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chele.dessi\Desktop\"/>
    </mc:Choice>
  </mc:AlternateContent>
  <bookViews>
    <workbookView xWindow="0" yWindow="585" windowWidth="20490" windowHeight="7320" tabRatio="918" activeTab="2"/>
  </bookViews>
  <sheets>
    <sheet name="Aggiornamento_Legenda" sheetId="12" r:id="rId1"/>
    <sheet name="Indicator" sheetId="1" r:id="rId2"/>
    <sheet name="MISSING_VALUE" sheetId="20" r:id="rId3"/>
    <sheet name="VAL_MAX" sheetId="18" r:id="rId4"/>
    <sheet name="VAL_MIN" sheetId="19" r:id="rId5"/>
    <sheet name="Formula Finale" sheetId="21" r:id="rId6"/>
    <sheet name="EV" sheetId="9" r:id="rId7"/>
    <sheet name="Indicator Delete" sheetId="10" r:id="rId8"/>
    <sheet name="Formula Trasposed" sheetId="5" r:id="rId9"/>
    <sheet name="IND_BRB_KOPER" sheetId="22" r:id="rId10"/>
    <sheet name="IND_BRB_BIB" sheetId="11" r:id="rId11"/>
    <sheet name="IND_BRB_BIR" sheetId="23" r:id="rId12"/>
    <sheet name="Monitoring Rating" sheetId="14" r:id="rId13"/>
  </sheets>
  <externalReferences>
    <externalReference r:id="rId14"/>
  </externalReferences>
  <definedNames>
    <definedName name="_xlnm._FilterDatabase" localSheetId="6" hidden="1">EV!$A$1:$F$298</definedName>
    <definedName name="_xlnm._FilterDatabase" localSheetId="5" hidden="1">'Formula Finale'!$A$2:$F$218</definedName>
    <definedName name="_xlnm._FilterDatabase" localSheetId="1" hidden="1">Indicator!$A$2:$BH$221</definedName>
    <definedName name="_xlnm._FilterDatabase" localSheetId="7" hidden="1">'Indicator Delete'!$A$2:$U$8</definedName>
    <definedName name="_xlnm._FilterDatabase" localSheetId="2" hidden="1">MISSING_VALUE!$A$1:$U$222</definedName>
    <definedName name="_xlnm._FilterDatabase" localSheetId="3" hidden="1">VAL_MAX!$F$3:$G$222</definedName>
    <definedName name="_xlnm._FilterDatabase" localSheetId="4" hidden="1">VAL_MIN!$F$3:$G$222</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S5" i="20" l="1"/>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4" i="20"/>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4" i="18"/>
  <c r="P5" i="19"/>
  <c r="P6" i="19"/>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6" i="19"/>
  <c r="P87" i="19"/>
  <c r="P88" i="19"/>
  <c r="P89" i="19"/>
  <c r="P90" i="19"/>
  <c r="P91" i="19"/>
  <c r="P92" i="19"/>
  <c r="P93" i="19"/>
  <c r="P94" i="19"/>
  <c r="P95" i="19"/>
  <c r="P96" i="19"/>
  <c r="P97" i="19"/>
  <c r="P98" i="19"/>
  <c r="P99" i="19"/>
  <c r="P100" i="19"/>
  <c r="P101" i="19"/>
  <c r="P102" i="19"/>
  <c r="P103" i="19"/>
  <c r="P104" i="19"/>
  <c r="P105" i="19"/>
  <c r="P106" i="19"/>
  <c r="P107" i="19"/>
  <c r="P108" i="19"/>
  <c r="P109" i="19"/>
  <c r="P110" i="19"/>
  <c r="P111" i="19"/>
  <c r="P112" i="19"/>
  <c r="P113" i="19"/>
  <c r="P114" i="19"/>
  <c r="P115" i="19"/>
  <c r="P116" i="19"/>
  <c r="P117" i="19"/>
  <c r="P118" i="19"/>
  <c r="P119" i="19"/>
  <c r="P120" i="19"/>
  <c r="P121" i="19"/>
  <c r="P122" i="19"/>
  <c r="P123" i="19"/>
  <c r="P124" i="19"/>
  <c r="P125" i="19"/>
  <c r="P126" i="19"/>
  <c r="P127" i="19"/>
  <c r="P128" i="19"/>
  <c r="P129" i="19"/>
  <c r="P130" i="19"/>
  <c r="P131" i="19"/>
  <c r="P132" i="19"/>
  <c r="P133" i="19"/>
  <c r="P134" i="19"/>
  <c r="P135" i="19"/>
  <c r="P136" i="19"/>
  <c r="P137" i="19"/>
  <c r="P138" i="19"/>
  <c r="P139" i="19"/>
  <c r="P140" i="19"/>
  <c r="P141" i="19"/>
  <c r="P142" i="19"/>
  <c r="P143" i="19"/>
  <c r="P144" i="19"/>
  <c r="P145" i="19"/>
  <c r="P146" i="19"/>
  <c r="P147" i="19"/>
  <c r="P148" i="19"/>
  <c r="P149" i="19"/>
  <c r="P150" i="19"/>
  <c r="P151" i="19"/>
  <c r="P152" i="19"/>
  <c r="P153" i="19"/>
  <c r="P154" i="19"/>
  <c r="P155" i="19"/>
  <c r="P156" i="19"/>
  <c r="P157" i="19"/>
  <c r="P158" i="19"/>
  <c r="P159" i="19"/>
  <c r="P160" i="19"/>
  <c r="P161" i="19"/>
  <c r="P162" i="19"/>
  <c r="P163" i="19"/>
  <c r="P164" i="19"/>
  <c r="P165" i="19"/>
  <c r="P166" i="19"/>
  <c r="P167" i="19"/>
  <c r="P168" i="19"/>
  <c r="P169" i="19"/>
  <c r="P170" i="19"/>
  <c r="P171" i="19"/>
  <c r="P172" i="19"/>
  <c r="P173" i="19"/>
  <c r="P174" i="19"/>
  <c r="P175" i="19"/>
  <c r="P176" i="19"/>
  <c r="P177" i="19"/>
  <c r="P178" i="19"/>
  <c r="P179" i="19"/>
  <c r="P180" i="19"/>
  <c r="P181" i="19"/>
  <c r="P182" i="19"/>
  <c r="P183" i="19"/>
  <c r="P184" i="19"/>
  <c r="P185" i="19"/>
  <c r="P186" i="19"/>
  <c r="P187" i="19"/>
  <c r="P188" i="19"/>
  <c r="P189" i="19"/>
  <c r="P190" i="19"/>
  <c r="P191" i="19"/>
  <c r="P192" i="19"/>
  <c r="P193" i="19"/>
  <c r="P194" i="19"/>
  <c r="P195" i="19"/>
  <c r="P196" i="19"/>
  <c r="P197" i="19"/>
  <c r="P198" i="19"/>
  <c r="P199" i="19"/>
  <c r="P200" i="19"/>
  <c r="P201" i="19"/>
  <c r="P202" i="19"/>
  <c r="P203" i="19"/>
  <c r="P204" i="19"/>
  <c r="P205" i="19"/>
  <c r="P206" i="19"/>
  <c r="P207" i="19"/>
  <c r="P208" i="19"/>
  <c r="P209" i="19"/>
  <c r="P210" i="19"/>
  <c r="P211" i="19"/>
  <c r="P212" i="19"/>
  <c r="P213" i="19"/>
  <c r="P214" i="19"/>
  <c r="P215" i="19"/>
  <c r="P216" i="19"/>
  <c r="P217" i="19"/>
  <c r="P218" i="19"/>
  <c r="P219" i="19"/>
  <c r="P220" i="19"/>
  <c r="P221" i="19"/>
  <c r="P222" i="19"/>
  <c r="P4" i="19"/>
  <c r="N5" i="19"/>
  <c r="N6" i="19"/>
  <c r="N7" i="19"/>
  <c r="N8" i="19"/>
  <c r="N9" i="19"/>
  <c r="N10" i="19"/>
  <c r="N11" i="19"/>
  <c r="N12"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4" i="19"/>
  <c r="M222" i="19"/>
  <c r="M221" i="19"/>
  <c r="M220" i="19"/>
  <c r="M219" i="19"/>
  <c r="M218" i="19"/>
  <c r="M217" i="19"/>
  <c r="M216" i="19"/>
  <c r="M215" i="19"/>
  <c r="M214" i="19"/>
  <c r="M213" i="19"/>
  <c r="M212" i="19"/>
  <c r="M211" i="19"/>
  <c r="M210" i="19"/>
  <c r="M209" i="19"/>
  <c r="M208" i="19"/>
  <c r="M207" i="19"/>
  <c r="M206" i="19"/>
  <c r="M205" i="19"/>
  <c r="M204" i="19"/>
  <c r="M203" i="19"/>
  <c r="M202" i="19"/>
  <c r="M201" i="19"/>
  <c r="M200" i="19"/>
  <c r="M199" i="19"/>
  <c r="M198" i="19"/>
  <c r="M197" i="19"/>
  <c r="M196" i="19"/>
  <c r="M195" i="19"/>
  <c r="M194" i="19"/>
  <c r="M193" i="19"/>
  <c r="M192" i="19"/>
  <c r="M191" i="19"/>
  <c r="M190" i="19"/>
  <c r="M189" i="19"/>
  <c r="M188" i="19"/>
  <c r="M187" i="19"/>
  <c r="M186" i="19"/>
  <c r="M185" i="19"/>
  <c r="M184" i="19"/>
  <c r="M183" i="19"/>
  <c r="M182" i="19"/>
  <c r="M181" i="19"/>
  <c r="M180" i="19"/>
  <c r="M179" i="19"/>
  <c r="M178" i="19"/>
  <c r="M177" i="19"/>
  <c r="M176" i="19"/>
  <c r="M175" i="19"/>
  <c r="M174" i="19"/>
  <c r="M173" i="19"/>
  <c r="M172" i="19"/>
  <c r="M171" i="19"/>
  <c r="M170" i="19"/>
  <c r="M169" i="19"/>
  <c r="M168" i="19"/>
  <c r="M167" i="19"/>
  <c r="M166" i="19"/>
  <c r="M165" i="19"/>
  <c r="M164" i="19"/>
  <c r="M163" i="19"/>
  <c r="M162" i="19"/>
  <c r="M161" i="19"/>
  <c r="M160" i="19"/>
  <c r="M159" i="19"/>
  <c r="M158" i="19"/>
  <c r="M157" i="19"/>
  <c r="M156" i="19"/>
  <c r="M155" i="19"/>
  <c r="M154" i="19"/>
  <c r="M153" i="19"/>
  <c r="M152" i="19"/>
  <c r="M151" i="19"/>
  <c r="M150" i="19"/>
  <c r="M149" i="19"/>
  <c r="M148" i="19"/>
  <c r="M147" i="19"/>
  <c r="M146" i="19"/>
  <c r="M145" i="19"/>
  <c r="M144" i="19"/>
  <c r="M143" i="19"/>
  <c r="M142" i="19"/>
  <c r="M141" i="19"/>
  <c r="M140" i="19"/>
  <c r="M139" i="19"/>
  <c r="M138" i="19"/>
  <c r="M137" i="19"/>
  <c r="M136" i="19"/>
  <c r="M135" i="19"/>
  <c r="M134" i="19"/>
  <c r="M133" i="19"/>
  <c r="M132" i="19"/>
  <c r="M131" i="19"/>
  <c r="M130" i="19"/>
  <c r="M129" i="19"/>
  <c r="M128" i="19"/>
  <c r="M127" i="19"/>
  <c r="M126" i="19"/>
  <c r="M125" i="19"/>
  <c r="M124" i="19"/>
  <c r="M123" i="19"/>
  <c r="M122" i="19"/>
  <c r="M121" i="19"/>
  <c r="M120" i="19"/>
  <c r="M119" i="19"/>
  <c r="M118" i="19"/>
  <c r="M117" i="19"/>
  <c r="M116" i="19"/>
  <c r="M115" i="19"/>
  <c r="M114" i="19"/>
  <c r="M113" i="19"/>
  <c r="M112" i="19"/>
  <c r="M111" i="19"/>
  <c r="M110" i="19"/>
  <c r="M109" i="19"/>
  <c r="M108" i="19"/>
  <c r="M107" i="19"/>
  <c r="M106" i="19"/>
  <c r="M105" i="19"/>
  <c r="M104" i="19"/>
  <c r="M103" i="19"/>
  <c r="M102" i="19"/>
  <c r="M101" i="19"/>
  <c r="M100" i="19"/>
  <c r="M99" i="19"/>
  <c r="M98" i="19"/>
  <c r="M97" i="19"/>
  <c r="M96" i="19"/>
  <c r="M95" i="19"/>
  <c r="M94" i="19"/>
  <c r="M93" i="19"/>
  <c r="M92" i="19"/>
  <c r="M91" i="19"/>
  <c r="M90" i="19"/>
  <c r="M89" i="19"/>
  <c r="M88" i="19"/>
  <c r="M87" i="19"/>
  <c r="M86" i="19"/>
  <c r="M85" i="19"/>
  <c r="M84" i="19"/>
  <c r="M83" i="19"/>
  <c r="M82" i="19"/>
  <c r="M81" i="19"/>
  <c r="M80" i="19"/>
  <c r="M79" i="19"/>
  <c r="M78" i="19"/>
  <c r="M77" i="19"/>
  <c r="M76" i="19"/>
  <c r="M75" i="19"/>
  <c r="M74" i="19"/>
  <c r="M73" i="19"/>
  <c r="M72" i="19"/>
  <c r="M71" i="19"/>
  <c r="M70" i="19"/>
  <c r="M69" i="19"/>
  <c r="M68" i="19"/>
  <c r="M67" i="19"/>
  <c r="M66" i="19"/>
  <c r="M65" i="19"/>
  <c r="M64" i="19"/>
  <c r="M63" i="19"/>
  <c r="M62" i="19"/>
  <c r="M61" i="19"/>
  <c r="M60" i="19"/>
  <c r="M59" i="19"/>
  <c r="M58" i="19"/>
  <c r="M57" i="19"/>
  <c r="M56" i="19"/>
  <c r="M55" i="19"/>
  <c r="M54" i="19"/>
  <c r="M53" i="19"/>
  <c r="M52" i="19"/>
  <c r="M51" i="19"/>
  <c r="M50" i="19"/>
  <c r="M49" i="19"/>
  <c r="M48" i="19"/>
  <c r="M47" i="19"/>
  <c r="M46" i="19"/>
  <c r="M45" i="19"/>
  <c r="M44" i="19"/>
  <c r="M43" i="19"/>
  <c r="M42" i="19"/>
  <c r="M41" i="19"/>
  <c r="M40" i="19"/>
  <c r="M39" i="19"/>
  <c r="M38" i="19"/>
  <c r="M37" i="19"/>
  <c r="M36" i="19"/>
  <c r="M35" i="19"/>
  <c r="M34" i="19"/>
  <c r="M33" i="19"/>
  <c r="M32" i="19"/>
  <c r="M31" i="19"/>
  <c r="M30" i="19"/>
  <c r="M29" i="19"/>
  <c r="M28" i="19"/>
  <c r="M27" i="19"/>
  <c r="M26" i="19"/>
  <c r="M25" i="19"/>
  <c r="M24" i="19"/>
  <c r="M23" i="19"/>
  <c r="M22" i="19"/>
  <c r="M21" i="19"/>
  <c r="M20" i="19"/>
  <c r="M19" i="19"/>
  <c r="M18" i="19"/>
  <c r="M17" i="19"/>
  <c r="M16" i="19"/>
  <c r="M15" i="19"/>
  <c r="M14" i="19"/>
  <c r="M13" i="19"/>
  <c r="M12" i="19"/>
  <c r="M11" i="19"/>
  <c r="M10" i="19"/>
  <c r="M9" i="19"/>
  <c r="M8" i="19"/>
  <c r="M7" i="19"/>
  <c r="M6" i="19"/>
  <c r="M5" i="19"/>
  <c r="M4" i="19"/>
  <c r="T17" i="20" l="1"/>
  <c r="T18" i="20"/>
  <c r="T19" i="20"/>
  <c r="T20" i="20"/>
  <c r="T21" i="20"/>
  <c r="T22" i="20"/>
  <c r="T23" i="20"/>
  <c r="T24" i="20"/>
  <c r="T25" i="20"/>
  <c r="T26" i="20"/>
  <c r="T27" i="20"/>
  <c r="T28" i="20"/>
  <c r="T29" i="20"/>
  <c r="T30" i="20"/>
  <c r="T31" i="20"/>
  <c r="T32" i="20"/>
  <c r="T33" i="20"/>
  <c r="T34" i="20"/>
  <c r="T35" i="20"/>
  <c r="T36" i="20"/>
  <c r="T37" i="20"/>
  <c r="T38" i="20"/>
  <c r="T39" i="20"/>
  <c r="T40" i="20"/>
  <c r="T41" i="20"/>
  <c r="T42" i="20"/>
  <c r="T43" i="20"/>
  <c r="T44" i="20"/>
  <c r="T45" i="20"/>
  <c r="T46" i="20"/>
  <c r="T47" i="20"/>
  <c r="T48" i="20"/>
  <c r="T49" i="20"/>
  <c r="T50" i="20"/>
  <c r="T51" i="20"/>
  <c r="T52" i="20"/>
  <c r="T53" i="20"/>
  <c r="T54" i="20"/>
  <c r="T55" i="20"/>
  <c r="T56" i="20"/>
  <c r="T57" i="20"/>
  <c r="T58" i="20"/>
  <c r="T59" i="20"/>
  <c r="T60" i="20"/>
  <c r="T61" i="20"/>
  <c r="T62" i="20"/>
  <c r="T63" i="20"/>
  <c r="T64" i="20"/>
  <c r="T65" i="20"/>
  <c r="T66" i="20"/>
  <c r="T67" i="20"/>
  <c r="T68" i="20"/>
  <c r="T69" i="20"/>
  <c r="T70" i="20"/>
  <c r="T71" i="20"/>
  <c r="T72" i="20"/>
  <c r="T73" i="20"/>
  <c r="T74" i="20"/>
  <c r="T75" i="20"/>
  <c r="T76" i="20"/>
  <c r="T77" i="20"/>
  <c r="T78" i="20"/>
  <c r="T79" i="20"/>
  <c r="T80" i="20"/>
  <c r="T81" i="20"/>
  <c r="T82" i="20"/>
  <c r="T83" i="20"/>
  <c r="T84" i="20"/>
  <c r="T85" i="20"/>
  <c r="T86" i="20"/>
  <c r="T87" i="20"/>
  <c r="T88" i="20"/>
  <c r="T89" i="20"/>
  <c r="T90" i="20"/>
  <c r="T91" i="20"/>
  <c r="T92" i="20"/>
  <c r="T93" i="20"/>
  <c r="T94" i="20"/>
  <c r="T95" i="20"/>
  <c r="T96" i="20"/>
  <c r="T97" i="20"/>
  <c r="T98" i="20"/>
  <c r="T99" i="20"/>
  <c r="T100" i="20"/>
  <c r="T101" i="20"/>
  <c r="T102" i="20"/>
  <c r="T103" i="20"/>
  <c r="T104" i="20"/>
  <c r="T105" i="20"/>
  <c r="T106" i="20"/>
  <c r="T107" i="20"/>
  <c r="T108" i="20"/>
  <c r="T109" i="20"/>
  <c r="T110" i="20"/>
  <c r="T111" i="20"/>
  <c r="T112" i="20"/>
  <c r="T113" i="20"/>
  <c r="T114" i="20"/>
  <c r="T115" i="20"/>
  <c r="T116" i="20"/>
  <c r="T117" i="20"/>
  <c r="T118" i="20"/>
  <c r="T119" i="20"/>
  <c r="T120" i="20"/>
  <c r="T121" i="20"/>
  <c r="T122" i="20"/>
  <c r="T123" i="20"/>
  <c r="T124" i="20"/>
  <c r="T125" i="20"/>
  <c r="T126" i="20"/>
  <c r="T127" i="20"/>
  <c r="T128" i="20"/>
  <c r="T129" i="20"/>
  <c r="T130" i="20"/>
  <c r="T131" i="20"/>
  <c r="T132" i="20"/>
  <c r="T133" i="20"/>
  <c r="T134" i="20"/>
  <c r="T135" i="20"/>
  <c r="T136" i="20"/>
  <c r="T137" i="20"/>
  <c r="T138" i="20"/>
  <c r="T139" i="20"/>
  <c r="T140" i="20"/>
  <c r="T141" i="20"/>
  <c r="T142" i="20"/>
  <c r="T143" i="20"/>
  <c r="T144" i="20"/>
  <c r="T145" i="20"/>
  <c r="T146" i="20"/>
  <c r="T147" i="20"/>
  <c r="T148" i="20"/>
  <c r="T149" i="20"/>
  <c r="T150" i="20"/>
  <c r="T151" i="20"/>
  <c r="T152" i="20"/>
  <c r="T153" i="20"/>
  <c r="T154" i="20"/>
  <c r="T155" i="20"/>
  <c r="T156" i="20"/>
  <c r="T157" i="20"/>
  <c r="T158" i="20"/>
  <c r="T159" i="20"/>
  <c r="T160" i="20"/>
  <c r="T161" i="20"/>
  <c r="T162" i="20"/>
  <c r="T163" i="20"/>
  <c r="T164" i="20"/>
  <c r="T165" i="20"/>
  <c r="T166" i="20"/>
  <c r="T167" i="20"/>
  <c r="T168" i="20"/>
  <c r="T169" i="20"/>
  <c r="T170" i="20"/>
  <c r="T171" i="20"/>
  <c r="T172" i="20"/>
  <c r="T173" i="20"/>
  <c r="T174" i="20"/>
  <c r="T175" i="20"/>
  <c r="T176" i="20"/>
  <c r="T177" i="20"/>
  <c r="T178" i="20"/>
  <c r="T179" i="20"/>
  <c r="T180" i="20"/>
  <c r="T181" i="20"/>
  <c r="T182" i="20"/>
  <c r="T183" i="20"/>
  <c r="T184" i="20"/>
  <c r="T185" i="20"/>
  <c r="T186" i="20"/>
  <c r="T187" i="20"/>
  <c r="T188" i="20"/>
  <c r="T189" i="20"/>
  <c r="T190" i="20"/>
  <c r="T191" i="20"/>
  <c r="T192" i="20"/>
  <c r="T193" i="20"/>
  <c r="T194" i="20"/>
  <c r="T195" i="20"/>
  <c r="T196" i="20"/>
  <c r="T197" i="20"/>
  <c r="T198" i="20"/>
  <c r="T199" i="20"/>
  <c r="T200" i="20"/>
  <c r="T201" i="20"/>
  <c r="T202" i="20"/>
  <c r="T203" i="20"/>
  <c r="T204" i="20"/>
  <c r="T205" i="20"/>
  <c r="T206" i="20"/>
  <c r="T207" i="20"/>
  <c r="T208" i="20"/>
  <c r="T209" i="20"/>
  <c r="T210" i="20"/>
  <c r="T211" i="20"/>
  <c r="T212" i="20"/>
  <c r="T213" i="20"/>
  <c r="T214" i="20"/>
  <c r="T215" i="20"/>
  <c r="T216" i="20"/>
  <c r="T217" i="20"/>
  <c r="T218" i="20"/>
  <c r="T219" i="20"/>
  <c r="T220" i="20"/>
  <c r="T221" i="20"/>
  <c r="T222" i="20"/>
  <c r="T4" i="20"/>
  <c r="T5" i="20"/>
  <c r="T6" i="20"/>
  <c r="T7" i="20"/>
  <c r="T8" i="20"/>
  <c r="T9" i="20"/>
  <c r="T10" i="20"/>
  <c r="T11" i="20"/>
  <c r="T12" i="20"/>
  <c r="T13" i="20"/>
  <c r="T14" i="20"/>
  <c r="T15" i="20"/>
  <c r="T16" i="20"/>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N92" i="18"/>
  <c r="N93" i="18"/>
  <c r="N94" i="18"/>
  <c r="N95" i="18"/>
  <c r="N96" i="18"/>
  <c r="N97" i="18"/>
  <c r="N98" i="18"/>
  <c r="N99" i="18"/>
  <c r="N100" i="18"/>
  <c r="N101" i="18"/>
  <c r="N102" i="18"/>
  <c r="N103" i="18"/>
  <c r="N104" i="18"/>
  <c r="N105" i="18"/>
  <c r="N106" i="18"/>
  <c r="N107" i="18"/>
  <c r="N108" i="18"/>
  <c r="N109" i="18"/>
  <c r="N110" i="18"/>
  <c r="N111" i="18"/>
  <c r="N112" i="18"/>
  <c r="N113" i="18"/>
  <c r="N114" i="18"/>
  <c r="N115" i="18"/>
  <c r="N116" i="18"/>
  <c r="N117" i="18"/>
  <c r="N118" i="18"/>
  <c r="N119" i="18"/>
  <c r="N120" i="18"/>
  <c r="N121" i="18"/>
  <c r="N122" i="18"/>
  <c r="N123" i="18"/>
  <c r="N124" i="18"/>
  <c r="N125" i="18"/>
  <c r="N126" i="18"/>
  <c r="N127" i="18"/>
  <c r="N128" i="18"/>
  <c r="N129" i="18"/>
  <c r="N130" i="18"/>
  <c r="N131" i="18"/>
  <c r="N132" i="18"/>
  <c r="N133" i="18"/>
  <c r="N134" i="18"/>
  <c r="N135" i="18"/>
  <c r="N136" i="18"/>
  <c r="N137" i="18"/>
  <c r="N138" i="18"/>
  <c r="N139" i="18"/>
  <c r="N140" i="18"/>
  <c r="N141" i="18"/>
  <c r="N142" i="18"/>
  <c r="N143" i="18"/>
  <c r="N144" i="18"/>
  <c r="N145" i="18"/>
  <c r="N146" i="18"/>
  <c r="N147" i="18"/>
  <c r="N148" i="18"/>
  <c r="N149" i="18"/>
  <c r="N150" i="18"/>
  <c r="N151" i="18"/>
  <c r="N152" i="18"/>
  <c r="N153" i="18"/>
  <c r="N154" i="18"/>
  <c r="N155" i="18"/>
  <c r="N156" i="18"/>
  <c r="N157" i="18"/>
  <c r="N158" i="18"/>
  <c r="N159" i="18"/>
  <c r="N160" i="18"/>
  <c r="N161" i="18"/>
  <c r="N162" i="18"/>
  <c r="N163" i="18"/>
  <c r="N164" i="18"/>
  <c r="N165" i="18"/>
  <c r="N166" i="18"/>
  <c r="N167" i="18"/>
  <c r="N168" i="18"/>
  <c r="N169" i="18"/>
  <c r="N170" i="18"/>
  <c r="N171" i="18"/>
  <c r="N172" i="18"/>
  <c r="N173" i="18"/>
  <c r="N174" i="18"/>
  <c r="N175" i="18"/>
  <c r="N176" i="18"/>
  <c r="N177" i="18"/>
  <c r="N178" i="18"/>
  <c r="N179" i="18"/>
  <c r="N180" i="18"/>
  <c r="N181" i="18"/>
  <c r="N182" i="18"/>
  <c r="N183" i="18"/>
  <c r="N184" i="18"/>
  <c r="N185" i="18"/>
  <c r="N186" i="18"/>
  <c r="N187" i="18"/>
  <c r="N188" i="18"/>
  <c r="N189" i="18"/>
  <c r="N190" i="18"/>
  <c r="N191" i="18"/>
  <c r="N192" i="18"/>
  <c r="N193" i="18"/>
  <c r="N194" i="18"/>
  <c r="N195" i="18"/>
  <c r="N196" i="18"/>
  <c r="N197" i="18"/>
  <c r="N198" i="18"/>
  <c r="N199" i="18"/>
  <c r="N200" i="18"/>
  <c r="N201" i="18"/>
  <c r="N202" i="18"/>
  <c r="N203" i="18"/>
  <c r="N204" i="18"/>
  <c r="N205" i="18"/>
  <c r="N206" i="18"/>
  <c r="N207" i="18"/>
  <c r="N208" i="18"/>
  <c r="N209" i="18"/>
  <c r="N210" i="18"/>
  <c r="N211" i="18"/>
  <c r="N212" i="18"/>
  <c r="N213" i="18"/>
  <c r="N214" i="18"/>
  <c r="N215" i="18"/>
  <c r="N216" i="18"/>
  <c r="N217" i="18"/>
  <c r="N218" i="18"/>
  <c r="N219" i="18"/>
  <c r="N220" i="18"/>
  <c r="N221" i="18"/>
  <c r="N222" i="18"/>
  <c r="N4" i="18"/>
  <c r="N5" i="18"/>
  <c r="N6" i="18"/>
  <c r="N7" i="18"/>
  <c r="N8" i="18"/>
  <c r="N9" i="18"/>
  <c r="N10" i="18"/>
  <c r="N11" i="18"/>
  <c r="N12" i="18"/>
  <c r="N13" i="18"/>
  <c r="N14" i="18"/>
  <c r="N15" i="18"/>
  <c r="N16" i="18"/>
  <c r="I4" i="18"/>
  <c r="J4" i="18"/>
  <c r="K4" i="18"/>
  <c r="L4" i="18"/>
  <c r="I5" i="18"/>
  <c r="J5" i="18"/>
  <c r="K5" i="18"/>
  <c r="L5" i="18"/>
  <c r="I6" i="18"/>
  <c r="J6" i="18"/>
  <c r="K6" i="18"/>
  <c r="L6" i="18"/>
  <c r="I7" i="18"/>
  <c r="J7" i="18"/>
  <c r="K7" i="18"/>
  <c r="L7" i="18"/>
  <c r="I8" i="18"/>
  <c r="J8" i="18"/>
  <c r="K8" i="18"/>
  <c r="L8" i="18"/>
  <c r="I9" i="18"/>
  <c r="J9" i="18"/>
  <c r="K9" i="18"/>
  <c r="L9" i="18"/>
  <c r="I10" i="18"/>
  <c r="J10" i="18"/>
  <c r="K10" i="18"/>
  <c r="L10" i="18"/>
  <c r="I11" i="18"/>
  <c r="J11" i="18"/>
  <c r="K11" i="18"/>
  <c r="L11" i="18"/>
  <c r="I12" i="18"/>
  <c r="J12" i="18"/>
  <c r="K12" i="18"/>
  <c r="L12" i="18"/>
  <c r="I13" i="18"/>
  <c r="J13" i="18"/>
  <c r="K13" i="18"/>
  <c r="L13" i="18"/>
  <c r="I14" i="18"/>
  <c r="J14" i="18"/>
  <c r="K14" i="18"/>
  <c r="L14" i="18"/>
  <c r="I15" i="18"/>
  <c r="J15" i="18"/>
  <c r="K15" i="18"/>
  <c r="L15" i="18"/>
  <c r="I16" i="18"/>
  <c r="J16" i="18"/>
  <c r="K16" i="18"/>
  <c r="L16" i="18"/>
  <c r="I17" i="18"/>
  <c r="J17" i="18"/>
  <c r="K17" i="18"/>
  <c r="L17" i="18"/>
  <c r="I18" i="18"/>
  <c r="J18" i="18"/>
  <c r="K18" i="18"/>
  <c r="L18" i="18"/>
  <c r="I19" i="18"/>
  <c r="J19" i="18"/>
  <c r="K19" i="18"/>
  <c r="L19" i="18"/>
  <c r="I20" i="18"/>
  <c r="J20" i="18"/>
  <c r="K20" i="18"/>
  <c r="L20" i="18"/>
  <c r="I21" i="18"/>
  <c r="J21" i="18"/>
  <c r="K21" i="18"/>
  <c r="L21" i="18"/>
  <c r="I22" i="18"/>
  <c r="J22" i="18"/>
  <c r="K22" i="18"/>
  <c r="L22" i="18"/>
  <c r="I23" i="18"/>
  <c r="J23" i="18"/>
  <c r="K23" i="18"/>
  <c r="L23" i="18"/>
  <c r="I24" i="18"/>
  <c r="J24" i="18"/>
  <c r="K24" i="18"/>
  <c r="L24" i="18"/>
  <c r="I25" i="18"/>
  <c r="J25" i="18"/>
  <c r="K25" i="18"/>
  <c r="L25" i="18"/>
  <c r="I26" i="18"/>
  <c r="J26" i="18"/>
  <c r="K26" i="18"/>
  <c r="L26" i="18"/>
  <c r="I27" i="18"/>
  <c r="J27" i="18"/>
  <c r="K27" i="18"/>
  <c r="L27" i="18"/>
  <c r="I28" i="18"/>
  <c r="J28" i="18"/>
  <c r="K28" i="18"/>
  <c r="L28" i="18"/>
  <c r="I29" i="18"/>
  <c r="J29" i="18"/>
  <c r="K29" i="18"/>
  <c r="L29" i="18"/>
  <c r="I30" i="18"/>
  <c r="J30" i="18"/>
  <c r="K30" i="18"/>
  <c r="L30" i="18"/>
  <c r="I31" i="18"/>
  <c r="J31" i="18"/>
  <c r="K31" i="18"/>
  <c r="L31" i="18"/>
  <c r="I32" i="18"/>
  <c r="J32" i="18"/>
  <c r="K32" i="18"/>
  <c r="L32" i="18"/>
  <c r="I33" i="18"/>
  <c r="J33" i="18"/>
  <c r="K33" i="18"/>
  <c r="L33" i="18"/>
  <c r="I34" i="18"/>
  <c r="J34" i="18"/>
  <c r="K34" i="18"/>
  <c r="L34" i="18"/>
  <c r="I35" i="18"/>
  <c r="J35" i="18"/>
  <c r="K35" i="18"/>
  <c r="L35" i="18"/>
  <c r="I36" i="18"/>
  <c r="J36" i="18"/>
  <c r="K36" i="18"/>
  <c r="L36" i="18"/>
  <c r="I37" i="18"/>
  <c r="J37" i="18"/>
  <c r="K37" i="18"/>
  <c r="L37" i="18"/>
  <c r="I38" i="18"/>
  <c r="J38" i="18"/>
  <c r="K38" i="18"/>
  <c r="L38" i="18"/>
  <c r="I39" i="18"/>
  <c r="J39" i="18"/>
  <c r="K39" i="18"/>
  <c r="L39" i="18"/>
  <c r="I40" i="18"/>
  <c r="J40" i="18"/>
  <c r="K40" i="18"/>
  <c r="L40" i="18"/>
  <c r="I41" i="18"/>
  <c r="J41" i="18"/>
  <c r="K41" i="18"/>
  <c r="L41" i="18"/>
  <c r="I42" i="18"/>
  <c r="J42" i="18"/>
  <c r="K42" i="18"/>
  <c r="L42" i="18"/>
  <c r="I43" i="18"/>
  <c r="J43" i="18"/>
  <c r="K43" i="18"/>
  <c r="L43" i="18"/>
  <c r="I44" i="18"/>
  <c r="J44" i="18"/>
  <c r="K44" i="18"/>
  <c r="L44" i="18"/>
  <c r="I45" i="18"/>
  <c r="J45" i="18"/>
  <c r="K45" i="18"/>
  <c r="L45" i="18"/>
  <c r="I46" i="18"/>
  <c r="J46" i="18"/>
  <c r="K46" i="18"/>
  <c r="L46" i="18"/>
  <c r="I47" i="18"/>
  <c r="J47" i="18"/>
  <c r="K47" i="18"/>
  <c r="L47" i="18"/>
  <c r="I48" i="18"/>
  <c r="J48" i="18"/>
  <c r="K48" i="18"/>
  <c r="L48" i="18"/>
  <c r="I49" i="18"/>
  <c r="J49" i="18"/>
  <c r="K49" i="18"/>
  <c r="L49" i="18"/>
  <c r="I50" i="18"/>
  <c r="J50" i="18"/>
  <c r="K50" i="18"/>
  <c r="L50" i="18"/>
  <c r="I51" i="18"/>
  <c r="J51" i="18"/>
  <c r="K51" i="18"/>
  <c r="L51" i="18"/>
  <c r="I52" i="18"/>
  <c r="J52" i="18"/>
  <c r="K52" i="18"/>
  <c r="L52" i="18"/>
  <c r="I53" i="18"/>
  <c r="J53" i="18"/>
  <c r="K53" i="18"/>
  <c r="L53" i="18"/>
  <c r="I54" i="18"/>
  <c r="J54" i="18"/>
  <c r="K54" i="18"/>
  <c r="L54" i="18"/>
  <c r="I55" i="18"/>
  <c r="J55" i="18"/>
  <c r="K55" i="18"/>
  <c r="L55" i="18"/>
  <c r="I56" i="18"/>
  <c r="J56" i="18"/>
  <c r="K56" i="18"/>
  <c r="L56" i="18"/>
  <c r="I57" i="18"/>
  <c r="J57" i="18"/>
  <c r="K57" i="18"/>
  <c r="L57" i="18"/>
  <c r="I58" i="18"/>
  <c r="J58" i="18"/>
  <c r="K58" i="18"/>
  <c r="L58" i="18"/>
  <c r="I59" i="18"/>
  <c r="J59" i="18"/>
  <c r="K59" i="18"/>
  <c r="L59" i="18"/>
  <c r="I60" i="18"/>
  <c r="J60" i="18"/>
  <c r="K60" i="18"/>
  <c r="L60" i="18"/>
  <c r="I61" i="18"/>
  <c r="J61" i="18"/>
  <c r="K61" i="18"/>
  <c r="L61" i="18"/>
  <c r="I62" i="18"/>
  <c r="J62" i="18"/>
  <c r="K62" i="18"/>
  <c r="L62" i="18"/>
  <c r="I63" i="18"/>
  <c r="J63" i="18"/>
  <c r="K63" i="18"/>
  <c r="L63" i="18"/>
  <c r="I64" i="18"/>
  <c r="J64" i="18"/>
  <c r="K64" i="18"/>
  <c r="L64" i="18"/>
  <c r="I65" i="18"/>
  <c r="J65" i="18"/>
  <c r="K65" i="18"/>
  <c r="L65" i="18"/>
  <c r="I66" i="18"/>
  <c r="J66" i="18"/>
  <c r="K66" i="18"/>
  <c r="L66" i="18"/>
  <c r="I67" i="18"/>
  <c r="J67" i="18"/>
  <c r="K67" i="18"/>
  <c r="L67" i="18"/>
  <c r="I68" i="18"/>
  <c r="J68" i="18"/>
  <c r="K68" i="18"/>
  <c r="L68" i="18"/>
  <c r="I69" i="18"/>
  <c r="J69" i="18"/>
  <c r="K69" i="18"/>
  <c r="L69" i="18"/>
  <c r="I70" i="18"/>
  <c r="J70" i="18"/>
  <c r="K70" i="18"/>
  <c r="L70" i="18"/>
  <c r="I71" i="18"/>
  <c r="J71" i="18"/>
  <c r="K71" i="18"/>
  <c r="L71" i="18"/>
  <c r="I72" i="18"/>
  <c r="J72" i="18"/>
  <c r="K72" i="18"/>
  <c r="L72" i="18"/>
  <c r="I73" i="18"/>
  <c r="J73" i="18"/>
  <c r="K73" i="18"/>
  <c r="L73" i="18"/>
  <c r="I74" i="18"/>
  <c r="J74" i="18"/>
  <c r="K74" i="18"/>
  <c r="L74" i="18"/>
  <c r="I75" i="18"/>
  <c r="J75" i="18"/>
  <c r="K75" i="18"/>
  <c r="L75" i="18"/>
  <c r="I76" i="18"/>
  <c r="J76" i="18"/>
  <c r="K76" i="18"/>
  <c r="L76" i="18"/>
  <c r="I77" i="18"/>
  <c r="J77" i="18"/>
  <c r="K77" i="18"/>
  <c r="L77" i="18"/>
  <c r="I78" i="18"/>
  <c r="J78" i="18"/>
  <c r="K78" i="18"/>
  <c r="L78" i="18"/>
  <c r="I79" i="18"/>
  <c r="J79" i="18"/>
  <c r="K79" i="18"/>
  <c r="L79" i="18"/>
  <c r="I80" i="18"/>
  <c r="J80" i="18"/>
  <c r="K80" i="18"/>
  <c r="L80" i="18"/>
  <c r="I81" i="18"/>
  <c r="J81" i="18"/>
  <c r="K81" i="18"/>
  <c r="L81" i="18"/>
  <c r="I82" i="18"/>
  <c r="J82" i="18"/>
  <c r="K82" i="18"/>
  <c r="L82" i="18"/>
  <c r="I83" i="18"/>
  <c r="J83" i="18"/>
  <c r="K83" i="18"/>
  <c r="L83" i="18"/>
  <c r="I84" i="18"/>
  <c r="J84" i="18"/>
  <c r="K84" i="18"/>
  <c r="L84" i="18"/>
  <c r="I85" i="18"/>
  <c r="J85" i="18"/>
  <c r="K85" i="18"/>
  <c r="L85" i="18"/>
  <c r="I86" i="18"/>
  <c r="J86" i="18"/>
  <c r="K86" i="18"/>
  <c r="L86" i="18"/>
  <c r="I87" i="18"/>
  <c r="J87" i="18"/>
  <c r="K87" i="18"/>
  <c r="L87" i="18"/>
  <c r="I88" i="18"/>
  <c r="J88" i="18"/>
  <c r="K88" i="18"/>
  <c r="L88" i="18"/>
  <c r="I89" i="18"/>
  <c r="J89" i="18"/>
  <c r="K89" i="18"/>
  <c r="L89" i="18"/>
  <c r="I90" i="18"/>
  <c r="J90" i="18"/>
  <c r="K90" i="18"/>
  <c r="L90" i="18"/>
  <c r="I91" i="18"/>
  <c r="J91" i="18"/>
  <c r="K91" i="18"/>
  <c r="L91" i="18"/>
  <c r="I92" i="18"/>
  <c r="J92" i="18"/>
  <c r="K92" i="18"/>
  <c r="L92" i="18"/>
  <c r="I93" i="18"/>
  <c r="J93" i="18"/>
  <c r="K93" i="18"/>
  <c r="L93" i="18"/>
  <c r="I94" i="18"/>
  <c r="J94" i="18"/>
  <c r="K94" i="18"/>
  <c r="L94" i="18"/>
  <c r="I95" i="18"/>
  <c r="J95" i="18"/>
  <c r="K95" i="18"/>
  <c r="L95" i="18"/>
  <c r="I96" i="18"/>
  <c r="J96" i="18"/>
  <c r="K96" i="18"/>
  <c r="L96" i="18"/>
  <c r="I97" i="18"/>
  <c r="J97" i="18"/>
  <c r="K97" i="18"/>
  <c r="L97" i="18"/>
  <c r="I98" i="18"/>
  <c r="J98" i="18"/>
  <c r="K98" i="18"/>
  <c r="L98" i="18"/>
  <c r="I99" i="18"/>
  <c r="J99" i="18"/>
  <c r="K99" i="18"/>
  <c r="L99" i="18"/>
  <c r="I100" i="18"/>
  <c r="J100" i="18"/>
  <c r="K100" i="18"/>
  <c r="L100" i="18"/>
  <c r="I101" i="18"/>
  <c r="J101" i="18"/>
  <c r="K101" i="18"/>
  <c r="L101" i="18"/>
  <c r="I102" i="18"/>
  <c r="J102" i="18"/>
  <c r="K102" i="18"/>
  <c r="L102" i="18"/>
  <c r="I103" i="18"/>
  <c r="J103" i="18"/>
  <c r="K103" i="18"/>
  <c r="L103" i="18"/>
  <c r="I104" i="18"/>
  <c r="J104" i="18"/>
  <c r="K104" i="18"/>
  <c r="L104" i="18"/>
  <c r="I105" i="18"/>
  <c r="J105" i="18"/>
  <c r="K105" i="18"/>
  <c r="L105" i="18"/>
  <c r="I106" i="18"/>
  <c r="J106" i="18"/>
  <c r="K106" i="18"/>
  <c r="L106" i="18"/>
  <c r="I107" i="18"/>
  <c r="J107" i="18"/>
  <c r="K107" i="18"/>
  <c r="L107" i="18"/>
  <c r="I108" i="18"/>
  <c r="J108" i="18"/>
  <c r="K108" i="18"/>
  <c r="L108" i="18"/>
  <c r="I109" i="18"/>
  <c r="J109" i="18"/>
  <c r="K109" i="18"/>
  <c r="L109" i="18"/>
  <c r="I110" i="18"/>
  <c r="J110" i="18"/>
  <c r="K110" i="18"/>
  <c r="L110" i="18"/>
  <c r="I111" i="18"/>
  <c r="J111" i="18"/>
  <c r="K111" i="18"/>
  <c r="L111" i="18"/>
  <c r="I112" i="18"/>
  <c r="J112" i="18"/>
  <c r="K112" i="18"/>
  <c r="L112" i="18"/>
  <c r="I113" i="18"/>
  <c r="J113" i="18"/>
  <c r="K113" i="18"/>
  <c r="L113" i="18"/>
  <c r="I114" i="18"/>
  <c r="J114" i="18"/>
  <c r="K114" i="18"/>
  <c r="L114" i="18"/>
  <c r="I115" i="18"/>
  <c r="J115" i="18"/>
  <c r="K115" i="18"/>
  <c r="L115" i="18"/>
  <c r="I116" i="18"/>
  <c r="J116" i="18"/>
  <c r="K116" i="18"/>
  <c r="L116" i="18"/>
  <c r="I117" i="18"/>
  <c r="J117" i="18"/>
  <c r="K117" i="18"/>
  <c r="L117" i="18"/>
  <c r="I118" i="18"/>
  <c r="J118" i="18"/>
  <c r="K118" i="18"/>
  <c r="L118" i="18"/>
  <c r="I119" i="18"/>
  <c r="J119" i="18"/>
  <c r="K119" i="18"/>
  <c r="L119" i="18"/>
  <c r="I120" i="18"/>
  <c r="J120" i="18"/>
  <c r="K120" i="18"/>
  <c r="L120" i="18"/>
  <c r="I121" i="18"/>
  <c r="J121" i="18"/>
  <c r="K121" i="18"/>
  <c r="L121" i="18"/>
  <c r="I122" i="18"/>
  <c r="J122" i="18"/>
  <c r="K122" i="18"/>
  <c r="L122" i="18"/>
  <c r="I123" i="18"/>
  <c r="J123" i="18"/>
  <c r="K123" i="18"/>
  <c r="L123" i="18"/>
  <c r="I124" i="18"/>
  <c r="J124" i="18"/>
  <c r="K124" i="18"/>
  <c r="L124" i="18"/>
  <c r="I125" i="18"/>
  <c r="J125" i="18"/>
  <c r="K125" i="18"/>
  <c r="L125" i="18"/>
  <c r="I126" i="18"/>
  <c r="J126" i="18"/>
  <c r="K126" i="18"/>
  <c r="L126" i="18"/>
  <c r="I127" i="18"/>
  <c r="J127" i="18"/>
  <c r="K127" i="18"/>
  <c r="L127" i="18"/>
  <c r="I128" i="18"/>
  <c r="J128" i="18"/>
  <c r="K128" i="18"/>
  <c r="L128" i="18"/>
  <c r="I129" i="18"/>
  <c r="J129" i="18"/>
  <c r="K129" i="18"/>
  <c r="L129" i="18"/>
  <c r="I130" i="18"/>
  <c r="J130" i="18"/>
  <c r="K130" i="18"/>
  <c r="L130" i="18"/>
  <c r="I131" i="18"/>
  <c r="J131" i="18"/>
  <c r="K131" i="18"/>
  <c r="L131" i="18"/>
  <c r="I132" i="18"/>
  <c r="J132" i="18"/>
  <c r="K132" i="18"/>
  <c r="L132" i="18"/>
  <c r="I133" i="18"/>
  <c r="J133" i="18"/>
  <c r="K133" i="18"/>
  <c r="L133" i="18"/>
  <c r="I134" i="18"/>
  <c r="J134" i="18"/>
  <c r="K134" i="18"/>
  <c r="L134" i="18"/>
  <c r="I135" i="18"/>
  <c r="J135" i="18"/>
  <c r="K135" i="18"/>
  <c r="L135" i="18"/>
  <c r="I136" i="18"/>
  <c r="J136" i="18"/>
  <c r="K136" i="18"/>
  <c r="L136" i="18"/>
  <c r="I137" i="18"/>
  <c r="J137" i="18"/>
  <c r="K137" i="18"/>
  <c r="L137" i="18"/>
  <c r="I138" i="18"/>
  <c r="J138" i="18"/>
  <c r="K138" i="18"/>
  <c r="L138" i="18"/>
  <c r="I139" i="18"/>
  <c r="J139" i="18"/>
  <c r="K139" i="18"/>
  <c r="L139" i="18"/>
  <c r="I140" i="18"/>
  <c r="J140" i="18"/>
  <c r="K140" i="18"/>
  <c r="L140" i="18"/>
  <c r="I141" i="18"/>
  <c r="J141" i="18"/>
  <c r="K141" i="18"/>
  <c r="L141" i="18"/>
  <c r="I142" i="18"/>
  <c r="J142" i="18"/>
  <c r="K142" i="18"/>
  <c r="L142" i="18"/>
  <c r="I143" i="18"/>
  <c r="J143" i="18"/>
  <c r="K143" i="18"/>
  <c r="L143" i="18"/>
  <c r="I144" i="18"/>
  <c r="J144" i="18"/>
  <c r="K144" i="18"/>
  <c r="L144" i="18"/>
  <c r="I145" i="18"/>
  <c r="J145" i="18"/>
  <c r="K145" i="18"/>
  <c r="L145" i="18"/>
  <c r="I146" i="18"/>
  <c r="J146" i="18"/>
  <c r="K146" i="18"/>
  <c r="L146" i="18"/>
  <c r="I147" i="18"/>
  <c r="J147" i="18"/>
  <c r="K147" i="18"/>
  <c r="L147" i="18"/>
  <c r="I148" i="18"/>
  <c r="J148" i="18"/>
  <c r="K148" i="18"/>
  <c r="L148" i="18"/>
  <c r="I149" i="18"/>
  <c r="J149" i="18"/>
  <c r="K149" i="18"/>
  <c r="L149" i="18"/>
  <c r="I150" i="18"/>
  <c r="J150" i="18"/>
  <c r="K150" i="18"/>
  <c r="L150" i="18"/>
  <c r="I151" i="18"/>
  <c r="J151" i="18"/>
  <c r="K151" i="18"/>
  <c r="L151" i="18"/>
  <c r="I152" i="18"/>
  <c r="J152" i="18"/>
  <c r="K152" i="18"/>
  <c r="L152" i="18"/>
  <c r="I153" i="18"/>
  <c r="J153" i="18"/>
  <c r="K153" i="18"/>
  <c r="L153" i="18"/>
  <c r="I154" i="18"/>
  <c r="J154" i="18"/>
  <c r="K154" i="18"/>
  <c r="L154" i="18"/>
  <c r="I155" i="18"/>
  <c r="J155" i="18"/>
  <c r="K155" i="18"/>
  <c r="L155" i="18"/>
  <c r="I156" i="18"/>
  <c r="J156" i="18"/>
  <c r="K156" i="18"/>
  <c r="L156" i="18"/>
  <c r="I157" i="18"/>
  <c r="J157" i="18"/>
  <c r="K157" i="18"/>
  <c r="L157" i="18"/>
  <c r="I158" i="18"/>
  <c r="J158" i="18"/>
  <c r="K158" i="18"/>
  <c r="L158" i="18"/>
  <c r="I159" i="18"/>
  <c r="J159" i="18"/>
  <c r="K159" i="18"/>
  <c r="L159" i="18"/>
  <c r="I160" i="18"/>
  <c r="J160" i="18"/>
  <c r="K160" i="18"/>
  <c r="L160" i="18"/>
  <c r="I161" i="18"/>
  <c r="J161" i="18"/>
  <c r="K161" i="18"/>
  <c r="L161" i="18"/>
  <c r="I162" i="18"/>
  <c r="J162" i="18"/>
  <c r="K162" i="18"/>
  <c r="L162" i="18"/>
  <c r="I163" i="18"/>
  <c r="J163" i="18"/>
  <c r="K163" i="18"/>
  <c r="L163" i="18"/>
  <c r="I164" i="18"/>
  <c r="J164" i="18"/>
  <c r="K164" i="18"/>
  <c r="L164" i="18"/>
  <c r="I165" i="18"/>
  <c r="J165" i="18"/>
  <c r="K165" i="18"/>
  <c r="L165" i="18"/>
  <c r="I166" i="18"/>
  <c r="J166" i="18"/>
  <c r="K166" i="18"/>
  <c r="L166" i="18"/>
  <c r="I167" i="18"/>
  <c r="J167" i="18"/>
  <c r="K167" i="18"/>
  <c r="L167" i="18"/>
  <c r="I168" i="18"/>
  <c r="J168" i="18"/>
  <c r="K168" i="18"/>
  <c r="L168" i="18"/>
  <c r="I169" i="18"/>
  <c r="J169" i="18"/>
  <c r="K169" i="18"/>
  <c r="L169" i="18"/>
  <c r="I170" i="18"/>
  <c r="J170" i="18"/>
  <c r="K170" i="18"/>
  <c r="L170" i="18"/>
  <c r="I171" i="18"/>
  <c r="J171" i="18"/>
  <c r="K171" i="18"/>
  <c r="L171" i="18"/>
  <c r="I172" i="18"/>
  <c r="J172" i="18"/>
  <c r="K172" i="18"/>
  <c r="L172" i="18"/>
  <c r="I173" i="18"/>
  <c r="J173" i="18"/>
  <c r="K173" i="18"/>
  <c r="L173" i="18"/>
  <c r="I174" i="18"/>
  <c r="J174" i="18"/>
  <c r="K174" i="18"/>
  <c r="L174" i="18"/>
  <c r="I175" i="18"/>
  <c r="J175" i="18"/>
  <c r="K175" i="18"/>
  <c r="L175" i="18"/>
  <c r="I176" i="18"/>
  <c r="J176" i="18"/>
  <c r="K176" i="18"/>
  <c r="L176" i="18"/>
  <c r="I177" i="18"/>
  <c r="J177" i="18"/>
  <c r="K177" i="18"/>
  <c r="L177" i="18"/>
  <c r="I178" i="18"/>
  <c r="J178" i="18"/>
  <c r="K178" i="18"/>
  <c r="L178" i="18"/>
  <c r="I179" i="18"/>
  <c r="J179" i="18"/>
  <c r="K179" i="18"/>
  <c r="L179" i="18"/>
  <c r="I180" i="18"/>
  <c r="J180" i="18"/>
  <c r="K180" i="18"/>
  <c r="L180" i="18"/>
  <c r="I181" i="18"/>
  <c r="J181" i="18"/>
  <c r="K181" i="18"/>
  <c r="L181" i="18"/>
  <c r="I182" i="18"/>
  <c r="J182" i="18"/>
  <c r="K182" i="18"/>
  <c r="L182" i="18"/>
  <c r="I183" i="18"/>
  <c r="J183" i="18"/>
  <c r="K183" i="18"/>
  <c r="L183" i="18"/>
  <c r="I184" i="18"/>
  <c r="J184" i="18"/>
  <c r="K184" i="18"/>
  <c r="L184" i="18"/>
  <c r="I185" i="18"/>
  <c r="J185" i="18"/>
  <c r="K185" i="18"/>
  <c r="L185" i="18"/>
  <c r="I186" i="18"/>
  <c r="J186" i="18"/>
  <c r="K186" i="18"/>
  <c r="L186" i="18"/>
  <c r="I187" i="18"/>
  <c r="J187" i="18"/>
  <c r="K187" i="18"/>
  <c r="L187" i="18"/>
  <c r="I188" i="18"/>
  <c r="J188" i="18"/>
  <c r="K188" i="18"/>
  <c r="L188" i="18"/>
  <c r="I189" i="18"/>
  <c r="J189" i="18"/>
  <c r="K189" i="18"/>
  <c r="L189" i="18"/>
  <c r="I190" i="18"/>
  <c r="J190" i="18"/>
  <c r="K190" i="18"/>
  <c r="L190" i="18"/>
  <c r="I191" i="18"/>
  <c r="J191" i="18"/>
  <c r="K191" i="18"/>
  <c r="L191" i="18"/>
  <c r="I192" i="18"/>
  <c r="J192" i="18"/>
  <c r="K192" i="18"/>
  <c r="L192" i="18"/>
  <c r="I193" i="18"/>
  <c r="J193" i="18"/>
  <c r="K193" i="18"/>
  <c r="L193" i="18"/>
  <c r="I194" i="18"/>
  <c r="J194" i="18"/>
  <c r="K194" i="18"/>
  <c r="L194" i="18"/>
  <c r="I195" i="18"/>
  <c r="J195" i="18"/>
  <c r="K195" i="18"/>
  <c r="L195" i="18"/>
  <c r="I196" i="18"/>
  <c r="J196" i="18"/>
  <c r="K196" i="18"/>
  <c r="L196" i="18"/>
  <c r="I197" i="18"/>
  <c r="J197" i="18"/>
  <c r="K197" i="18"/>
  <c r="L197" i="18"/>
  <c r="I198" i="18"/>
  <c r="J198" i="18"/>
  <c r="K198" i="18"/>
  <c r="L198" i="18"/>
  <c r="I199" i="18"/>
  <c r="J199" i="18"/>
  <c r="K199" i="18"/>
  <c r="L199" i="18"/>
  <c r="I200" i="18"/>
  <c r="J200" i="18"/>
  <c r="K200" i="18"/>
  <c r="L200" i="18"/>
  <c r="I201" i="18"/>
  <c r="J201" i="18"/>
  <c r="K201" i="18"/>
  <c r="L201" i="18"/>
  <c r="I202" i="18"/>
  <c r="J202" i="18"/>
  <c r="K202" i="18"/>
  <c r="L202" i="18"/>
  <c r="I203" i="18"/>
  <c r="J203" i="18"/>
  <c r="K203" i="18"/>
  <c r="L203" i="18"/>
  <c r="I204" i="18"/>
  <c r="J204" i="18"/>
  <c r="K204" i="18"/>
  <c r="L204" i="18"/>
  <c r="I205" i="18"/>
  <c r="J205" i="18"/>
  <c r="K205" i="18"/>
  <c r="L205" i="18"/>
  <c r="I206" i="18"/>
  <c r="J206" i="18"/>
  <c r="K206" i="18"/>
  <c r="L206" i="18"/>
  <c r="I207" i="18"/>
  <c r="J207" i="18"/>
  <c r="K207" i="18"/>
  <c r="L207" i="18"/>
  <c r="I208" i="18"/>
  <c r="J208" i="18"/>
  <c r="K208" i="18"/>
  <c r="L208" i="18"/>
  <c r="I209" i="18"/>
  <c r="J209" i="18"/>
  <c r="K209" i="18"/>
  <c r="L209" i="18"/>
  <c r="I210" i="18"/>
  <c r="J210" i="18"/>
  <c r="K210" i="18"/>
  <c r="L210" i="18"/>
  <c r="P210" i="18" l="1"/>
  <c r="P209" i="18"/>
  <c r="P208" i="18"/>
  <c r="Q208" i="18" s="1"/>
  <c r="P206" i="18"/>
  <c r="P205" i="18"/>
  <c r="P204" i="18"/>
  <c r="P202" i="18"/>
  <c r="P201" i="18"/>
  <c r="Q201" i="18" s="1"/>
  <c r="P200" i="18"/>
  <c r="P199" i="18"/>
  <c r="Q199" i="18" s="1"/>
  <c r="P197" i="18"/>
  <c r="P193" i="18"/>
  <c r="P190" i="18"/>
  <c r="P189" i="18"/>
  <c r="P188" i="18"/>
  <c r="P186" i="18"/>
  <c r="P184" i="18"/>
  <c r="P176" i="18"/>
  <c r="P172" i="18"/>
  <c r="P164" i="18"/>
  <c r="Q164" i="18" s="1"/>
  <c r="P160" i="18"/>
  <c r="Q160" i="18" s="1"/>
  <c r="P158" i="18"/>
  <c r="Q158" i="18" s="1"/>
  <c r="P152" i="18"/>
  <c r="Q152" i="18" s="1"/>
  <c r="P144" i="18"/>
  <c r="Q144" i="18" s="1"/>
  <c r="P142" i="18"/>
  <c r="Q142" i="18" s="1"/>
  <c r="P136" i="18"/>
  <c r="Q136" i="18" s="1"/>
  <c r="P128" i="18"/>
  <c r="Q128" i="18" s="1"/>
  <c r="P122" i="18"/>
  <c r="Q122" i="18" s="1"/>
  <c r="P106" i="18"/>
  <c r="Q106" i="18" s="1"/>
  <c r="P102" i="18"/>
  <c r="Q102" i="18" s="1"/>
  <c r="P86" i="18"/>
  <c r="Q86" i="18" s="1"/>
  <c r="P82" i="18"/>
  <c r="Q82" i="18" s="1"/>
  <c r="P62" i="18"/>
  <c r="Q62" i="18" s="1"/>
  <c r="P46" i="18"/>
  <c r="Q46" i="18" s="1"/>
  <c r="P42" i="18"/>
  <c r="Q42" i="18" s="1"/>
  <c r="P26" i="18"/>
  <c r="Q26" i="18" s="1"/>
  <c r="P14" i="18"/>
  <c r="Q14" i="18" s="1"/>
  <c r="P11" i="18"/>
  <c r="P10" i="18"/>
  <c r="Q10" i="18" s="1"/>
  <c r="P6" i="18"/>
  <c r="Q6" i="18" s="1"/>
  <c r="P207" i="18"/>
  <c r="P203" i="18"/>
  <c r="P195" i="18"/>
  <c r="Q195" i="18" s="1"/>
  <c r="P191" i="18"/>
  <c r="P187" i="18"/>
  <c r="P168" i="18"/>
  <c r="Q168" i="18" s="1"/>
  <c r="P156" i="18"/>
  <c r="Q156" i="18" s="1"/>
  <c r="P148" i="18"/>
  <c r="Q148" i="18" s="1"/>
  <c r="P140" i="18"/>
  <c r="Q140" i="18" s="1"/>
  <c r="P132" i="18"/>
  <c r="Q132" i="18" s="1"/>
  <c r="P124" i="18"/>
  <c r="Q124" i="18" s="1"/>
  <c r="P16" i="18"/>
  <c r="P12" i="18"/>
  <c r="Q12" i="18" s="1"/>
  <c r="P8" i="18"/>
  <c r="Q8" i="18" s="1"/>
  <c r="P4" i="18"/>
  <c r="Q4" i="18" s="1"/>
  <c r="P192" i="18"/>
  <c r="Q192" i="18" s="1"/>
  <c r="P179" i="18"/>
  <c r="P178" i="18"/>
  <c r="P163" i="18"/>
  <c r="Q163" i="18" s="1"/>
  <c r="P162" i="18"/>
  <c r="Q162" i="18" s="1"/>
  <c r="P161" i="18"/>
  <c r="Q161" i="18" s="1"/>
  <c r="P159" i="18"/>
  <c r="Q159" i="18" s="1"/>
  <c r="P146" i="18"/>
  <c r="Q146" i="18" s="1"/>
  <c r="P145" i="18"/>
  <c r="Q145" i="18" s="1"/>
  <c r="P143" i="18"/>
  <c r="Q143" i="18" s="1"/>
  <c r="P130" i="18"/>
  <c r="Q130" i="18" s="1"/>
  <c r="P129" i="18"/>
  <c r="Q129" i="18" s="1"/>
  <c r="P127" i="18"/>
  <c r="P126" i="18"/>
  <c r="Q126" i="18" s="1"/>
  <c r="P125" i="18"/>
  <c r="Q125" i="18" s="1"/>
  <c r="P116" i="18"/>
  <c r="Q116" i="18" s="1"/>
  <c r="P112" i="18"/>
  <c r="Q112" i="18" s="1"/>
  <c r="P111" i="18"/>
  <c r="Q111" i="18" s="1"/>
  <c r="P110" i="18"/>
  <c r="Q110" i="18" s="1"/>
  <c r="P109" i="18"/>
  <c r="Q109" i="18" s="1"/>
  <c r="P108" i="18"/>
  <c r="Q108" i="18" s="1"/>
  <c r="P107" i="18"/>
  <c r="Q107" i="18" s="1"/>
  <c r="P96" i="18"/>
  <c r="Q96" i="18" s="1"/>
  <c r="P92" i="18"/>
  <c r="Q92" i="18" s="1"/>
  <c r="P90" i="18"/>
  <c r="Q90" i="18" s="1"/>
  <c r="P89" i="18"/>
  <c r="P88" i="18"/>
  <c r="Q88" i="18" s="1"/>
  <c r="P87" i="18"/>
  <c r="Q87" i="18" s="1"/>
  <c r="P72" i="18"/>
  <c r="Q72" i="18" s="1"/>
  <c r="P68" i="18"/>
  <c r="Q68" i="18" s="1"/>
  <c r="P67" i="18"/>
  <c r="P66" i="18"/>
  <c r="Q66" i="18" s="1"/>
  <c r="P65" i="18"/>
  <c r="P52" i="18"/>
  <c r="Q52" i="18" s="1"/>
  <c r="P50" i="18"/>
  <c r="Q50" i="18" s="1"/>
  <c r="P49" i="18"/>
  <c r="Q49" i="18" s="1"/>
  <c r="P48" i="18"/>
  <c r="Q48" i="18" s="1"/>
  <c r="P47" i="18"/>
  <c r="P36" i="18"/>
  <c r="Q36" i="18" s="1"/>
  <c r="P32" i="18"/>
  <c r="Q32" i="18" s="1"/>
  <c r="P30" i="18"/>
  <c r="Q30" i="18" s="1"/>
  <c r="P29" i="18"/>
  <c r="Q29" i="18" s="1"/>
  <c r="P28" i="18"/>
  <c r="Q28" i="18" s="1"/>
  <c r="P27" i="18"/>
  <c r="Q27" i="18" s="1"/>
  <c r="P13" i="18"/>
  <c r="P5" i="18"/>
  <c r="Q204" i="18"/>
  <c r="Q200" i="18"/>
  <c r="P198" i="18"/>
  <c r="P196" i="18"/>
  <c r="P194" i="18"/>
  <c r="Q188" i="18"/>
  <c r="P183" i="18"/>
  <c r="P182" i="18"/>
  <c r="Q182" i="18" s="1"/>
  <c r="Q176" i="18"/>
  <c r="P175" i="18"/>
  <c r="Q175" i="18" s="1"/>
  <c r="P174" i="18"/>
  <c r="P173" i="18"/>
  <c r="Q173" i="18" s="1"/>
  <c r="P171" i="18"/>
  <c r="Q171" i="18" s="1"/>
  <c r="P170" i="18"/>
  <c r="Q170" i="18" s="1"/>
  <c r="P169" i="18"/>
  <c r="Q169" i="18" s="1"/>
  <c r="P166" i="18"/>
  <c r="Q166" i="18" s="1"/>
  <c r="P154" i="18"/>
  <c r="Q154" i="18" s="1"/>
  <c r="P153" i="18"/>
  <c r="Q153" i="18" s="1"/>
  <c r="P151" i="18"/>
  <c r="Q151" i="18" s="1"/>
  <c r="P150" i="18"/>
  <c r="Q150" i="18" s="1"/>
  <c r="P138" i="18"/>
  <c r="Q138" i="18" s="1"/>
  <c r="P137" i="18"/>
  <c r="Q137" i="18" s="1"/>
  <c r="P135" i="18"/>
  <c r="Q135" i="18" s="1"/>
  <c r="P134" i="18"/>
  <c r="Q134" i="18" s="1"/>
  <c r="P120" i="18"/>
  <c r="Q120" i="18" s="1"/>
  <c r="P119" i="18"/>
  <c r="Q119" i="18" s="1"/>
  <c r="P118" i="18"/>
  <c r="Q118" i="18" s="1"/>
  <c r="P117" i="18"/>
  <c r="P114" i="18"/>
  <c r="Q114" i="18" s="1"/>
  <c r="P104" i="18"/>
  <c r="Q104" i="18" s="1"/>
  <c r="P100" i="18"/>
  <c r="Q100" i="18" s="1"/>
  <c r="P99" i="18"/>
  <c r="P98" i="18"/>
  <c r="Q98" i="18" s="1"/>
  <c r="P97" i="18"/>
  <c r="Q97" i="18" s="1"/>
  <c r="P94" i="18"/>
  <c r="Q94" i="18" s="1"/>
  <c r="P84" i="18"/>
  <c r="Q84" i="18" s="1"/>
  <c r="P80" i="18"/>
  <c r="Q80" i="18" s="1"/>
  <c r="P79" i="18"/>
  <c r="Q79" i="18" s="1"/>
  <c r="P78" i="18"/>
  <c r="Q78" i="18" s="1"/>
  <c r="P77" i="18"/>
  <c r="Q77" i="18" s="1"/>
  <c r="P76" i="18"/>
  <c r="Q76" i="18" s="1"/>
  <c r="P75" i="18"/>
  <c r="Q75" i="18" s="1"/>
  <c r="P74" i="18"/>
  <c r="Q74" i="18" s="1"/>
  <c r="P70" i="18"/>
  <c r="P64" i="18"/>
  <c r="P60" i="18"/>
  <c r="Q60" i="18" s="1"/>
  <c r="P59" i="18"/>
  <c r="P58" i="18"/>
  <c r="Q58" i="18" s="1"/>
  <c r="P57" i="18"/>
  <c r="Q57" i="18" s="1"/>
  <c r="P56" i="18"/>
  <c r="Q56" i="18" s="1"/>
  <c r="P55" i="18"/>
  <c r="Q55" i="18" s="1"/>
  <c r="P54" i="18"/>
  <c r="Q54" i="18" s="1"/>
  <c r="P44" i="18"/>
  <c r="Q44" i="18" s="1"/>
  <c r="P40" i="18"/>
  <c r="Q40" i="18" s="1"/>
  <c r="P39" i="18"/>
  <c r="Q39" i="18" s="1"/>
  <c r="P38" i="18"/>
  <c r="Q38" i="18" s="1"/>
  <c r="P37" i="18"/>
  <c r="Q37" i="18" s="1"/>
  <c r="P24" i="18"/>
  <c r="Q24" i="18" s="1"/>
  <c r="P22" i="18"/>
  <c r="Q22" i="18" s="1"/>
  <c r="P21" i="18"/>
  <c r="P20" i="18"/>
  <c r="Q20" i="18" s="1"/>
  <c r="P19" i="18"/>
  <c r="Q19" i="18" s="1"/>
  <c r="P18" i="18"/>
  <c r="Q18" i="18" s="1"/>
  <c r="P15" i="18"/>
  <c r="P9" i="18"/>
  <c r="Q9" i="18" s="1"/>
  <c r="P7" i="18"/>
  <c r="Q7" i="18" s="1"/>
  <c r="P180" i="18"/>
  <c r="Q207" i="18"/>
  <c r="Q203" i="18"/>
  <c r="P185" i="18"/>
  <c r="P181" i="18"/>
  <c r="Q181" i="18" s="1"/>
  <c r="P177" i="18"/>
  <c r="P167" i="18"/>
  <c r="Q167" i="18" s="1"/>
  <c r="P165" i="18"/>
  <c r="P157" i="18"/>
  <c r="Q157" i="18" s="1"/>
  <c r="P155" i="18"/>
  <c r="Q155" i="18" s="1"/>
  <c r="P149" i="18"/>
  <c r="Q149" i="18" s="1"/>
  <c r="P147" i="18"/>
  <c r="Q147" i="18" s="1"/>
  <c r="P141" i="18"/>
  <c r="Q141" i="18" s="1"/>
  <c r="P139" i="18"/>
  <c r="P133" i="18"/>
  <c r="Q133" i="18" s="1"/>
  <c r="P131" i="18"/>
  <c r="Q131" i="18" s="1"/>
  <c r="Q127" i="18"/>
  <c r="P123" i="18"/>
  <c r="P121" i="18"/>
  <c r="Q121" i="18" s="1"/>
  <c r="P115" i="18"/>
  <c r="P113" i="18"/>
  <c r="Q113" i="18" s="1"/>
  <c r="P105" i="18"/>
  <c r="Q105" i="18" s="1"/>
  <c r="P103" i="18"/>
  <c r="Q103" i="18" s="1"/>
  <c r="P101" i="18"/>
  <c r="Q101" i="18" s="1"/>
  <c r="P95" i="18"/>
  <c r="Q95" i="18" s="1"/>
  <c r="P93" i="18"/>
  <c r="Q93" i="18" s="1"/>
  <c r="P91" i="18"/>
  <c r="P85" i="18"/>
  <c r="Q85" i="18" s="1"/>
  <c r="P83" i="18"/>
  <c r="Q83" i="18" s="1"/>
  <c r="P81" i="18"/>
  <c r="Q81" i="18" s="1"/>
  <c r="P73" i="18"/>
  <c r="Q73" i="18" s="1"/>
  <c r="P71" i="18"/>
  <c r="Q71" i="18" s="1"/>
  <c r="P69" i="18"/>
  <c r="Q69" i="18" s="1"/>
  <c r="P63" i="18"/>
  <c r="P61" i="18"/>
  <c r="P53" i="18"/>
  <c r="Q53" i="18" s="1"/>
  <c r="P51" i="18"/>
  <c r="Q51" i="18" s="1"/>
  <c r="P45" i="18"/>
  <c r="Q45" i="18" s="1"/>
  <c r="P43" i="18"/>
  <c r="P41" i="18"/>
  <c r="Q41" i="18" s="1"/>
  <c r="P35" i="18"/>
  <c r="Q35" i="18" s="1"/>
  <c r="P33" i="18"/>
  <c r="Q33" i="18" s="1"/>
  <c r="P31" i="18"/>
  <c r="Q31" i="18" s="1"/>
  <c r="P25" i="18"/>
  <c r="Q25" i="18" s="1"/>
  <c r="P23" i="18"/>
  <c r="Q23" i="18" s="1"/>
  <c r="P17" i="18"/>
  <c r="Q17" i="18" s="1"/>
  <c r="P34" i="18"/>
  <c r="Q34" i="18" s="1"/>
  <c r="Q196" i="18"/>
  <c r="Q172" i="18"/>
  <c r="Q70" i="18"/>
  <c r="Q139" i="18"/>
  <c r="Q115" i="18"/>
  <c r="Q99" i="18"/>
  <c r="Q15" i="18"/>
  <c r="Q123" i="18"/>
  <c r="Q91" i="18"/>
  <c r="Q165" i="18"/>
  <c r="Q117" i="18"/>
  <c r="Q89" i="18"/>
  <c r="Q61" i="18"/>
  <c r="Q21" i="18"/>
  <c r="Q13" i="18"/>
  <c r="Q5" i="18"/>
  <c r="A5" i="20"/>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Q16"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4" i="20"/>
  <c r="I217" i="18" l="1"/>
  <c r="J217" i="18"/>
  <c r="K217" i="18"/>
  <c r="L217" i="18"/>
  <c r="I218" i="18"/>
  <c r="J218" i="18"/>
  <c r="K218" i="18"/>
  <c r="L218" i="18"/>
  <c r="I219" i="18"/>
  <c r="J219" i="18"/>
  <c r="K219" i="18"/>
  <c r="L219" i="18"/>
  <c r="I220" i="18"/>
  <c r="J220" i="18"/>
  <c r="K220" i="18"/>
  <c r="L220" i="18"/>
  <c r="I221" i="18"/>
  <c r="J221" i="18"/>
  <c r="K221" i="18"/>
  <c r="L221" i="18"/>
  <c r="I222" i="18"/>
  <c r="J222" i="18"/>
  <c r="K222" i="18"/>
  <c r="L222" i="18"/>
  <c r="I217" i="19"/>
  <c r="J217" i="19"/>
  <c r="K217" i="19"/>
  <c r="L217" i="19"/>
  <c r="I218" i="19"/>
  <c r="J218" i="19"/>
  <c r="K218" i="19"/>
  <c r="L218" i="19"/>
  <c r="I219" i="19"/>
  <c r="J219" i="19"/>
  <c r="K219" i="19"/>
  <c r="L219" i="19"/>
  <c r="I220" i="19"/>
  <c r="J220" i="19"/>
  <c r="K220" i="19"/>
  <c r="L220" i="19"/>
  <c r="I221" i="19"/>
  <c r="J221" i="19"/>
  <c r="K221" i="19"/>
  <c r="L221" i="19"/>
  <c r="I222" i="19"/>
  <c r="J222" i="19"/>
  <c r="K222" i="19"/>
  <c r="L222" i="19"/>
  <c r="Q221" i="19" l="1"/>
  <c r="Q217" i="19"/>
  <c r="Q219" i="19"/>
  <c r="P222" i="18"/>
  <c r="Q222" i="18" s="1"/>
  <c r="P221" i="18"/>
  <c r="Q221" i="18" s="1"/>
  <c r="P220" i="18"/>
  <c r="Q220" i="18" s="1"/>
  <c r="P219" i="18"/>
  <c r="Q219" i="18" s="1"/>
  <c r="P218" i="18"/>
  <c r="Q218" i="18" s="1"/>
  <c r="P217" i="18"/>
  <c r="Q217" i="18" s="1"/>
  <c r="Q222" i="19"/>
  <c r="Q218" i="19"/>
  <c r="Q220" i="19"/>
  <c r="M217" i="20"/>
  <c r="N217" i="20"/>
  <c r="O217" i="20"/>
  <c r="U217" i="20" s="1"/>
  <c r="P217" i="20"/>
  <c r="Q217" i="20"/>
  <c r="M218" i="20"/>
  <c r="N218" i="20"/>
  <c r="O218" i="20"/>
  <c r="U218" i="20" s="1"/>
  <c r="P218" i="20"/>
  <c r="Q218" i="20"/>
  <c r="M219" i="20"/>
  <c r="N219" i="20"/>
  <c r="O219" i="20"/>
  <c r="U219" i="20" s="1"/>
  <c r="P219" i="20"/>
  <c r="Q219" i="20"/>
  <c r="M220" i="20"/>
  <c r="N220" i="20"/>
  <c r="O220" i="20"/>
  <c r="U220" i="20" s="1"/>
  <c r="P220" i="20"/>
  <c r="Q220" i="20"/>
  <c r="M221" i="20"/>
  <c r="N221" i="20"/>
  <c r="O221" i="20"/>
  <c r="U221" i="20" s="1"/>
  <c r="P221" i="20"/>
  <c r="Q221" i="20"/>
  <c r="M222" i="20"/>
  <c r="N222" i="20"/>
  <c r="O222" i="20"/>
  <c r="U222" i="20" s="1"/>
  <c r="P222" i="20"/>
  <c r="Q222" i="20"/>
  <c r="W221" i="20" l="1"/>
  <c r="W220" i="20"/>
  <c r="W218" i="20"/>
  <c r="W222" i="20"/>
  <c r="W219" i="20"/>
  <c r="W217" i="20"/>
  <c r="U179" i="1"/>
  <c r="O5" i="20" l="1"/>
  <c r="U5" i="20" s="1"/>
  <c r="M5" i="20"/>
  <c r="N5" i="20"/>
  <c r="P5" i="20"/>
  <c r="Q5" i="20"/>
  <c r="O6" i="20"/>
  <c r="U6" i="20" s="1"/>
  <c r="M6" i="20"/>
  <c r="N6" i="20"/>
  <c r="P6" i="20"/>
  <c r="Q6" i="20"/>
  <c r="O7" i="20"/>
  <c r="U7" i="20" s="1"/>
  <c r="M7" i="20"/>
  <c r="N7" i="20"/>
  <c r="P7" i="20"/>
  <c r="Q7" i="20"/>
  <c r="O8" i="20"/>
  <c r="U8" i="20" s="1"/>
  <c r="A49" i="20"/>
  <c r="A50" i="20" s="1"/>
  <c r="A51" i="20" s="1"/>
  <c r="A52" i="20" s="1"/>
  <c r="A53" i="20" s="1"/>
  <c r="A54" i="20" s="1"/>
  <c r="A55" i="20" s="1"/>
  <c r="A56" i="20" s="1"/>
  <c r="A57" i="20" s="1"/>
  <c r="A58" i="20" s="1"/>
  <c r="A59" i="20" s="1"/>
  <c r="A60" i="20" s="1"/>
  <c r="A61" i="20" s="1"/>
  <c r="O9" i="20"/>
  <c r="U9" i="20" s="1"/>
  <c r="M9" i="20"/>
  <c r="N9" i="20"/>
  <c r="P9" i="20"/>
  <c r="Q9" i="20"/>
  <c r="O10" i="20"/>
  <c r="U10" i="20" s="1"/>
  <c r="M10" i="20"/>
  <c r="N10" i="20"/>
  <c r="P10" i="20"/>
  <c r="Q10" i="20"/>
  <c r="O11" i="20"/>
  <c r="U11" i="20" s="1"/>
  <c r="M11" i="20"/>
  <c r="N11" i="20"/>
  <c r="P11" i="20"/>
  <c r="Q11" i="20"/>
  <c r="O12" i="20"/>
  <c r="U12" i="20" s="1"/>
  <c r="M12" i="20"/>
  <c r="N12" i="20"/>
  <c r="P12" i="20"/>
  <c r="Q12" i="20"/>
  <c r="O13" i="20"/>
  <c r="U13" i="20" s="1"/>
  <c r="M13" i="20"/>
  <c r="N13" i="20"/>
  <c r="P13" i="20"/>
  <c r="Q13" i="20"/>
  <c r="O14" i="20"/>
  <c r="U14" i="20" s="1"/>
  <c r="M14" i="20"/>
  <c r="N14" i="20"/>
  <c r="P14" i="20"/>
  <c r="Q14" i="20"/>
  <c r="O15" i="20"/>
  <c r="U15" i="20" s="1"/>
  <c r="M15" i="20"/>
  <c r="N15" i="20"/>
  <c r="P15" i="20"/>
  <c r="Q15" i="20"/>
  <c r="O16" i="20"/>
  <c r="U16" i="20" s="1"/>
  <c r="M16" i="20"/>
  <c r="N16" i="20"/>
  <c r="P16" i="20"/>
  <c r="O17" i="20"/>
  <c r="U17" i="20" s="1"/>
  <c r="M17" i="20"/>
  <c r="N17" i="20"/>
  <c r="P17" i="20"/>
  <c r="Q17" i="20"/>
  <c r="O18" i="20"/>
  <c r="U18" i="20" s="1"/>
  <c r="M18" i="20"/>
  <c r="N18" i="20"/>
  <c r="P18" i="20"/>
  <c r="Q18" i="20"/>
  <c r="O19" i="20"/>
  <c r="U19" i="20" s="1"/>
  <c r="M19" i="20"/>
  <c r="N19" i="20"/>
  <c r="P19" i="20"/>
  <c r="Q19" i="20"/>
  <c r="O20" i="20"/>
  <c r="U20" i="20" s="1"/>
  <c r="M20" i="20"/>
  <c r="N20" i="20"/>
  <c r="P20" i="20"/>
  <c r="Q20" i="20"/>
  <c r="O21" i="20"/>
  <c r="U21" i="20" s="1"/>
  <c r="M21" i="20"/>
  <c r="N21" i="20"/>
  <c r="P21" i="20"/>
  <c r="Q21" i="20"/>
  <c r="O22" i="20"/>
  <c r="U22" i="20" s="1"/>
  <c r="M22" i="20"/>
  <c r="N22" i="20"/>
  <c r="P22" i="20"/>
  <c r="Q22" i="20"/>
  <c r="O23" i="20"/>
  <c r="U23" i="20" s="1"/>
  <c r="M23" i="20"/>
  <c r="N23" i="20"/>
  <c r="P23" i="20"/>
  <c r="Q23" i="20"/>
  <c r="O24" i="20"/>
  <c r="U24" i="20" s="1"/>
  <c r="M24" i="20"/>
  <c r="N24" i="20"/>
  <c r="P24" i="20"/>
  <c r="Q24" i="20"/>
  <c r="O25" i="20"/>
  <c r="U25" i="20" s="1"/>
  <c r="M25" i="20"/>
  <c r="N25" i="20"/>
  <c r="P25" i="20"/>
  <c r="Q25" i="20"/>
  <c r="O26" i="20"/>
  <c r="U26" i="20" s="1"/>
  <c r="M26" i="20"/>
  <c r="N26" i="20"/>
  <c r="P26" i="20"/>
  <c r="Q26" i="20"/>
  <c r="O27" i="20"/>
  <c r="U27" i="20" s="1"/>
  <c r="M27" i="20"/>
  <c r="N27" i="20"/>
  <c r="P27" i="20"/>
  <c r="Q27" i="20"/>
  <c r="O28" i="20"/>
  <c r="U28" i="20" s="1"/>
  <c r="M28" i="20"/>
  <c r="N28" i="20"/>
  <c r="P28" i="20"/>
  <c r="Q28" i="20"/>
  <c r="O29" i="20"/>
  <c r="U29" i="20" s="1"/>
  <c r="M29" i="20"/>
  <c r="N29" i="20"/>
  <c r="P29" i="20"/>
  <c r="Q29" i="20"/>
  <c r="O30" i="20"/>
  <c r="U30" i="20" s="1"/>
  <c r="M30" i="20"/>
  <c r="N30" i="20"/>
  <c r="P30" i="20"/>
  <c r="Q30" i="20"/>
  <c r="O31" i="20"/>
  <c r="U31" i="20" s="1"/>
  <c r="M31" i="20"/>
  <c r="N31" i="20"/>
  <c r="P31" i="20"/>
  <c r="Q31" i="20"/>
  <c r="O32" i="20"/>
  <c r="U32" i="20" s="1"/>
  <c r="M32" i="20"/>
  <c r="N32" i="20"/>
  <c r="P32" i="20"/>
  <c r="Q32" i="20"/>
  <c r="O33" i="20"/>
  <c r="U33" i="20" s="1"/>
  <c r="M33" i="20"/>
  <c r="N33" i="20"/>
  <c r="P33" i="20"/>
  <c r="Q33" i="20"/>
  <c r="O34" i="20"/>
  <c r="U34" i="20" s="1"/>
  <c r="M34" i="20"/>
  <c r="N34" i="20"/>
  <c r="P34" i="20"/>
  <c r="Q34" i="20"/>
  <c r="O35" i="20"/>
  <c r="U35" i="20" s="1"/>
  <c r="M35" i="20"/>
  <c r="N35" i="20"/>
  <c r="P35" i="20"/>
  <c r="Q35" i="20"/>
  <c r="O36" i="20"/>
  <c r="U36" i="20" s="1"/>
  <c r="M36" i="20"/>
  <c r="N36" i="20"/>
  <c r="P36" i="20"/>
  <c r="Q36" i="20"/>
  <c r="O37" i="20"/>
  <c r="U37" i="20" s="1"/>
  <c r="M37" i="20"/>
  <c r="N37" i="20"/>
  <c r="P37" i="20"/>
  <c r="Q37" i="20"/>
  <c r="O38" i="20"/>
  <c r="U38" i="20" s="1"/>
  <c r="M38" i="20"/>
  <c r="N38" i="20"/>
  <c r="P38" i="20"/>
  <c r="Q38" i="20"/>
  <c r="O39" i="20"/>
  <c r="U39" i="20" s="1"/>
  <c r="M39" i="20"/>
  <c r="N39" i="20"/>
  <c r="P39" i="20"/>
  <c r="Q39" i="20"/>
  <c r="O40" i="20"/>
  <c r="U40" i="20" s="1"/>
  <c r="M40" i="20"/>
  <c r="N40" i="20"/>
  <c r="P40" i="20"/>
  <c r="Q40" i="20"/>
  <c r="O41" i="20"/>
  <c r="U41" i="20" s="1"/>
  <c r="M41" i="20"/>
  <c r="N41" i="20"/>
  <c r="P41" i="20"/>
  <c r="Q41" i="20"/>
  <c r="O42" i="20"/>
  <c r="U42" i="20" s="1"/>
  <c r="M42" i="20"/>
  <c r="N42" i="20"/>
  <c r="P42" i="20"/>
  <c r="Q42" i="20"/>
  <c r="O43" i="20"/>
  <c r="U43" i="20" s="1"/>
  <c r="M43" i="20"/>
  <c r="N43" i="20"/>
  <c r="P43" i="20"/>
  <c r="Q43" i="20"/>
  <c r="O44" i="20"/>
  <c r="U44" i="20" s="1"/>
  <c r="M44" i="20"/>
  <c r="N44" i="20"/>
  <c r="P44" i="20"/>
  <c r="Q44" i="20"/>
  <c r="O45" i="20"/>
  <c r="U45" i="20" s="1"/>
  <c r="M45" i="20"/>
  <c r="N45" i="20"/>
  <c r="P45" i="20"/>
  <c r="Q45" i="20"/>
  <c r="O46" i="20"/>
  <c r="U46" i="20" s="1"/>
  <c r="M46" i="20"/>
  <c r="N46" i="20"/>
  <c r="P46" i="20"/>
  <c r="Q46" i="20"/>
  <c r="O47" i="20"/>
  <c r="U47" i="20" s="1"/>
  <c r="M47" i="20"/>
  <c r="N47" i="20"/>
  <c r="P47" i="20"/>
  <c r="Q47" i="20"/>
  <c r="O48" i="20"/>
  <c r="U48" i="20" s="1"/>
  <c r="M48" i="20"/>
  <c r="N48" i="20"/>
  <c r="P48" i="20"/>
  <c r="Q48" i="20"/>
  <c r="O49" i="20"/>
  <c r="U49" i="20" s="1"/>
  <c r="M49" i="20"/>
  <c r="N49" i="20"/>
  <c r="P49" i="20"/>
  <c r="Q49" i="20"/>
  <c r="O50" i="20"/>
  <c r="U50" i="20" s="1"/>
  <c r="M50" i="20"/>
  <c r="N50" i="20"/>
  <c r="P50" i="20"/>
  <c r="Q50" i="20"/>
  <c r="O51" i="20"/>
  <c r="U51" i="20" s="1"/>
  <c r="M51" i="20"/>
  <c r="N51" i="20"/>
  <c r="P51" i="20"/>
  <c r="Q51" i="20"/>
  <c r="O52" i="20"/>
  <c r="U52" i="20" s="1"/>
  <c r="M52" i="20"/>
  <c r="N52" i="20"/>
  <c r="P52" i="20"/>
  <c r="Q52" i="20"/>
  <c r="O53" i="20"/>
  <c r="U53" i="20" s="1"/>
  <c r="M53" i="20"/>
  <c r="N53" i="20"/>
  <c r="P53" i="20"/>
  <c r="Q53" i="20"/>
  <c r="O54" i="20"/>
  <c r="U54" i="20" s="1"/>
  <c r="M54" i="20"/>
  <c r="N54" i="20"/>
  <c r="P54" i="20"/>
  <c r="Q54" i="20"/>
  <c r="O55" i="20"/>
  <c r="U55" i="20" s="1"/>
  <c r="M55" i="20"/>
  <c r="N55" i="20"/>
  <c r="P55" i="20"/>
  <c r="Q55" i="20"/>
  <c r="O56" i="20"/>
  <c r="U56" i="20" s="1"/>
  <c r="M56" i="20"/>
  <c r="N56" i="20"/>
  <c r="P56" i="20"/>
  <c r="Q56" i="20"/>
  <c r="O57" i="20"/>
  <c r="U57" i="20" s="1"/>
  <c r="M57" i="20"/>
  <c r="N57" i="20"/>
  <c r="P57" i="20"/>
  <c r="Q57" i="20"/>
  <c r="O58" i="20"/>
  <c r="U58" i="20" s="1"/>
  <c r="M58" i="20"/>
  <c r="N58" i="20"/>
  <c r="P58" i="20"/>
  <c r="Q58" i="20"/>
  <c r="O59" i="20"/>
  <c r="U59" i="20" s="1"/>
  <c r="M59" i="20"/>
  <c r="N59" i="20"/>
  <c r="P59" i="20"/>
  <c r="Q59" i="20"/>
  <c r="O60" i="20"/>
  <c r="U60" i="20" s="1"/>
  <c r="M60" i="20"/>
  <c r="N60" i="20"/>
  <c r="P60" i="20"/>
  <c r="Q60" i="20"/>
  <c r="O61" i="20"/>
  <c r="U61" i="20" s="1"/>
  <c r="M61" i="20"/>
  <c r="N61" i="20"/>
  <c r="P61" i="20"/>
  <c r="Q61" i="20"/>
  <c r="O62" i="20"/>
  <c r="U62" i="20" s="1"/>
  <c r="M62" i="20"/>
  <c r="N62" i="20"/>
  <c r="P62" i="20"/>
  <c r="Q62" i="20"/>
  <c r="O63" i="20"/>
  <c r="U63" i="20" s="1"/>
  <c r="M63" i="20"/>
  <c r="N63" i="20"/>
  <c r="P63" i="20"/>
  <c r="Q63" i="20"/>
  <c r="A63" i="20"/>
  <c r="A64" i="20" s="1"/>
  <c r="A65" i="20" s="1"/>
  <c r="A66" i="20" s="1"/>
  <c r="O64" i="20"/>
  <c r="U64" i="20" s="1"/>
  <c r="M64" i="20"/>
  <c r="N64" i="20"/>
  <c r="P64" i="20"/>
  <c r="Q64" i="20"/>
  <c r="O65" i="20"/>
  <c r="U65" i="20" s="1"/>
  <c r="M65" i="20"/>
  <c r="N65" i="20"/>
  <c r="P65" i="20"/>
  <c r="Q65" i="20"/>
  <c r="O66" i="20"/>
  <c r="U66" i="20" s="1"/>
  <c r="M66" i="20"/>
  <c r="N66" i="20"/>
  <c r="P66" i="20"/>
  <c r="Q66" i="20"/>
  <c r="O67" i="20"/>
  <c r="U67" i="20" s="1"/>
  <c r="M67" i="20"/>
  <c r="N67" i="20"/>
  <c r="P67" i="20"/>
  <c r="Q67" i="20"/>
  <c r="A67" i="20"/>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O68" i="20"/>
  <c r="U68" i="20" s="1"/>
  <c r="M68" i="20"/>
  <c r="N68" i="20"/>
  <c r="P68" i="20"/>
  <c r="Q68" i="20"/>
  <c r="O69" i="20"/>
  <c r="U69" i="20" s="1"/>
  <c r="M69" i="20"/>
  <c r="N69" i="20"/>
  <c r="P69" i="20"/>
  <c r="Q69" i="20"/>
  <c r="O70" i="20"/>
  <c r="U70" i="20" s="1"/>
  <c r="M70" i="20"/>
  <c r="N70" i="20"/>
  <c r="P70" i="20"/>
  <c r="Q70" i="20"/>
  <c r="O71" i="20"/>
  <c r="U71" i="20" s="1"/>
  <c r="M71" i="20"/>
  <c r="N71" i="20"/>
  <c r="P71" i="20"/>
  <c r="Q71" i="20"/>
  <c r="O72" i="20"/>
  <c r="U72" i="20" s="1"/>
  <c r="M72" i="20"/>
  <c r="N72" i="20"/>
  <c r="P72" i="20"/>
  <c r="Q72" i="20"/>
  <c r="O73" i="20"/>
  <c r="U73" i="20" s="1"/>
  <c r="M73" i="20"/>
  <c r="N73" i="20"/>
  <c r="P73" i="20"/>
  <c r="Q73" i="20"/>
  <c r="O74" i="20"/>
  <c r="U74" i="20" s="1"/>
  <c r="M74" i="20"/>
  <c r="N74" i="20"/>
  <c r="P74" i="20"/>
  <c r="Q74" i="20"/>
  <c r="O75" i="20"/>
  <c r="U75" i="20" s="1"/>
  <c r="M75" i="20"/>
  <c r="N75" i="20"/>
  <c r="P75" i="20"/>
  <c r="Q75" i="20"/>
  <c r="O76" i="20"/>
  <c r="U76" i="20" s="1"/>
  <c r="M76" i="20"/>
  <c r="N76" i="20"/>
  <c r="P76" i="20"/>
  <c r="Q76" i="20"/>
  <c r="O77" i="20"/>
  <c r="U77" i="20" s="1"/>
  <c r="M77" i="20"/>
  <c r="N77" i="20"/>
  <c r="P77" i="20"/>
  <c r="Q77" i="20"/>
  <c r="O78" i="20"/>
  <c r="U78" i="20" s="1"/>
  <c r="M78" i="20"/>
  <c r="N78" i="20"/>
  <c r="P78" i="20"/>
  <c r="Q78" i="20"/>
  <c r="O79" i="20"/>
  <c r="U79" i="20" s="1"/>
  <c r="M79" i="20"/>
  <c r="N79" i="20"/>
  <c r="P79" i="20"/>
  <c r="Q79" i="20"/>
  <c r="O80" i="20"/>
  <c r="U80" i="20" s="1"/>
  <c r="M80" i="20"/>
  <c r="N80" i="20"/>
  <c r="P80" i="20"/>
  <c r="Q80" i="20"/>
  <c r="O81" i="20"/>
  <c r="U81" i="20" s="1"/>
  <c r="M81" i="20"/>
  <c r="N81" i="20"/>
  <c r="P81" i="20"/>
  <c r="Q81" i="20"/>
  <c r="O82" i="20"/>
  <c r="U82" i="20" s="1"/>
  <c r="M82" i="20"/>
  <c r="N82" i="20"/>
  <c r="P82" i="20"/>
  <c r="Q82" i="20"/>
  <c r="O83" i="20"/>
  <c r="U83" i="20" s="1"/>
  <c r="M83" i="20"/>
  <c r="N83" i="20"/>
  <c r="P83" i="20"/>
  <c r="Q83" i="20"/>
  <c r="O84" i="20"/>
  <c r="U84" i="20" s="1"/>
  <c r="M84" i="20"/>
  <c r="N84" i="20"/>
  <c r="P84" i="20"/>
  <c r="Q84" i="20"/>
  <c r="O85" i="20"/>
  <c r="U85" i="20" s="1"/>
  <c r="M85" i="20"/>
  <c r="N85" i="20"/>
  <c r="P85" i="20"/>
  <c r="Q85" i="20"/>
  <c r="O86" i="20"/>
  <c r="U86" i="20" s="1"/>
  <c r="M86" i="20"/>
  <c r="N86" i="20"/>
  <c r="P86" i="20"/>
  <c r="Q86" i="20"/>
  <c r="O87" i="20"/>
  <c r="U87" i="20" s="1"/>
  <c r="M87" i="20"/>
  <c r="N87" i="20"/>
  <c r="P87" i="20"/>
  <c r="Q87" i="20"/>
  <c r="O88" i="20"/>
  <c r="U88" i="20" s="1"/>
  <c r="M88" i="20"/>
  <c r="N88" i="20"/>
  <c r="P88" i="20"/>
  <c r="Q88" i="20"/>
  <c r="O89" i="20"/>
  <c r="U89" i="20" s="1"/>
  <c r="M89" i="20"/>
  <c r="N89" i="20"/>
  <c r="P89" i="20"/>
  <c r="Q89" i="20"/>
  <c r="O90" i="20"/>
  <c r="U90" i="20" s="1"/>
  <c r="M90" i="20"/>
  <c r="N90" i="20"/>
  <c r="P90" i="20"/>
  <c r="Q90" i="20"/>
  <c r="O91" i="20"/>
  <c r="U91" i="20" s="1"/>
  <c r="M91" i="20"/>
  <c r="N91" i="20"/>
  <c r="P91" i="20"/>
  <c r="Q91" i="20"/>
  <c r="O92" i="20"/>
  <c r="U92" i="20" s="1"/>
  <c r="M92" i="20"/>
  <c r="N92" i="20"/>
  <c r="P92" i="20"/>
  <c r="Q92" i="20"/>
  <c r="O93" i="20"/>
  <c r="U93" i="20" s="1"/>
  <c r="M93" i="20"/>
  <c r="N93" i="20"/>
  <c r="P93" i="20"/>
  <c r="Q93" i="20"/>
  <c r="O94" i="20"/>
  <c r="U94" i="20" s="1"/>
  <c r="M94" i="20"/>
  <c r="N94" i="20"/>
  <c r="P94" i="20"/>
  <c r="Q94" i="20"/>
  <c r="O95" i="20"/>
  <c r="U95" i="20" s="1"/>
  <c r="M95" i="20"/>
  <c r="N95" i="20"/>
  <c r="P95" i="20"/>
  <c r="Q95" i="20"/>
  <c r="O96" i="20"/>
  <c r="U96" i="20" s="1"/>
  <c r="M96" i="20"/>
  <c r="N96" i="20"/>
  <c r="P96" i="20"/>
  <c r="Q96" i="20"/>
  <c r="O97" i="20"/>
  <c r="U97" i="20" s="1"/>
  <c r="M97" i="20"/>
  <c r="N97" i="20"/>
  <c r="P97" i="20"/>
  <c r="Q97" i="20"/>
  <c r="O98" i="20"/>
  <c r="U98" i="20" s="1"/>
  <c r="M98" i="20"/>
  <c r="N98" i="20"/>
  <c r="P98" i="20"/>
  <c r="Q98" i="20"/>
  <c r="O99" i="20"/>
  <c r="U99" i="20" s="1"/>
  <c r="M99" i="20"/>
  <c r="N99" i="20"/>
  <c r="P99" i="20"/>
  <c r="Q99" i="20"/>
  <c r="O100" i="20"/>
  <c r="U100" i="20" s="1"/>
  <c r="M100" i="20"/>
  <c r="N100" i="20"/>
  <c r="P100" i="20"/>
  <c r="Q100" i="20"/>
  <c r="O101" i="20"/>
  <c r="U101" i="20" s="1"/>
  <c r="M101" i="20"/>
  <c r="N101" i="20"/>
  <c r="P101" i="20"/>
  <c r="Q101" i="20"/>
  <c r="O102" i="20"/>
  <c r="U102" i="20" s="1"/>
  <c r="M102" i="20"/>
  <c r="N102" i="20"/>
  <c r="P102" i="20"/>
  <c r="Q102" i="20"/>
  <c r="O103" i="20"/>
  <c r="U103" i="20" s="1"/>
  <c r="M103" i="20"/>
  <c r="N103" i="20"/>
  <c r="P103" i="20"/>
  <c r="Q103" i="20"/>
  <c r="O104" i="20"/>
  <c r="U104" i="20" s="1"/>
  <c r="M104" i="20"/>
  <c r="N104" i="20"/>
  <c r="P104" i="20"/>
  <c r="Q104" i="20"/>
  <c r="O105" i="20"/>
  <c r="U105" i="20" s="1"/>
  <c r="M105" i="20"/>
  <c r="N105" i="20"/>
  <c r="P105" i="20"/>
  <c r="Q105" i="20"/>
  <c r="O106" i="20"/>
  <c r="U106" i="20" s="1"/>
  <c r="M106" i="20"/>
  <c r="N106" i="20"/>
  <c r="P106" i="20"/>
  <c r="Q106" i="20"/>
  <c r="O107" i="20"/>
  <c r="U107" i="20" s="1"/>
  <c r="M107" i="20"/>
  <c r="N107" i="20"/>
  <c r="P107" i="20"/>
  <c r="Q107" i="20"/>
  <c r="O108" i="20"/>
  <c r="U108" i="20" s="1"/>
  <c r="M108" i="20"/>
  <c r="N108" i="20"/>
  <c r="P108" i="20"/>
  <c r="Q108" i="20"/>
  <c r="O109" i="20"/>
  <c r="U109" i="20" s="1"/>
  <c r="M109" i="20"/>
  <c r="N109" i="20"/>
  <c r="P109" i="20"/>
  <c r="Q109" i="20"/>
  <c r="O110" i="20"/>
  <c r="U110" i="20" s="1"/>
  <c r="M110" i="20"/>
  <c r="N110" i="20"/>
  <c r="P110" i="20"/>
  <c r="Q110" i="20"/>
  <c r="O111" i="20"/>
  <c r="U111" i="20" s="1"/>
  <c r="M111" i="20"/>
  <c r="N111" i="20"/>
  <c r="P111" i="20"/>
  <c r="Q111" i="20"/>
  <c r="O112" i="20"/>
  <c r="U112" i="20" s="1"/>
  <c r="M112" i="20"/>
  <c r="N112" i="20"/>
  <c r="P112" i="20"/>
  <c r="Q112" i="20"/>
  <c r="O113" i="20"/>
  <c r="U113" i="20" s="1"/>
  <c r="M113" i="20"/>
  <c r="N113" i="20"/>
  <c r="P113" i="20"/>
  <c r="Q113" i="20"/>
  <c r="O114" i="20"/>
  <c r="U114" i="20" s="1"/>
  <c r="M114" i="20"/>
  <c r="N114" i="20"/>
  <c r="P114" i="20"/>
  <c r="Q114" i="20"/>
  <c r="O115" i="20"/>
  <c r="U115" i="20" s="1"/>
  <c r="M115" i="20"/>
  <c r="N115" i="20"/>
  <c r="P115" i="20"/>
  <c r="Q115" i="20"/>
  <c r="O116" i="20"/>
  <c r="U116" i="20" s="1"/>
  <c r="M116" i="20"/>
  <c r="N116" i="20"/>
  <c r="P116" i="20"/>
  <c r="Q116" i="20"/>
  <c r="O117" i="20"/>
  <c r="U117" i="20" s="1"/>
  <c r="M117" i="20"/>
  <c r="N117" i="20"/>
  <c r="P117" i="20"/>
  <c r="Q117" i="20"/>
  <c r="O118" i="20"/>
  <c r="U118" i="20" s="1"/>
  <c r="M118" i="20"/>
  <c r="N118" i="20"/>
  <c r="P118" i="20"/>
  <c r="Q118" i="20"/>
  <c r="O119" i="20"/>
  <c r="U119" i="20" s="1"/>
  <c r="M119" i="20"/>
  <c r="N119" i="20"/>
  <c r="P119" i="20"/>
  <c r="Q119" i="20"/>
  <c r="O120" i="20"/>
  <c r="U120" i="20" s="1"/>
  <c r="M120" i="20"/>
  <c r="N120" i="20"/>
  <c r="P120" i="20"/>
  <c r="Q120" i="20"/>
  <c r="A120" i="20"/>
  <c r="A121" i="20" s="1"/>
  <c r="A122" i="20" s="1"/>
  <c r="A123" i="20" s="1"/>
  <c r="A124" i="20" s="1"/>
  <c r="A125" i="20" s="1"/>
  <c r="A126" i="20" s="1"/>
  <c r="A127" i="20" s="1"/>
  <c r="A128" i="20" s="1"/>
  <c r="A129" i="20" s="1"/>
  <c r="A130" i="20" s="1"/>
  <c r="A131" i="20" s="1"/>
  <c r="A132" i="20" s="1"/>
  <c r="A133" i="20" s="1"/>
  <c r="A134" i="20" s="1"/>
  <c r="A135" i="20" s="1"/>
  <c r="A136" i="20" s="1"/>
  <c r="O121" i="20"/>
  <c r="U121" i="20" s="1"/>
  <c r="M121" i="20"/>
  <c r="N121" i="20"/>
  <c r="P121" i="20"/>
  <c r="Q121" i="20"/>
  <c r="O122" i="20"/>
  <c r="U122" i="20" s="1"/>
  <c r="M122" i="20"/>
  <c r="N122" i="20"/>
  <c r="P122" i="20"/>
  <c r="Q122" i="20"/>
  <c r="O123" i="20"/>
  <c r="U123" i="20" s="1"/>
  <c r="M123" i="20"/>
  <c r="N123" i="20"/>
  <c r="P123" i="20"/>
  <c r="Q123" i="20"/>
  <c r="O124" i="20"/>
  <c r="U124" i="20" s="1"/>
  <c r="M124" i="20"/>
  <c r="N124" i="20"/>
  <c r="P124" i="20"/>
  <c r="Q124" i="20"/>
  <c r="O125" i="20"/>
  <c r="U125" i="20" s="1"/>
  <c r="M125" i="20"/>
  <c r="N125" i="20"/>
  <c r="P125" i="20"/>
  <c r="Q125" i="20"/>
  <c r="O126" i="20"/>
  <c r="U126" i="20" s="1"/>
  <c r="M126" i="20"/>
  <c r="N126" i="20"/>
  <c r="P126" i="20"/>
  <c r="Q126" i="20"/>
  <c r="O127" i="20"/>
  <c r="U127" i="20" s="1"/>
  <c r="M127" i="20"/>
  <c r="N127" i="20"/>
  <c r="P127" i="20"/>
  <c r="Q127" i="20"/>
  <c r="O128" i="20"/>
  <c r="U128" i="20" s="1"/>
  <c r="M128" i="20"/>
  <c r="N128" i="20"/>
  <c r="P128" i="20"/>
  <c r="Q128" i="20"/>
  <c r="O129" i="20"/>
  <c r="U129" i="20" s="1"/>
  <c r="M129" i="20"/>
  <c r="N129" i="20"/>
  <c r="P129" i="20"/>
  <c r="Q129" i="20"/>
  <c r="O130" i="20"/>
  <c r="U130" i="20" s="1"/>
  <c r="M130" i="20"/>
  <c r="N130" i="20"/>
  <c r="P130" i="20"/>
  <c r="Q130" i="20"/>
  <c r="O131" i="20"/>
  <c r="U131" i="20" s="1"/>
  <c r="M131" i="20"/>
  <c r="N131" i="20"/>
  <c r="P131" i="20"/>
  <c r="Q131" i="20"/>
  <c r="O132" i="20"/>
  <c r="U132" i="20" s="1"/>
  <c r="M132" i="20"/>
  <c r="N132" i="20"/>
  <c r="P132" i="20"/>
  <c r="Q132" i="20"/>
  <c r="O133" i="20"/>
  <c r="U133" i="20" s="1"/>
  <c r="M133" i="20"/>
  <c r="N133" i="20"/>
  <c r="P133" i="20"/>
  <c r="Q133" i="20"/>
  <c r="O134" i="20"/>
  <c r="U134" i="20" s="1"/>
  <c r="M134" i="20"/>
  <c r="N134" i="20"/>
  <c r="P134" i="20"/>
  <c r="Q134" i="20"/>
  <c r="O135" i="20"/>
  <c r="M135" i="20"/>
  <c r="N135" i="20"/>
  <c r="P135" i="20"/>
  <c r="Q135" i="20"/>
  <c r="O136" i="20"/>
  <c r="U136" i="20" s="1"/>
  <c r="M136" i="20"/>
  <c r="N136" i="20"/>
  <c r="P136" i="20"/>
  <c r="Q136" i="20"/>
  <c r="O137" i="20"/>
  <c r="M137" i="20"/>
  <c r="N137" i="20"/>
  <c r="P137" i="20"/>
  <c r="Q137" i="20"/>
  <c r="O138" i="20"/>
  <c r="M138" i="20"/>
  <c r="N138" i="20"/>
  <c r="P138" i="20"/>
  <c r="Q138" i="20"/>
  <c r="O139" i="20"/>
  <c r="M139" i="20"/>
  <c r="N139" i="20"/>
  <c r="P139" i="20"/>
  <c r="Q139" i="20"/>
  <c r="O140" i="20"/>
  <c r="M140" i="20"/>
  <c r="N140" i="20"/>
  <c r="P140" i="20"/>
  <c r="Q140" i="20"/>
  <c r="O141" i="20"/>
  <c r="M141" i="20"/>
  <c r="N141" i="20"/>
  <c r="P141" i="20"/>
  <c r="Q141" i="20"/>
  <c r="O142" i="20"/>
  <c r="M142" i="20"/>
  <c r="N142" i="20"/>
  <c r="P142" i="20"/>
  <c r="Q142" i="20"/>
  <c r="O143" i="20"/>
  <c r="M143" i="20"/>
  <c r="N143" i="20"/>
  <c r="P143" i="20"/>
  <c r="Q143" i="20"/>
  <c r="O144" i="20"/>
  <c r="M144" i="20"/>
  <c r="N144" i="20"/>
  <c r="P144" i="20"/>
  <c r="Q144" i="20"/>
  <c r="O145" i="20"/>
  <c r="M145" i="20"/>
  <c r="N145" i="20"/>
  <c r="P145" i="20"/>
  <c r="Q145" i="20"/>
  <c r="O146" i="20"/>
  <c r="M146" i="20"/>
  <c r="N146" i="20"/>
  <c r="P146" i="20"/>
  <c r="Q146" i="20"/>
  <c r="O147" i="20"/>
  <c r="M147" i="20"/>
  <c r="N147" i="20"/>
  <c r="P147" i="20"/>
  <c r="Q147" i="20"/>
  <c r="O148" i="20"/>
  <c r="M148" i="20"/>
  <c r="N148" i="20"/>
  <c r="P148" i="20"/>
  <c r="Q148" i="20"/>
  <c r="O149" i="20"/>
  <c r="M149" i="20"/>
  <c r="N149" i="20"/>
  <c r="P149" i="20"/>
  <c r="Q149" i="20"/>
  <c r="O150" i="20"/>
  <c r="M150" i="20"/>
  <c r="N150" i="20"/>
  <c r="P150" i="20"/>
  <c r="Q150" i="20"/>
  <c r="O151" i="20"/>
  <c r="M151" i="20"/>
  <c r="N151" i="20"/>
  <c r="P151" i="20"/>
  <c r="Q151" i="20"/>
  <c r="O152" i="20"/>
  <c r="M152" i="20"/>
  <c r="N152" i="20"/>
  <c r="P152" i="20"/>
  <c r="Q152" i="20"/>
  <c r="O153" i="20"/>
  <c r="M153" i="20"/>
  <c r="N153" i="20"/>
  <c r="P153" i="20"/>
  <c r="Q153" i="20"/>
  <c r="O154" i="20"/>
  <c r="M154" i="20"/>
  <c r="N154" i="20"/>
  <c r="P154" i="20"/>
  <c r="Q154" i="20"/>
  <c r="O155" i="20"/>
  <c r="M155" i="20"/>
  <c r="N155" i="20"/>
  <c r="P155" i="20"/>
  <c r="Q155" i="20"/>
  <c r="O156" i="20"/>
  <c r="M156" i="20"/>
  <c r="N156" i="20"/>
  <c r="P156" i="20"/>
  <c r="Q156" i="20"/>
  <c r="O157" i="20"/>
  <c r="M157" i="20"/>
  <c r="N157" i="20"/>
  <c r="P157" i="20"/>
  <c r="Q157" i="20"/>
  <c r="O158" i="20"/>
  <c r="M158" i="20"/>
  <c r="N158" i="20"/>
  <c r="P158" i="20"/>
  <c r="Q158" i="20"/>
  <c r="O159" i="20"/>
  <c r="M159" i="20"/>
  <c r="N159" i="20"/>
  <c r="P159" i="20"/>
  <c r="Q159" i="20"/>
  <c r="O160" i="20"/>
  <c r="M160" i="20"/>
  <c r="N160" i="20"/>
  <c r="P160" i="20"/>
  <c r="Q160" i="20"/>
  <c r="O161" i="20"/>
  <c r="M161" i="20"/>
  <c r="N161" i="20"/>
  <c r="P161" i="20"/>
  <c r="Q161" i="20"/>
  <c r="O162" i="20"/>
  <c r="M162" i="20"/>
  <c r="N162" i="20"/>
  <c r="P162" i="20"/>
  <c r="Q162" i="20"/>
  <c r="O163" i="20"/>
  <c r="M163" i="20"/>
  <c r="N163" i="20"/>
  <c r="P163" i="20"/>
  <c r="Q163" i="20"/>
  <c r="O164" i="20"/>
  <c r="M164" i="20"/>
  <c r="N164" i="20"/>
  <c r="P164" i="20"/>
  <c r="Q164" i="20"/>
  <c r="O165" i="20"/>
  <c r="M165" i="20"/>
  <c r="N165" i="20"/>
  <c r="P165" i="20"/>
  <c r="Q165" i="20"/>
  <c r="O166" i="20"/>
  <c r="M166" i="20"/>
  <c r="N166" i="20"/>
  <c r="P166" i="20"/>
  <c r="Q166" i="20"/>
  <c r="O167" i="20"/>
  <c r="M167" i="20"/>
  <c r="N167" i="20"/>
  <c r="P167" i="20"/>
  <c r="Q167" i="20"/>
  <c r="O168" i="20"/>
  <c r="M168" i="20"/>
  <c r="N168" i="20"/>
  <c r="P168" i="20"/>
  <c r="Q168" i="20"/>
  <c r="O169" i="20"/>
  <c r="U169" i="20" s="1"/>
  <c r="M169" i="20"/>
  <c r="N169" i="20"/>
  <c r="P169" i="20"/>
  <c r="Q169" i="20"/>
  <c r="O170" i="20"/>
  <c r="U170" i="20" s="1"/>
  <c r="M170" i="20"/>
  <c r="N170" i="20"/>
  <c r="P170" i="20"/>
  <c r="Q170" i="20"/>
  <c r="O171" i="20"/>
  <c r="U171" i="20" s="1"/>
  <c r="M171" i="20"/>
  <c r="N171" i="20"/>
  <c r="P171" i="20"/>
  <c r="Q171" i="20"/>
  <c r="O172" i="20"/>
  <c r="U172" i="20" s="1"/>
  <c r="M172" i="20"/>
  <c r="N172" i="20"/>
  <c r="P172" i="20"/>
  <c r="Q172" i="20"/>
  <c r="O173" i="20"/>
  <c r="U173" i="20" s="1"/>
  <c r="M173" i="20"/>
  <c r="N173" i="20"/>
  <c r="P173" i="20"/>
  <c r="Q173" i="20"/>
  <c r="O174" i="20"/>
  <c r="U174" i="20" s="1"/>
  <c r="M174" i="20"/>
  <c r="N174" i="20"/>
  <c r="P174" i="20"/>
  <c r="Q174" i="20"/>
  <c r="O175" i="20"/>
  <c r="M175" i="20"/>
  <c r="N175" i="20"/>
  <c r="P175" i="20"/>
  <c r="Q175" i="20"/>
  <c r="O176" i="20"/>
  <c r="M176" i="20"/>
  <c r="N176" i="20"/>
  <c r="P176" i="20"/>
  <c r="Q176" i="20"/>
  <c r="O177" i="20"/>
  <c r="U177" i="20" s="1"/>
  <c r="M177" i="20"/>
  <c r="N177" i="20"/>
  <c r="P177" i="20"/>
  <c r="Q177" i="20"/>
  <c r="O178" i="20"/>
  <c r="U178" i="20" s="1"/>
  <c r="M178" i="20"/>
  <c r="N178" i="20"/>
  <c r="P178" i="20"/>
  <c r="Q178" i="20"/>
  <c r="O179" i="20"/>
  <c r="U179" i="20" s="1"/>
  <c r="M179" i="20"/>
  <c r="N179" i="20"/>
  <c r="P179" i="20"/>
  <c r="Q179" i="20"/>
  <c r="O180" i="20"/>
  <c r="U180" i="20" s="1"/>
  <c r="M180" i="20"/>
  <c r="N180" i="20"/>
  <c r="P180" i="20"/>
  <c r="Q180" i="20"/>
  <c r="O181" i="20"/>
  <c r="M181" i="20"/>
  <c r="N181" i="20"/>
  <c r="P181" i="20"/>
  <c r="Q181" i="20"/>
  <c r="O182" i="20"/>
  <c r="M182" i="20"/>
  <c r="N182" i="20"/>
  <c r="P182" i="20"/>
  <c r="Q182" i="20"/>
  <c r="O183" i="20"/>
  <c r="U183" i="20" s="1"/>
  <c r="M183" i="20"/>
  <c r="N183" i="20"/>
  <c r="P183" i="20"/>
  <c r="Q183" i="20"/>
  <c r="O184" i="20"/>
  <c r="U184" i="20" s="1"/>
  <c r="M184" i="20"/>
  <c r="N184" i="20"/>
  <c r="P184" i="20"/>
  <c r="Q184" i="20"/>
  <c r="O185" i="20"/>
  <c r="U185" i="20" s="1"/>
  <c r="M185" i="20"/>
  <c r="N185" i="20"/>
  <c r="P185" i="20"/>
  <c r="Q185" i="20"/>
  <c r="O186" i="20"/>
  <c r="U186" i="20" s="1"/>
  <c r="M186" i="20"/>
  <c r="N186" i="20"/>
  <c r="P186" i="20"/>
  <c r="Q186" i="20"/>
  <c r="O187" i="20"/>
  <c r="U187" i="20" s="1"/>
  <c r="M187" i="20"/>
  <c r="N187" i="20"/>
  <c r="P187" i="20"/>
  <c r="Q187" i="20"/>
  <c r="O188" i="20"/>
  <c r="U188" i="20" s="1"/>
  <c r="M188" i="20"/>
  <c r="N188" i="20"/>
  <c r="P188" i="20"/>
  <c r="Q188" i="20"/>
  <c r="O189" i="20"/>
  <c r="U189" i="20" s="1"/>
  <c r="M189" i="20"/>
  <c r="N189" i="20"/>
  <c r="P189" i="20"/>
  <c r="Q189" i="20"/>
  <c r="O190" i="20"/>
  <c r="U190" i="20" s="1"/>
  <c r="M190" i="20"/>
  <c r="N190" i="20"/>
  <c r="P190" i="20"/>
  <c r="Q190" i="20"/>
  <c r="O191" i="20"/>
  <c r="U191" i="20" s="1"/>
  <c r="M191" i="20"/>
  <c r="N191" i="20"/>
  <c r="P191" i="20"/>
  <c r="Q191" i="20"/>
  <c r="O192" i="20"/>
  <c r="U192" i="20" s="1"/>
  <c r="M192" i="20"/>
  <c r="N192" i="20"/>
  <c r="P192" i="20"/>
  <c r="Q192" i="20"/>
  <c r="O193" i="20"/>
  <c r="U193" i="20" s="1"/>
  <c r="M193" i="20"/>
  <c r="N193" i="20"/>
  <c r="P193" i="20"/>
  <c r="Q193" i="20"/>
  <c r="O194" i="20"/>
  <c r="U194" i="20" s="1"/>
  <c r="M194" i="20"/>
  <c r="N194" i="20"/>
  <c r="P194" i="20"/>
  <c r="Q194" i="20"/>
  <c r="O195" i="20"/>
  <c r="U195" i="20" s="1"/>
  <c r="M195" i="20"/>
  <c r="N195" i="20"/>
  <c r="P195" i="20"/>
  <c r="Q195" i="20"/>
  <c r="O196" i="20"/>
  <c r="U196" i="20" s="1"/>
  <c r="M196" i="20"/>
  <c r="N196" i="20"/>
  <c r="P196" i="20"/>
  <c r="Q196" i="20"/>
  <c r="O197" i="20"/>
  <c r="U197" i="20" s="1"/>
  <c r="M197" i="20"/>
  <c r="N197" i="20"/>
  <c r="P197" i="20"/>
  <c r="Q197" i="20"/>
  <c r="O198" i="20"/>
  <c r="U198" i="20" s="1"/>
  <c r="M198" i="20"/>
  <c r="N198" i="20"/>
  <c r="P198" i="20"/>
  <c r="Q198" i="20"/>
  <c r="O199" i="20"/>
  <c r="M199" i="20"/>
  <c r="N199" i="20"/>
  <c r="P199" i="20"/>
  <c r="Q199" i="20"/>
  <c r="O200" i="20"/>
  <c r="M200" i="20"/>
  <c r="N200" i="20"/>
  <c r="P200" i="20"/>
  <c r="Q200" i="20"/>
  <c r="O201" i="20"/>
  <c r="U201" i="20" s="1"/>
  <c r="M201" i="20"/>
  <c r="N201" i="20"/>
  <c r="P201" i="20"/>
  <c r="Q201" i="20"/>
  <c r="O202" i="20"/>
  <c r="U202" i="20" s="1"/>
  <c r="M202" i="20"/>
  <c r="N202" i="20"/>
  <c r="P202" i="20"/>
  <c r="Q202" i="20"/>
  <c r="O203" i="20"/>
  <c r="U203" i="20" s="1"/>
  <c r="M203" i="20"/>
  <c r="N203" i="20"/>
  <c r="P203" i="20"/>
  <c r="Q203" i="20"/>
  <c r="O204" i="20"/>
  <c r="U204" i="20" s="1"/>
  <c r="M204" i="20"/>
  <c r="N204" i="20"/>
  <c r="P204" i="20"/>
  <c r="Q204" i="20"/>
  <c r="O205" i="20"/>
  <c r="U205" i="20" s="1"/>
  <c r="M205" i="20"/>
  <c r="N205" i="20"/>
  <c r="P205" i="20"/>
  <c r="Q205" i="20"/>
  <c r="O206" i="20"/>
  <c r="U206" i="20" s="1"/>
  <c r="M206" i="20"/>
  <c r="N206" i="20"/>
  <c r="P206" i="20"/>
  <c r="Q206" i="20"/>
  <c r="O207" i="20"/>
  <c r="U207" i="20" s="1"/>
  <c r="M207" i="20"/>
  <c r="N207" i="20"/>
  <c r="P207" i="20"/>
  <c r="Q207" i="20"/>
  <c r="O208" i="20"/>
  <c r="U208" i="20" s="1"/>
  <c r="M208" i="20"/>
  <c r="N208" i="20"/>
  <c r="P208" i="20"/>
  <c r="Q208" i="20"/>
  <c r="O209" i="20"/>
  <c r="U209" i="20" s="1"/>
  <c r="M209" i="20"/>
  <c r="N209" i="20"/>
  <c r="P209" i="20"/>
  <c r="Q209" i="20"/>
  <c r="O210" i="20"/>
  <c r="U210" i="20" s="1"/>
  <c r="M210" i="20"/>
  <c r="N210" i="20"/>
  <c r="P210" i="20"/>
  <c r="Q210" i="20"/>
  <c r="O211" i="20"/>
  <c r="U211" i="20" s="1"/>
  <c r="M211" i="20"/>
  <c r="N211" i="20"/>
  <c r="P211" i="20"/>
  <c r="Q211" i="20"/>
  <c r="O212" i="20"/>
  <c r="U212" i="20" s="1"/>
  <c r="M212" i="20"/>
  <c r="N212" i="20"/>
  <c r="P212" i="20"/>
  <c r="Q212" i="20"/>
  <c r="O213" i="20"/>
  <c r="U213" i="20" s="1"/>
  <c r="M213" i="20"/>
  <c r="N213" i="20"/>
  <c r="P213" i="20"/>
  <c r="Q213" i="20"/>
  <c r="O214" i="20"/>
  <c r="U214" i="20" s="1"/>
  <c r="M214" i="20"/>
  <c r="N214" i="20"/>
  <c r="P214" i="20"/>
  <c r="Q214" i="20"/>
  <c r="O215" i="20"/>
  <c r="U215" i="20" s="1"/>
  <c r="M215" i="20"/>
  <c r="N215" i="20"/>
  <c r="P215" i="20"/>
  <c r="Q215" i="20"/>
  <c r="O216" i="20"/>
  <c r="U216" i="20" s="1"/>
  <c r="M216" i="20"/>
  <c r="N216" i="20"/>
  <c r="P216" i="20"/>
  <c r="Q216" i="20"/>
  <c r="O4" i="20"/>
  <c r="U4" i="20" s="1"/>
  <c r="M4" i="20"/>
  <c r="N4" i="20"/>
  <c r="P4" i="20"/>
  <c r="Q4" i="20"/>
  <c r="D3" i="1"/>
  <c r="B4" i="1"/>
  <c r="B5" i="1" s="1"/>
  <c r="A5" i="1" s="1"/>
  <c r="D61" i="1"/>
  <c r="B62" i="1"/>
  <c r="D62" i="1" s="1"/>
  <c r="D118" i="1"/>
  <c r="B119" i="1"/>
  <c r="D119" i="1" s="1"/>
  <c r="J213" i="18"/>
  <c r="I5" i="19"/>
  <c r="J5" i="19"/>
  <c r="K5" i="19"/>
  <c r="L5" i="19"/>
  <c r="I6" i="19"/>
  <c r="J6" i="19"/>
  <c r="K6" i="19"/>
  <c r="L6" i="19"/>
  <c r="I7" i="19"/>
  <c r="J7" i="19"/>
  <c r="K7" i="19"/>
  <c r="L7" i="19"/>
  <c r="I8" i="19"/>
  <c r="J8" i="19"/>
  <c r="K8" i="19"/>
  <c r="L8" i="19"/>
  <c r="I9" i="19"/>
  <c r="J9" i="19"/>
  <c r="K9" i="19"/>
  <c r="L9" i="19"/>
  <c r="I10" i="19"/>
  <c r="J10" i="19"/>
  <c r="K10" i="19"/>
  <c r="L10" i="19"/>
  <c r="I11" i="19"/>
  <c r="J11" i="19"/>
  <c r="K11" i="19"/>
  <c r="L11" i="19"/>
  <c r="I12" i="19"/>
  <c r="J12" i="19"/>
  <c r="K12" i="19"/>
  <c r="L12" i="19"/>
  <c r="I13" i="19"/>
  <c r="J13" i="19"/>
  <c r="K13" i="19"/>
  <c r="L13" i="19"/>
  <c r="I14" i="19"/>
  <c r="J14" i="19"/>
  <c r="K14" i="19"/>
  <c r="L14" i="19"/>
  <c r="I15" i="19"/>
  <c r="J15" i="19"/>
  <c r="K15" i="19"/>
  <c r="L15" i="19"/>
  <c r="I16" i="19"/>
  <c r="J16" i="19"/>
  <c r="K16" i="19"/>
  <c r="L16" i="19"/>
  <c r="I17" i="19"/>
  <c r="J17" i="19"/>
  <c r="K17" i="19"/>
  <c r="L17" i="19"/>
  <c r="I18" i="19"/>
  <c r="J18" i="19"/>
  <c r="K18" i="19"/>
  <c r="L18" i="19"/>
  <c r="I19" i="19"/>
  <c r="J19" i="19"/>
  <c r="K19" i="19"/>
  <c r="L19" i="19"/>
  <c r="I20" i="19"/>
  <c r="J20" i="19"/>
  <c r="K20" i="19"/>
  <c r="L20" i="19"/>
  <c r="I21" i="19"/>
  <c r="J21" i="19"/>
  <c r="K21" i="19"/>
  <c r="L21" i="19"/>
  <c r="I22" i="19"/>
  <c r="J22" i="19"/>
  <c r="K22" i="19"/>
  <c r="L22" i="19"/>
  <c r="I23" i="19"/>
  <c r="J23" i="19"/>
  <c r="K23" i="19"/>
  <c r="L23" i="19"/>
  <c r="I24" i="19"/>
  <c r="J24" i="19"/>
  <c r="K24" i="19"/>
  <c r="L24" i="19"/>
  <c r="I25" i="19"/>
  <c r="J25" i="19"/>
  <c r="K25" i="19"/>
  <c r="L25" i="19"/>
  <c r="I26" i="19"/>
  <c r="J26" i="19"/>
  <c r="K26" i="19"/>
  <c r="L26" i="19"/>
  <c r="I27" i="19"/>
  <c r="J27" i="19"/>
  <c r="K27" i="19"/>
  <c r="L27" i="19"/>
  <c r="I28" i="19"/>
  <c r="J28" i="19"/>
  <c r="K28" i="19"/>
  <c r="L28" i="19"/>
  <c r="I29" i="19"/>
  <c r="J29" i="19"/>
  <c r="K29" i="19"/>
  <c r="L29" i="19"/>
  <c r="I30" i="19"/>
  <c r="J30" i="19"/>
  <c r="K30" i="19"/>
  <c r="L30" i="19"/>
  <c r="I31" i="19"/>
  <c r="J31" i="19"/>
  <c r="K31" i="19"/>
  <c r="L31" i="19"/>
  <c r="I32" i="19"/>
  <c r="J32" i="19"/>
  <c r="K32" i="19"/>
  <c r="L32" i="19"/>
  <c r="I33" i="19"/>
  <c r="J33" i="19"/>
  <c r="K33" i="19"/>
  <c r="L33" i="19"/>
  <c r="I34" i="19"/>
  <c r="J34" i="19"/>
  <c r="K34" i="19"/>
  <c r="L34" i="19"/>
  <c r="I35" i="19"/>
  <c r="J35" i="19"/>
  <c r="K35" i="19"/>
  <c r="L35" i="19"/>
  <c r="I36" i="19"/>
  <c r="J36" i="19"/>
  <c r="K36" i="19"/>
  <c r="L36" i="19"/>
  <c r="I37" i="19"/>
  <c r="J37" i="19"/>
  <c r="K37" i="19"/>
  <c r="L37" i="19"/>
  <c r="I38" i="19"/>
  <c r="J38" i="19"/>
  <c r="K38" i="19"/>
  <c r="L38" i="19"/>
  <c r="I39" i="19"/>
  <c r="J39" i="19"/>
  <c r="K39" i="19"/>
  <c r="L39" i="19"/>
  <c r="I40" i="19"/>
  <c r="J40" i="19"/>
  <c r="K40" i="19"/>
  <c r="L40" i="19"/>
  <c r="I41" i="19"/>
  <c r="J41" i="19"/>
  <c r="K41" i="19"/>
  <c r="L41" i="19"/>
  <c r="I42" i="19"/>
  <c r="J42" i="19"/>
  <c r="K42" i="19"/>
  <c r="L42" i="19"/>
  <c r="I43" i="19"/>
  <c r="J43" i="19"/>
  <c r="K43" i="19"/>
  <c r="L43" i="19"/>
  <c r="I44" i="19"/>
  <c r="J44" i="19"/>
  <c r="K44" i="19"/>
  <c r="L44" i="19"/>
  <c r="I45" i="19"/>
  <c r="J45" i="19"/>
  <c r="K45" i="19"/>
  <c r="L45" i="19"/>
  <c r="I46" i="19"/>
  <c r="J46" i="19"/>
  <c r="K46" i="19"/>
  <c r="L46" i="19"/>
  <c r="I47" i="19"/>
  <c r="J47" i="19"/>
  <c r="K47" i="19"/>
  <c r="L47" i="19"/>
  <c r="I48" i="19"/>
  <c r="J48" i="19"/>
  <c r="K48" i="19"/>
  <c r="L48" i="19"/>
  <c r="I49" i="19"/>
  <c r="J49" i="19"/>
  <c r="K49" i="19"/>
  <c r="L49" i="19"/>
  <c r="I50" i="19"/>
  <c r="J50" i="19"/>
  <c r="K50" i="19"/>
  <c r="L50" i="19"/>
  <c r="I51" i="19"/>
  <c r="J51" i="19"/>
  <c r="K51" i="19"/>
  <c r="L51" i="19"/>
  <c r="I52" i="19"/>
  <c r="J52" i="19"/>
  <c r="K52" i="19"/>
  <c r="L52" i="19"/>
  <c r="I53" i="19"/>
  <c r="J53" i="19"/>
  <c r="K53" i="19"/>
  <c r="L53" i="19"/>
  <c r="I54" i="19"/>
  <c r="J54" i="19"/>
  <c r="K54" i="19"/>
  <c r="L54" i="19"/>
  <c r="I55" i="19"/>
  <c r="J55" i="19"/>
  <c r="K55" i="19"/>
  <c r="L55" i="19"/>
  <c r="I56" i="19"/>
  <c r="J56" i="19"/>
  <c r="K56" i="19"/>
  <c r="L56" i="19"/>
  <c r="I57" i="19"/>
  <c r="J57" i="19"/>
  <c r="K57" i="19"/>
  <c r="L57" i="19"/>
  <c r="I58" i="19"/>
  <c r="J58" i="19"/>
  <c r="K58" i="19"/>
  <c r="L58" i="19"/>
  <c r="I59" i="19"/>
  <c r="J59" i="19"/>
  <c r="K59" i="19"/>
  <c r="L59" i="19"/>
  <c r="I60" i="19"/>
  <c r="J60" i="19"/>
  <c r="K60" i="19"/>
  <c r="L60" i="19"/>
  <c r="I61" i="19"/>
  <c r="J61" i="19"/>
  <c r="K61" i="19"/>
  <c r="L61" i="19"/>
  <c r="I62" i="19"/>
  <c r="J62" i="19"/>
  <c r="K62" i="19"/>
  <c r="L62" i="19"/>
  <c r="I63" i="19"/>
  <c r="J63" i="19"/>
  <c r="K63" i="19"/>
  <c r="L63" i="19"/>
  <c r="I64" i="19"/>
  <c r="J64" i="19"/>
  <c r="K64" i="19"/>
  <c r="L64" i="19"/>
  <c r="I65" i="19"/>
  <c r="J65" i="19"/>
  <c r="K65" i="19"/>
  <c r="L65" i="19"/>
  <c r="I66" i="19"/>
  <c r="J66" i="19"/>
  <c r="K66" i="19"/>
  <c r="L66" i="19"/>
  <c r="I67" i="19"/>
  <c r="J67" i="19"/>
  <c r="K67" i="19"/>
  <c r="L67" i="19"/>
  <c r="I68" i="19"/>
  <c r="J68" i="19"/>
  <c r="K68" i="19"/>
  <c r="L68" i="19"/>
  <c r="I69" i="19"/>
  <c r="J69" i="19"/>
  <c r="K69" i="19"/>
  <c r="L69" i="19"/>
  <c r="I70" i="19"/>
  <c r="J70" i="19"/>
  <c r="K70" i="19"/>
  <c r="L70" i="19"/>
  <c r="I71" i="19"/>
  <c r="J71" i="19"/>
  <c r="K71" i="19"/>
  <c r="L71" i="19"/>
  <c r="I72" i="19"/>
  <c r="J72" i="19"/>
  <c r="K72" i="19"/>
  <c r="L72" i="19"/>
  <c r="I73" i="19"/>
  <c r="J73" i="19"/>
  <c r="K73" i="19"/>
  <c r="L73" i="19"/>
  <c r="I74" i="19"/>
  <c r="J74" i="19"/>
  <c r="K74" i="19"/>
  <c r="L74" i="19"/>
  <c r="I75" i="19"/>
  <c r="J75" i="19"/>
  <c r="K75" i="19"/>
  <c r="L75" i="19"/>
  <c r="I76" i="19"/>
  <c r="J76" i="19"/>
  <c r="K76" i="19"/>
  <c r="L76" i="19"/>
  <c r="I77" i="19"/>
  <c r="J77" i="19"/>
  <c r="K77" i="19"/>
  <c r="L77" i="19"/>
  <c r="I78" i="19"/>
  <c r="J78" i="19"/>
  <c r="K78" i="19"/>
  <c r="L78" i="19"/>
  <c r="I79" i="19"/>
  <c r="J79" i="19"/>
  <c r="K79" i="19"/>
  <c r="L79" i="19"/>
  <c r="I80" i="19"/>
  <c r="J80" i="19"/>
  <c r="K80" i="19"/>
  <c r="L80" i="19"/>
  <c r="I81" i="19"/>
  <c r="J81" i="19"/>
  <c r="K81" i="19"/>
  <c r="L81" i="19"/>
  <c r="I82" i="19"/>
  <c r="J82" i="19"/>
  <c r="K82" i="19"/>
  <c r="L82" i="19"/>
  <c r="I83" i="19"/>
  <c r="J83" i="19"/>
  <c r="K83" i="19"/>
  <c r="L83" i="19"/>
  <c r="I84" i="19"/>
  <c r="J84" i="19"/>
  <c r="K84" i="19"/>
  <c r="L84" i="19"/>
  <c r="I85" i="19"/>
  <c r="J85" i="19"/>
  <c r="K85" i="19"/>
  <c r="L85" i="19"/>
  <c r="I86" i="19"/>
  <c r="J86" i="19"/>
  <c r="K86" i="19"/>
  <c r="L86" i="19"/>
  <c r="I87" i="19"/>
  <c r="J87" i="19"/>
  <c r="K87" i="19"/>
  <c r="L87" i="19"/>
  <c r="I88" i="19"/>
  <c r="J88" i="19"/>
  <c r="K88" i="19"/>
  <c r="L88" i="19"/>
  <c r="I89" i="19"/>
  <c r="J89" i="19"/>
  <c r="K89" i="19"/>
  <c r="L89" i="19"/>
  <c r="I90" i="19"/>
  <c r="J90" i="19"/>
  <c r="K90" i="19"/>
  <c r="L90" i="19"/>
  <c r="I91" i="19"/>
  <c r="J91" i="19"/>
  <c r="K91" i="19"/>
  <c r="L91" i="19"/>
  <c r="I92" i="19"/>
  <c r="J92" i="19"/>
  <c r="K92" i="19"/>
  <c r="L92" i="19"/>
  <c r="I93" i="19"/>
  <c r="J93" i="19"/>
  <c r="K93" i="19"/>
  <c r="L93" i="19"/>
  <c r="I94" i="19"/>
  <c r="J94" i="19"/>
  <c r="K94" i="19"/>
  <c r="L94" i="19"/>
  <c r="I95" i="19"/>
  <c r="J95" i="19"/>
  <c r="K95" i="19"/>
  <c r="L95" i="19"/>
  <c r="I96" i="19"/>
  <c r="J96" i="19"/>
  <c r="K96" i="19"/>
  <c r="L96" i="19"/>
  <c r="I97" i="19"/>
  <c r="J97" i="19"/>
  <c r="K97" i="19"/>
  <c r="L97" i="19"/>
  <c r="I98" i="19"/>
  <c r="J98" i="19"/>
  <c r="K98" i="19"/>
  <c r="L98" i="19"/>
  <c r="I99" i="19"/>
  <c r="J99" i="19"/>
  <c r="K99" i="19"/>
  <c r="L99" i="19"/>
  <c r="I100" i="19"/>
  <c r="J100" i="19"/>
  <c r="K100" i="19"/>
  <c r="L100" i="19"/>
  <c r="I101" i="19"/>
  <c r="J101" i="19"/>
  <c r="K101" i="19"/>
  <c r="L101" i="19"/>
  <c r="I102" i="19"/>
  <c r="J102" i="19"/>
  <c r="K102" i="19"/>
  <c r="L102" i="19"/>
  <c r="I103" i="19"/>
  <c r="J103" i="19"/>
  <c r="K103" i="19"/>
  <c r="L103" i="19"/>
  <c r="I104" i="19"/>
  <c r="J104" i="19"/>
  <c r="K104" i="19"/>
  <c r="L104" i="19"/>
  <c r="I105" i="19"/>
  <c r="J105" i="19"/>
  <c r="K105" i="19"/>
  <c r="L105" i="19"/>
  <c r="I106" i="19"/>
  <c r="J106" i="19"/>
  <c r="K106" i="19"/>
  <c r="L106" i="19"/>
  <c r="I107" i="19"/>
  <c r="J107" i="19"/>
  <c r="K107" i="19"/>
  <c r="L107" i="19"/>
  <c r="I108" i="19"/>
  <c r="J108" i="19"/>
  <c r="K108" i="19"/>
  <c r="L108" i="19"/>
  <c r="I109" i="19"/>
  <c r="J109" i="19"/>
  <c r="K109" i="19"/>
  <c r="L109" i="19"/>
  <c r="I110" i="19"/>
  <c r="J110" i="19"/>
  <c r="K110" i="19"/>
  <c r="L110" i="19"/>
  <c r="I111" i="19"/>
  <c r="J111" i="19"/>
  <c r="K111" i="19"/>
  <c r="L111" i="19"/>
  <c r="I112" i="19"/>
  <c r="J112" i="19"/>
  <c r="K112" i="19"/>
  <c r="L112" i="19"/>
  <c r="I113" i="19"/>
  <c r="J113" i="19"/>
  <c r="K113" i="19"/>
  <c r="L113" i="19"/>
  <c r="I114" i="19"/>
  <c r="J114" i="19"/>
  <c r="K114" i="19"/>
  <c r="L114" i="19"/>
  <c r="I115" i="19"/>
  <c r="J115" i="19"/>
  <c r="K115" i="19"/>
  <c r="L115" i="19"/>
  <c r="I116" i="19"/>
  <c r="J116" i="19"/>
  <c r="K116" i="19"/>
  <c r="L116" i="19"/>
  <c r="I117" i="19"/>
  <c r="J117" i="19"/>
  <c r="K117" i="19"/>
  <c r="L117" i="19"/>
  <c r="I118" i="19"/>
  <c r="J118" i="19"/>
  <c r="K118" i="19"/>
  <c r="L118" i="19"/>
  <c r="I119" i="19"/>
  <c r="J119" i="19"/>
  <c r="K119" i="19"/>
  <c r="L119" i="19"/>
  <c r="I120" i="19"/>
  <c r="J120" i="19"/>
  <c r="K120" i="19"/>
  <c r="L120" i="19"/>
  <c r="I121" i="19"/>
  <c r="J121" i="19"/>
  <c r="K121" i="19"/>
  <c r="L121" i="19"/>
  <c r="I122" i="19"/>
  <c r="J122" i="19"/>
  <c r="K122" i="19"/>
  <c r="L122" i="19"/>
  <c r="I123" i="19"/>
  <c r="J123" i="19"/>
  <c r="K123" i="19"/>
  <c r="L123" i="19"/>
  <c r="I124" i="19"/>
  <c r="J124" i="19"/>
  <c r="K124" i="19"/>
  <c r="L124" i="19"/>
  <c r="I125" i="19"/>
  <c r="J125" i="19"/>
  <c r="K125" i="19"/>
  <c r="L125" i="19"/>
  <c r="I126" i="19"/>
  <c r="J126" i="19"/>
  <c r="K126" i="19"/>
  <c r="L126" i="19"/>
  <c r="I127" i="19"/>
  <c r="J127" i="19"/>
  <c r="K127" i="19"/>
  <c r="L127" i="19"/>
  <c r="I128" i="19"/>
  <c r="J128" i="19"/>
  <c r="K128" i="19"/>
  <c r="L128" i="19"/>
  <c r="I129" i="19"/>
  <c r="J129" i="19"/>
  <c r="K129" i="19"/>
  <c r="L129" i="19"/>
  <c r="I130" i="19"/>
  <c r="J130" i="19"/>
  <c r="K130" i="19"/>
  <c r="L130" i="19"/>
  <c r="I131" i="19"/>
  <c r="J131" i="19"/>
  <c r="K131" i="19"/>
  <c r="L131" i="19"/>
  <c r="I132" i="19"/>
  <c r="J132" i="19"/>
  <c r="K132" i="19"/>
  <c r="L132" i="19"/>
  <c r="I133" i="19"/>
  <c r="J133" i="19"/>
  <c r="K133" i="19"/>
  <c r="L133" i="19"/>
  <c r="I134" i="19"/>
  <c r="J134" i="19"/>
  <c r="K134" i="19"/>
  <c r="L134" i="19"/>
  <c r="I135" i="19"/>
  <c r="J135" i="19"/>
  <c r="K135" i="19"/>
  <c r="L135" i="19"/>
  <c r="I136" i="19"/>
  <c r="J136" i="19"/>
  <c r="K136" i="19"/>
  <c r="L136" i="19"/>
  <c r="I137" i="19"/>
  <c r="J137" i="19"/>
  <c r="K137" i="19"/>
  <c r="L137" i="19"/>
  <c r="I138" i="19"/>
  <c r="J138" i="19"/>
  <c r="K138" i="19"/>
  <c r="L138" i="19"/>
  <c r="I139" i="19"/>
  <c r="J139" i="19"/>
  <c r="K139" i="19"/>
  <c r="L139" i="19"/>
  <c r="I140" i="19"/>
  <c r="J140" i="19"/>
  <c r="K140" i="19"/>
  <c r="L140" i="19"/>
  <c r="I141" i="19"/>
  <c r="J141" i="19"/>
  <c r="K141" i="19"/>
  <c r="L141" i="19"/>
  <c r="I142" i="19"/>
  <c r="J142" i="19"/>
  <c r="K142" i="19"/>
  <c r="L142" i="19"/>
  <c r="I143" i="19"/>
  <c r="J143" i="19"/>
  <c r="K143" i="19"/>
  <c r="L143" i="19"/>
  <c r="I144" i="19"/>
  <c r="J144" i="19"/>
  <c r="K144" i="19"/>
  <c r="L144" i="19"/>
  <c r="I145" i="19"/>
  <c r="J145" i="19"/>
  <c r="K145" i="19"/>
  <c r="L145" i="19"/>
  <c r="I146" i="19"/>
  <c r="J146" i="19"/>
  <c r="K146" i="19"/>
  <c r="L146" i="19"/>
  <c r="I147" i="19"/>
  <c r="J147" i="19"/>
  <c r="K147" i="19"/>
  <c r="L147" i="19"/>
  <c r="I148" i="19"/>
  <c r="J148" i="19"/>
  <c r="K148" i="19"/>
  <c r="L148" i="19"/>
  <c r="I149" i="19"/>
  <c r="J149" i="19"/>
  <c r="K149" i="19"/>
  <c r="L149" i="19"/>
  <c r="I150" i="19"/>
  <c r="J150" i="19"/>
  <c r="K150" i="19"/>
  <c r="L150" i="19"/>
  <c r="I151" i="19"/>
  <c r="J151" i="19"/>
  <c r="K151" i="19"/>
  <c r="L151" i="19"/>
  <c r="I152" i="19"/>
  <c r="J152" i="19"/>
  <c r="K152" i="19"/>
  <c r="L152" i="19"/>
  <c r="I153" i="19"/>
  <c r="J153" i="19"/>
  <c r="K153" i="19"/>
  <c r="L153" i="19"/>
  <c r="I154" i="19"/>
  <c r="J154" i="19"/>
  <c r="K154" i="19"/>
  <c r="L154" i="19"/>
  <c r="I155" i="19"/>
  <c r="J155" i="19"/>
  <c r="K155" i="19"/>
  <c r="L155" i="19"/>
  <c r="I156" i="19"/>
  <c r="J156" i="19"/>
  <c r="K156" i="19"/>
  <c r="L156" i="19"/>
  <c r="I157" i="19"/>
  <c r="J157" i="19"/>
  <c r="K157" i="19"/>
  <c r="L157" i="19"/>
  <c r="I158" i="19"/>
  <c r="J158" i="19"/>
  <c r="K158" i="19"/>
  <c r="L158" i="19"/>
  <c r="I159" i="19"/>
  <c r="J159" i="19"/>
  <c r="K159" i="19"/>
  <c r="L159" i="19"/>
  <c r="I160" i="19"/>
  <c r="J160" i="19"/>
  <c r="K160" i="19"/>
  <c r="L160" i="19"/>
  <c r="I161" i="19"/>
  <c r="J161" i="19"/>
  <c r="K161" i="19"/>
  <c r="L161" i="19"/>
  <c r="I162" i="19"/>
  <c r="J162" i="19"/>
  <c r="K162" i="19"/>
  <c r="L162" i="19"/>
  <c r="I163" i="19"/>
  <c r="J163" i="19"/>
  <c r="K163" i="19"/>
  <c r="L163" i="19"/>
  <c r="I164" i="19"/>
  <c r="J164" i="19"/>
  <c r="K164" i="19"/>
  <c r="L164" i="19"/>
  <c r="I165" i="19"/>
  <c r="J165" i="19"/>
  <c r="K165" i="19"/>
  <c r="L165" i="19"/>
  <c r="I166" i="19"/>
  <c r="J166" i="19"/>
  <c r="K166" i="19"/>
  <c r="L166" i="19"/>
  <c r="I167" i="19"/>
  <c r="J167" i="19"/>
  <c r="K167" i="19"/>
  <c r="L167" i="19"/>
  <c r="I168" i="19"/>
  <c r="J168" i="19"/>
  <c r="K168" i="19"/>
  <c r="L168" i="19"/>
  <c r="I169" i="19"/>
  <c r="J169" i="19"/>
  <c r="K169" i="19"/>
  <c r="L169" i="19"/>
  <c r="I170" i="19"/>
  <c r="J170" i="19"/>
  <c r="K170" i="19"/>
  <c r="L170" i="19"/>
  <c r="I171" i="19"/>
  <c r="J171" i="19"/>
  <c r="K171" i="19"/>
  <c r="L171" i="19"/>
  <c r="I172" i="19"/>
  <c r="J172" i="19"/>
  <c r="K172" i="19"/>
  <c r="L172" i="19"/>
  <c r="I173" i="19"/>
  <c r="J173" i="19"/>
  <c r="K173" i="19"/>
  <c r="L173" i="19"/>
  <c r="I174" i="19"/>
  <c r="J174" i="19"/>
  <c r="K174" i="19"/>
  <c r="L174" i="19"/>
  <c r="I175" i="19"/>
  <c r="J175" i="19"/>
  <c r="K175" i="19"/>
  <c r="L175" i="19"/>
  <c r="I176" i="19"/>
  <c r="J176" i="19"/>
  <c r="K176" i="19"/>
  <c r="L176" i="19"/>
  <c r="I177" i="19"/>
  <c r="J177" i="19"/>
  <c r="K177" i="19"/>
  <c r="L177" i="19"/>
  <c r="I178" i="19"/>
  <c r="J178" i="19"/>
  <c r="K178" i="19"/>
  <c r="L178" i="19"/>
  <c r="I179" i="19"/>
  <c r="J179" i="19"/>
  <c r="K179" i="19"/>
  <c r="L179" i="19"/>
  <c r="I180" i="19"/>
  <c r="J180" i="19"/>
  <c r="K180" i="19"/>
  <c r="L180" i="19"/>
  <c r="I181" i="19"/>
  <c r="J181" i="19"/>
  <c r="K181" i="19"/>
  <c r="L181" i="19"/>
  <c r="I182" i="19"/>
  <c r="J182" i="19"/>
  <c r="K182" i="19"/>
  <c r="L182" i="19"/>
  <c r="I183" i="19"/>
  <c r="J183" i="19"/>
  <c r="K183" i="19"/>
  <c r="L183" i="19"/>
  <c r="I184" i="19"/>
  <c r="J184" i="19"/>
  <c r="K184" i="19"/>
  <c r="L184" i="19"/>
  <c r="I185" i="19"/>
  <c r="J185" i="19"/>
  <c r="K185" i="19"/>
  <c r="L185" i="19"/>
  <c r="I186" i="19"/>
  <c r="J186" i="19"/>
  <c r="K186" i="19"/>
  <c r="L186" i="19"/>
  <c r="I187" i="19"/>
  <c r="J187" i="19"/>
  <c r="K187" i="19"/>
  <c r="L187" i="19"/>
  <c r="I188" i="19"/>
  <c r="J188" i="19"/>
  <c r="K188" i="19"/>
  <c r="L188" i="19"/>
  <c r="I189" i="19"/>
  <c r="J189" i="19"/>
  <c r="K189" i="19"/>
  <c r="L189" i="19"/>
  <c r="I190" i="19"/>
  <c r="J190" i="19"/>
  <c r="K190" i="19"/>
  <c r="L190" i="19"/>
  <c r="I191" i="19"/>
  <c r="J191" i="19"/>
  <c r="K191" i="19"/>
  <c r="L191" i="19"/>
  <c r="I192" i="19"/>
  <c r="J192" i="19"/>
  <c r="K192" i="19"/>
  <c r="L192" i="19"/>
  <c r="I193" i="19"/>
  <c r="J193" i="19"/>
  <c r="K193" i="19"/>
  <c r="L193" i="19"/>
  <c r="I194" i="19"/>
  <c r="J194" i="19"/>
  <c r="K194" i="19"/>
  <c r="L194" i="19"/>
  <c r="I195" i="19"/>
  <c r="J195" i="19"/>
  <c r="K195" i="19"/>
  <c r="L195" i="19"/>
  <c r="I196" i="19"/>
  <c r="J196" i="19"/>
  <c r="K196" i="19"/>
  <c r="L196" i="19"/>
  <c r="I197" i="19"/>
  <c r="J197" i="19"/>
  <c r="K197" i="19"/>
  <c r="L197" i="19"/>
  <c r="I198" i="19"/>
  <c r="J198" i="19"/>
  <c r="K198" i="19"/>
  <c r="L198" i="19"/>
  <c r="I199" i="19"/>
  <c r="J199" i="19"/>
  <c r="K199" i="19"/>
  <c r="L199" i="19"/>
  <c r="I200" i="19"/>
  <c r="J200" i="19"/>
  <c r="K200" i="19"/>
  <c r="L200" i="19"/>
  <c r="I201" i="19"/>
  <c r="J201" i="19"/>
  <c r="K201" i="19"/>
  <c r="L201" i="19"/>
  <c r="I202" i="19"/>
  <c r="J202" i="19"/>
  <c r="K202" i="19"/>
  <c r="L202" i="19"/>
  <c r="I203" i="19"/>
  <c r="J203" i="19"/>
  <c r="K203" i="19"/>
  <c r="L203" i="19"/>
  <c r="I204" i="19"/>
  <c r="J204" i="19"/>
  <c r="K204" i="19"/>
  <c r="L204" i="19"/>
  <c r="I205" i="19"/>
  <c r="J205" i="19"/>
  <c r="K205" i="19"/>
  <c r="L205" i="19"/>
  <c r="I206" i="19"/>
  <c r="J206" i="19"/>
  <c r="K206" i="19"/>
  <c r="L206" i="19"/>
  <c r="I207" i="19"/>
  <c r="J207" i="19"/>
  <c r="K207" i="19"/>
  <c r="L207" i="19"/>
  <c r="I208" i="19"/>
  <c r="J208" i="19"/>
  <c r="K208" i="19"/>
  <c r="L208" i="19"/>
  <c r="I209" i="19"/>
  <c r="J209" i="19"/>
  <c r="K209" i="19"/>
  <c r="L209" i="19"/>
  <c r="I210" i="19"/>
  <c r="J210" i="19"/>
  <c r="K210" i="19"/>
  <c r="L210" i="19"/>
  <c r="I211" i="19"/>
  <c r="J211" i="19"/>
  <c r="K211" i="19"/>
  <c r="L211" i="19"/>
  <c r="I212" i="19"/>
  <c r="J212" i="19"/>
  <c r="K212" i="19"/>
  <c r="L212" i="19"/>
  <c r="I213" i="19"/>
  <c r="J213" i="19"/>
  <c r="K213" i="19"/>
  <c r="L213" i="19"/>
  <c r="I214" i="19"/>
  <c r="J214" i="19"/>
  <c r="K214" i="19"/>
  <c r="L214" i="19"/>
  <c r="I215" i="19"/>
  <c r="J215" i="19"/>
  <c r="K215" i="19"/>
  <c r="L215" i="19"/>
  <c r="I216" i="19"/>
  <c r="J216" i="19"/>
  <c r="K216" i="19"/>
  <c r="L216" i="19"/>
  <c r="L4" i="19"/>
  <c r="K4" i="19"/>
  <c r="J4" i="19"/>
  <c r="I4" i="19"/>
  <c r="I211" i="18"/>
  <c r="J211" i="18"/>
  <c r="K211" i="18"/>
  <c r="L211" i="18"/>
  <c r="I212" i="18"/>
  <c r="J212" i="18"/>
  <c r="K212" i="18"/>
  <c r="L212" i="18"/>
  <c r="I213" i="18"/>
  <c r="K213" i="18"/>
  <c r="L213" i="18"/>
  <c r="I214" i="18"/>
  <c r="J214" i="18"/>
  <c r="K214" i="18"/>
  <c r="L214" i="18"/>
  <c r="I215" i="18"/>
  <c r="J215" i="18"/>
  <c r="K215" i="18"/>
  <c r="L215" i="18"/>
  <c r="I216" i="18"/>
  <c r="J216" i="18"/>
  <c r="K216" i="18"/>
  <c r="L216" i="18"/>
  <c r="P8" i="20"/>
  <c r="Q8" i="20"/>
  <c r="M8" i="20"/>
  <c r="N8" i="20"/>
  <c r="A5" i="18"/>
  <c r="A6" i="18" s="1"/>
  <c r="A7" i="18" s="1"/>
  <c r="A8" i="18" s="1"/>
  <c r="A9" i="18" s="1"/>
  <c r="A10" i="18" s="1"/>
  <c r="A11" i="18" s="1"/>
  <c r="C151" i="21"/>
  <c r="A120" i="18"/>
  <c r="A121" i="18" s="1"/>
  <c r="A122" i="18" s="1"/>
  <c r="A123" i="18" s="1"/>
  <c r="A124" i="18" s="1"/>
  <c r="A125" i="18" s="1"/>
  <c r="A126" i="18" s="1"/>
  <c r="A127" i="18" s="1"/>
  <c r="A128" i="18" s="1"/>
  <c r="A129" i="18" s="1"/>
  <c r="A130" i="18" s="1"/>
  <c r="A131" i="18" s="1"/>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20" i="19"/>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5" i="19"/>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E216" i="21"/>
  <c r="E217" i="21"/>
  <c r="E218" i="21"/>
  <c r="A119" i="2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62" i="2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4" i="21"/>
  <c r="A5" i="21" s="1"/>
  <c r="A6" i="21" s="1"/>
  <c r="A7" i="21" s="1"/>
  <c r="A8" i="21" s="1"/>
  <c r="A9" i="21" s="1"/>
  <c r="A10" i="21" s="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46" i="21" s="1"/>
  <c r="A47" i="21" s="1"/>
  <c r="A48" i="21" s="1"/>
  <c r="A49" i="21" s="1"/>
  <c r="A50" i="21" s="1"/>
  <c r="A51" i="21" s="1"/>
  <c r="A52" i="21" s="1"/>
  <c r="A53" i="21" s="1"/>
  <c r="A54" i="21" s="1"/>
  <c r="A55" i="21" s="1"/>
  <c r="A56" i="21" s="1"/>
  <c r="A57" i="21" s="1"/>
  <c r="A58" i="21" s="1"/>
  <c r="A59" i="21" s="1"/>
  <c r="A60" i="21" s="1"/>
  <c r="A63" i="19"/>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63" i="18"/>
  <c r="U99" i="1"/>
  <c r="U85" i="1"/>
  <c r="U84" i="1"/>
  <c r="U87" i="1"/>
  <c r="U88" i="1"/>
  <c r="U139" i="1"/>
  <c r="U135" i="1"/>
  <c r="U66" i="1"/>
  <c r="U105" i="1"/>
  <c r="U111" i="1"/>
  <c r="A3" i="10"/>
  <c r="B5" i="10"/>
  <c r="O8" i="10"/>
  <c r="O7" i="10"/>
  <c r="O6" i="10"/>
  <c r="O5" i="10"/>
  <c r="O4" i="10"/>
  <c r="U92" i="1"/>
  <c r="U42" i="1"/>
  <c r="A3" i="1"/>
  <c r="U4" i="1"/>
  <c r="C3" i="5"/>
  <c r="FU3" i="5"/>
  <c r="FT3" i="5"/>
  <c r="FS3" i="5"/>
  <c r="AZ3" i="5"/>
  <c r="AI3" i="5"/>
  <c r="AF3" i="5"/>
  <c r="GX3" i="5"/>
  <c r="GW3" i="5"/>
  <c r="GV3" i="5"/>
  <c r="GU3" i="5"/>
  <c r="GT3" i="5"/>
  <c r="GS3" i="5"/>
  <c r="GR3" i="5"/>
  <c r="GQ3" i="5"/>
  <c r="GE3" i="5"/>
  <c r="GD3" i="5"/>
  <c r="GC3" i="5"/>
  <c r="GB3" i="5"/>
  <c r="GA3" i="5"/>
  <c r="FZ3" i="5"/>
  <c r="FY3" i="5"/>
  <c r="FX3" i="5"/>
  <c r="FW3" i="5"/>
  <c r="EZ3" i="5"/>
  <c r="EY3" i="5"/>
  <c r="EX3" i="5"/>
  <c r="EW3" i="5"/>
  <c r="EV3" i="5"/>
  <c r="EU3" i="5"/>
  <c r="ET3" i="5"/>
  <c r="ES3" i="5"/>
  <c r="ER3" i="5"/>
  <c r="EQ3" i="5"/>
  <c r="EP3" i="5"/>
  <c r="EN3" i="5"/>
  <c r="EM3" i="5"/>
  <c r="EL3" i="5"/>
  <c r="EK3" i="5"/>
  <c r="EJ3" i="5"/>
  <c r="EI3" i="5"/>
  <c r="ED3" i="5"/>
  <c r="EC3" i="5"/>
  <c r="EB3" i="5"/>
  <c r="EA3" i="5"/>
  <c r="DZ3" i="5"/>
  <c r="DY3" i="5"/>
  <c r="DX3" i="5"/>
  <c r="DW3" i="5"/>
  <c r="DV3" i="5"/>
  <c r="DU3" i="5"/>
  <c r="DT3" i="5"/>
  <c r="DS3" i="5"/>
  <c r="DR3" i="5"/>
  <c r="DQ3" i="5"/>
  <c r="DP3" i="5"/>
  <c r="DO3" i="5"/>
  <c r="DN3" i="5"/>
  <c r="DM3" i="5"/>
  <c r="DL3" i="5"/>
  <c r="DK3" i="5"/>
  <c r="DJ3" i="5"/>
  <c r="DI3" i="5"/>
  <c r="DH3" i="5"/>
  <c r="DG3" i="5"/>
  <c r="DF3" i="5"/>
  <c r="DE3" i="5"/>
  <c r="DD3" i="5"/>
  <c r="DC3" i="5"/>
  <c r="DB3" i="5"/>
  <c r="DA3" i="5"/>
  <c r="CZ3" i="5"/>
  <c r="CY3" i="5"/>
  <c r="CX3" i="5"/>
  <c r="CW3" i="5"/>
  <c r="CV3" i="5"/>
  <c r="CU3" i="5"/>
  <c r="CT3" i="5"/>
  <c r="CS3" i="5"/>
  <c r="CR3" i="5"/>
  <c r="CQ3" i="5"/>
  <c r="CP3" i="5"/>
  <c r="CO3" i="5"/>
  <c r="CN3" i="5"/>
  <c r="CM3" i="5"/>
  <c r="CL3" i="5"/>
  <c r="CK3" i="5"/>
  <c r="CJ3" i="5"/>
  <c r="CI3" i="5"/>
  <c r="CH3" i="5"/>
  <c r="CG3" i="5"/>
  <c r="CF3" i="5"/>
  <c r="CE3" i="5"/>
  <c r="CD3" i="5"/>
  <c r="CC3" i="5"/>
  <c r="CB3" i="5"/>
  <c r="CA3" i="5"/>
  <c r="BZ3" i="5"/>
  <c r="BY3" i="5"/>
  <c r="BX3" i="5"/>
  <c r="BW3" i="5"/>
  <c r="BV3" i="5"/>
  <c r="BU3" i="5"/>
  <c r="BT3" i="5"/>
  <c r="BS3" i="5"/>
  <c r="BR3" i="5"/>
  <c r="BN3" i="5"/>
  <c r="BM3" i="5"/>
  <c r="BE3" i="5"/>
  <c r="AW3" i="5"/>
  <c r="AO3" i="5"/>
  <c r="AJ3" i="5"/>
  <c r="J3" i="5"/>
  <c r="H3" i="5"/>
  <c r="U201" i="1"/>
  <c r="U200" i="1"/>
  <c r="U199" i="1"/>
  <c r="U198" i="1"/>
  <c r="U197" i="1"/>
  <c r="U196" i="1"/>
  <c r="U195" i="1"/>
  <c r="U194" i="1"/>
  <c r="U182" i="1"/>
  <c r="U181" i="1"/>
  <c r="U180" i="1"/>
  <c r="U178" i="1"/>
  <c r="U177" i="1"/>
  <c r="U176" i="1"/>
  <c r="U175" i="1"/>
  <c r="U174" i="1"/>
  <c r="U172" i="1"/>
  <c r="U171" i="1"/>
  <c r="U170" i="1"/>
  <c r="U151" i="1"/>
  <c r="U150" i="1"/>
  <c r="U149" i="1"/>
  <c r="U148" i="1"/>
  <c r="U147" i="1"/>
  <c r="U146" i="1"/>
  <c r="U145" i="1"/>
  <c r="U144" i="1"/>
  <c r="U143" i="1"/>
  <c r="U142" i="1"/>
  <c r="U141" i="1"/>
  <c r="U138" i="1"/>
  <c r="U137" i="1"/>
  <c r="U136" i="1"/>
  <c r="U134" i="1"/>
  <c r="U129" i="1"/>
  <c r="U128" i="1"/>
  <c r="U127" i="1"/>
  <c r="U126" i="1"/>
  <c r="U125" i="1"/>
  <c r="U124" i="1"/>
  <c r="U123" i="1"/>
  <c r="U122" i="1"/>
  <c r="U121" i="1"/>
  <c r="U120" i="1"/>
  <c r="U119" i="1"/>
  <c r="U118" i="1"/>
  <c r="U117" i="1"/>
  <c r="U116" i="1"/>
  <c r="U115" i="1"/>
  <c r="U114" i="1"/>
  <c r="U113" i="1"/>
  <c r="U112" i="1"/>
  <c r="U109" i="1"/>
  <c r="U110" i="1"/>
  <c r="U108" i="1"/>
  <c r="U107" i="1"/>
  <c r="U106" i="1"/>
  <c r="U104" i="1"/>
  <c r="U103" i="1"/>
  <c r="U102" i="1"/>
  <c r="U101" i="1"/>
  <c r="U100" i="1"/>
  <c r="U89" i="1"/>
  <c r="U98" i="1"/>
  <c r="U97" i="1"/>
  <c r="U95" i="1"/>
  <c r="U96" i="1"/>
  <c r="U94" i="1"/>
  <c r="U93" i="1"/>
  <c r="U91" i="1"/>
  <c r="U90" i="1"/>
  <c r="U86" i="1"/>
  <c r="U83" i="1"/>
  <c r="U82" i="1"/>
  <c r="U81" i="1"/>
  <c r="U73" i="1"/>
  <c r="U77" i="1"/>
  <c r="U80" i="1"/>
  <c r="U79" i="1"/>
  <c r="U78" i="1"/>
  <c r="U76" i="1"/>
  <c r="U75" i="1"/>
  <c r="U74" i="1"/>
  <c r="U71" i="1"/>
  <c r="U72" i="1"/>
  <c r="U70" i="1"/>
  <c r="U65" i="1"/>
  <c r="U58" i="1"/>
  <c r="U53" i="1"/>
  <c r="U50" i="1"/>
  <c r="U37" i="1"/>
  <c r="U36" i="1"/>
  <c r="U33" i="1"/>
  <c r="U11" i="1"/>
  <c r="U9" i="1"/>
  <c r="D3" i="10"/>
  <c r="A61" i="1"/>
  <c r="D4" i="10"/>
  <c r="A118" i="1"/>
  <c r="A2" i="23" l="1"/>
  <c r="Q209" i="19"/>
  <c r="D208" i="21" s="1"/>
  <c r="Q205" i="19"/>
  <c r="D204" i="21" s="1"/>
  <c r="Q203" i="19"/>
  <c r="D202" i="21" s="1"/>
  <c r="Q198" i="19"/>
  <c r="D197" i="21" s="1"/>
  <c r="Q194" i="19"/>
  <c r="D193" i="21" s="1"/>
  <c r="Q183" i="19"/>
  <c r="D182" i="21" s="1"/>
  <c r="Q177" i="19"/>
  <c r="D176" i="21" s="1"/>
  <c r="Q171" i="19"/>
  <c r="D170" i="21" s="1"/>
  <c r="Q169" i="19"/>
  <c r="D168" i="21" s="1"/>
  <c r="U135" i="20"/>
  <c r="Q210" i="19"/>
  <c r="D209" i="21" s="1"/>
  <c r="Q195" i="19"/>
  <c r="D194" i="21" s="1"/>
  <c r="Q186" i="19"/>
  <c r="D185" i="21" s="1"/>
  <c r="Q185" i="19"/>
  <c r="D184" i="21" s="1"/>
  <c r="Q179" i="19"/>
  <c r="D178" i="21" s="1"/>
  <c r="Q172" i="19"/>
  <c r="D171" i="21" s="1"/>
  <c r="Q170" i="19"/>
  <c r="D169" i="21" s="1"/>
  <c r="Q208" i="19"/>
  <c r="D207" i="21" s="1"/>
  <c r="Q206" i="19"/>
  <c r="D205" i="21" s="1"/>
  <c r="Q197" i="19"/>
  <c r="D196" i="21" s="1"/>
  <c r="Q193" i="19"/>
  <c r="D192" i="21" s="1"/>
  <c r="Q191" i="19"/>
  <c r="D190" i="21" s="1"/>
  <c r="Q190" i="19"/>
  <c r="D189" i="21" s="1"/>
  <c r="Q187" i="19"/>
  <c r="D186" i="21" s="1"/>
  <c r="Q184" i="19"/>
  <c r="D183" i="21" s="1"/>
  <c r="Q178" i="19"/>
  <c r="D177" i="21" s="1"/>
  <c r="Q67" i="19"/>
  <c r="D66" i="21" s="1"/>
  <c r="Q65" i="19"/>
  <c r="D64" i="21" s="1"/>
  <c r="Q64" i="19"/>
  <c r="D63" i="21" s="1"/>
  <c r="Q63" i="19"/>
  <c r="D62" i="21" s="1"/>
  <c r="Q62" i="19"/>
  <c r="D61" i="21" s="1"/>
  <c r="Q61" i="19"/>
  <c r="D60" i="21" s="1"/>
  <c r="Q59" i="19"/>
  <c r="D58" i="21" s="1"/>
  <c r="Q47" i="19"/>
  <c r="D46" i="21" s="1"/>
  <c r="Q43" i="19"/>
  <c r="D42" i="21" s="1"/>
  <c r="Q34" i="19"/>
  <c r="D33" i="21" s="1"/>
  <c r="Q19" i="19"/>
  <c r="D18" i="21" s="1"/>
  <c r="Q17" i="19"/>
  <c r="D16" i="21" s="1"/>
  <c r="Q16" i="19"/>
  <c r="D15" i="21" s="1"/>
  <c r="Q11" i="19"/>
  <c r="D10" i="21" s="1"/>
  <c r="Q10" i="19"/>
  <c r="D9" i="21" s="1"/>
  <c r="Q5" i="19"/>
  <c r="D4" i="21" s="1"/>
  <c r="Q4" i="19"/>
  <c r="D3" i="21" s="1"/>
  <c r="Q189" i="19"/>
  <c r="D188" i="21" s="1"/>
  <c r="Q180" i="19"/>
  <c r="D179" i="21" s="1"/>
  <c r="A64" i="18"/>
  <c r="Q63" i="18"/>
  <c r="C62" i="21" s="1"/>
  <c r="P213" i="18"/>
  <c r="P212" i="18"/>
  <c r="P211" i="18"/>
  <c r="Q211" i="18" s="1"/>
  <c r="C210" i="21" s="1"/>
  <c r="P216" i="18"/>
  <c r="Q216" i="18" s="1"/>
  <c r="C215" i="21" s="1"/>
  <c r="P215" i="18"/>
  <c r="Q215" i="18" s="1"/>
  <c r="C214" i="21" s="1"/>
  <c r="P214" i="18"/>
  <c r="Q214" i="18" s="1"/>
  <c r="C213" i="21" s="1"/>
  <c r="A175" i="18"/>
  <c r="A176" i="18" s="1"/>
  <c r="A177" i="18" s="1"/>
  <c r="Q174" i="18"/>
  <c r="A12" i="18"/>
  <c r="A13" i="18" s="1"/>
  <c r="A14" i="18" s="1"/>
  <c r="A15" i="18" s="1"/>
  <c r="A16" i="18" s="1"/>
  <c r="Q11" i="18"/>
  <c r="C10" i="21" s="1"/>
  <c r="Q216" i="19"/>
  <c r="D215" i="21" s="1"/>
  <c r="Q215" i="19"/>
  <c r="D214" i="21" s="1"/>
  <c r="Q214" i="19"/>
  <c r="D213" i="21" s="1"/>
  <c r="Q213" i="19"/>
  <c r="D212" i="21" s="1"/>
  <c r="Q212" i="19"/>
  <c r="D211" i="21" s="1"/>
  <c r="Q211" i="19"/>
  <c r="D210" i="21" s="1"/>
  <c r="Q207" i="19"/>
  <c r="D206" i="21" s="1"/>
  <c r="Q204" i="19"/>
  <c r="D203" i="21" s="1"/>
  <c r="Q202" i="19"/>
  <c r="D201" i="21" s="1"/>
  <c r="Q201" i="19"/>
  <c r="D200" i="21" s="1"/>
  <c r="Q200" i="19"/>
  <c r="D199" i="21" s="1"/>
  <c r="Q199" i="19"/>
  <c r="D198" i="21" s="1"/>
  <c r="Q196" i="19"/>
  <c r="D195" i="21" s="1"/>
  <c r="Q192" i="19"/>
  <c r="D191" i="21" s="1"/>
  <c r="Q188" i="19"/>
  <c r="D187" i="21" s="1"/>
  <c r="Q182" i="19"/>
  <c r="D181" i="21" s="1"/>
  <c r="Q181" i="19"/>
  <c r="D180" i="21" s="1"/>
  <c r="Q176" i="19"/>
  <c r="D175" i="21" s="1"/>
  <c r="Q175" i="19"/>
  <c r="D174" i="21" s="1"/>
  <c r="Q174" i="19"/>
  <c r="D173" i="21" s="1"/>
  <c r="Q173" i="19"/>
  <c r="D172" i="21" s="1"/>
  <c r="Q168" i="19"/>
  <c r="D167" i="21" s="1"/>
  <c r="Q167" i="19"/>
  <c r="D166" i="21" s="1"/>
  <c r="Q166" i="19"/>
  <c r="D165" i="21" s="1"/>
  <c r="Q165" i="19"/>
  <c r="D164" i="21" s="1"/>
  <c r="Q164" i="19"/>
  <c r="D163" i="21" s="1"/>
  <c r="Q163" i="19"/>
  <c r="D162" i="21" s="1"/>
  <c r="Q161" i="19"/>
  <c r="D160" i="21" s="1"/>
  <c r="Q160" i="19"/>
  <c r="D159" i="21" s="1"/>
  <c r="Q159" i="19"/>
  <c r="D158" i="21" s="1"/>
  <c r="Q158" i="19"/>
  <c r="D157" i="21" s="1"/>
  <c r="Q157" i="19"/>
  <c r="D156" i="21" s="1"/>
  <c r="Q156" i="19"/>
  <c r="D155" i="21" s="1"/>
  <c r="Q155" i="19"/>
  <c r="D154" i="21" s="1"/>
  <c r="Q153" i="19"/>
  <c r="D152" i="21" s="1"/>
  <c r="Q152" i="19"/>
  <c r="D151" i="21" s="1"/>
  <c r="Q151" i="19"/>
  <c r="D150" i="21" s="1"/>
  <c r="Q150" i="19"/>
  <c r="D149" i="21" s="1"/>
  <c r="Q149" i="19"/>
  <c r="D148" i="21" s="1"/>
  <c r="Q148" i="19"/>
  <c r="D147" i="21" s="1"/>
  <c r="Q147" i="19"/>
  <c r="D146" i="21" s="1"/>
  <c r="Q145" i="19"/>
  <c r="D144" i="21" s="1"/>
  <c r="Q144" i="19"/>
  <c r="D143" i="21" s="1"/>
  <c r="Q143" i="19"/>
  <c r="D142" i="21" s="1"/>
  <c r="Q142" i="19"/>
  <c r="D141" i="21" s="1"/>
  <c r="Q141" i="19"/>
  <c r="D140" i="21" s="1"/>
  <c r="Q140" i="19"/>
  <c r="D139" i="21" s="1"/>
  <c r="Q139" i="19"/>
  <c r="D138" i="21" s="1"/>
  <c r="Q137" i="19"/>
  <c r="D136" i="21" s="1"/>
  <c r="Q136" i="19"/>
  <c r="D135" i="21" s="1"/>
  <c r="Q135" i="19"/>
  <c r="D134" i="21" s="1"/>
  <c r="Q134" i="19"/>
  <c r="D133" i="21" s="1"/>
  <c r="Q133" i="19"/>
  <c r="D132" i="21" s="1"/>
  <c r="Q132" i="19"/>
  <c r="D131" i="21" s="1"/>
  <c r="Q131" i="19"/>
  <c r="D130" i="21" s="1"/>
  <c r="Q129" i="19"/>
  <c r="D128" i="21" s="1"/>
  <c r="Q128" i="19"/>
  <c r="D127" i="21" s="1"/>
  <c r="Q127" i="19"/>
  <c r="D126" i="21" s="1"/>
  <c r="Q126" i="19"/>
  <c r="D125" i="21" s="1"/>
  <c r="Q125" i="19"/>
  <c r="D124" i="21" s="1"/>
  <c r="Q124" i="19"/>
  <c r="D123" i="21" s="1"/>
  <c r="Q123" i="19"/>
  <c r="D122" i="21" s="1"/>
  <c r="Q122" i="19"/>
  <c r="D121" i="21" s="1"/>
  <c r="Q121" i="19"/>
  <c r="D120" i="21" s="1"/>
  <c r="Q120" i="19"/>
  <c r="D119" i="21" s="1"/>
  <c r="Q119" i="19"/>
  <c r="D118" i="21" s="1"/>
  <c r="Q117" i="19"/>
  <c r="D116" i="21" s="1"/>
  <c r="Q116" i="19"/>
  <c r="D115" i="21" s="1"/>
  <c r="Q115" i="19"/>
  <c r="D114" i="21" s="1"/>
  <c r="Q114" i="19"/>
  <c r="D113" i="21" s="1"/>
  <c r="Q113" i="19"/>
  <c r="D112" i="21" s="1"/>
  <c r="Q112" i="19"/>
  <c r="D111" i="21" s="1"/>
  <c r="Q110" i="19"/>
  <c r="D109" i="21" s="1"/>
  <c r="Q109" i="19"/>
  <c r="D108" i="21" s="1"/>
  <c r="Q108" i="19"/>
  <c r="D107" i="21" s="1"/>
  <c r="Q107" i="19"/>
  <c r="D106" i="21" s="1"/>
  <c r="Q106" i="19"/>
  <c r="D105" i="21" s="1"/>
  <c r="Q105" i="19"/>
  <c r="D104" i="21" s="1"/>
  <c r="Q104" i="19"/>
  <c r="D103" i="21" s="1"/>
  <c r="Q103" i="19"/>
  <c r="D102" i="21" s="1"/>
  <c r="Q101" i="19"/>
  <c r="D100" i="21" s="1"/>
  <c r="Q100" i="19"/>
  <c r="D99" i="21" s="1"/>
  <c r="Q99" i="19"/>
  <c r="D98" i="21" s="1"/>
  <c r="Q98" i="19"/>
  <c r="D97" i="21" s="1"/>
  <c r="Q97" i="19"/>
  <c r="D96" i="21" s="1"/>
  <c r="Q96" i="19"/>
  <c r="D95" i="21" s="1"/>
  <c r="Q95" i="19"/>
  <c r="D94" i="21" s="1"/>
  <c r="Q94" i="19"/>
  <c r="D93" i="21" s="1"/>
  <c r="Q93" i="19"/>
  <c r="D92" i="21" s="1"/>
  <c r="Q92" i="19"/>
  <c r="D91" i="21" s="1"/>
  <c r="Q91" i="19"/>
  <c r="D90" i="21" s="1"/>
  <c r="Q90" i="19"/>
  <c r="D89" i="21" s="1"/>
  <c r="Q89" i="19"/>
  <c r="D88" i="21" s="1"/>
  <c r="Q88" i="19"/>
  <c r="D87" i="21" s="1"/>
  <c r="Q87" i="19"/>
  <c r="D86" i="21" s="1"/>
  <c r="Q85" i="19"/>
  <c r="D84" i="21" s="1"/>
  <c r="Q84" i="19"/>
  <c r="D83" i="21" s="1"/>
  <c r="Q83" i="19"/>
  <c r="D82" i="21" s="1"/>
  <c r="Q82" i="19"/>
  <c r="D81" i="21" s="1"/>
  <c r="Q81" i="19"/>
  <c r="D80" i="21" s="1"/>
  <c r="Q80" i="19"/>
  <c r="D79" i="21" s="1"/>
  <c r="Q79" i="19"/>
  <c r="D78" i="21" s="1"/>
  <c r="Q78" i="19"/>
  <c r="D77" i="21" s="1"/>
  <c r="Q77" i="19"/>
  <c r="D76" i="21" s="1"/>
  <c r="Q76" i="19"/>
  <c r="D75" i="21" s="1"/>
  <c r="Q75" i="19"/>
  <c r="D74" i="21" s="1"/>
  <c r="Q74" i="19"/>
  <c r="D73" i="21" s="1"/>
  <c r="Q73" i="19"/>
  <c r="D72" i="21" s="1"/>
  <c r="Q72" i="19"/>
  <c r="D71" i="21" s="1"/>
  <c r="Q71" i="19"/>
  <c r="D70" i="21" s="1"/>
  <c r="Q70" i="19"/>
  <c r="D69" i="21" s="1"/>
  <c r="Q69" i="19"/>
  <c r="D68" i="21" s="1"/>
  <c r="Q68" i="19"/>
  <c r="D67" i="21" s="1"/>
  <c r="Q162" i="19"/>
  <c r="D161" i="21" s="1"/>
  <c r="Q154" i="19"/>
  <c r="D153" i="21" s="1"/>
  <c r="Q146" i="19"/>
  <c r="D145" i="21" s="1"/>
  <c r="Q138" i="19"/>
  <c r="D137" i="21" s="1"/>
  <c r="Q130" i="19"/>
  <c r="D129" i="21" s="1"/>
  <c r="Q118" i="19"/>
  <c r="D117" i="21" s="1"/>
  <c r="Q111" i="19"/>
  <c r="D110" i="21" s="1"/>
  <c r="Q102" i="19"/>
  <c r="D101" i="21" s="1"/>
  <c r="Q86" i="19"/>
  <c r="D85" i="21" s="1"/>
  <c r="Q66" i="19"/>
  <c r="D65" i="21" s="1"/>
  <c r="Q60" i="19"/>
  <c r="D59" i="21" s="1"/>
  <c r="Q58" i="19"/>
  <c r="D57" i="21" s="1"/>
  <c r="Q57" i="19"/>
  <c r="D56" i="21" s="1"/>
  <c r="Q56" i="19"/>
  <c r="D55" i="21" s="1"/>
  <c r="Q55" i="19"/>
  <c r="D54" i="21" s="1"/>
  <c r="Q54" i="19"/>
  <c r="D53" i="21" s="1"/>
  <c r="Q53" i="19"/>
  <c r="D52" i="21" s="1"/>
  <c r="Q52" i="19"/>
  <c r="D51" i="21" s="1"/>
  <c r="Q51" i="19"/>
  <c r="D50" i="21" s="1"/>
  <c r="Q50" i="19"/>
  <c r="D49" i="21" s="1"/>
  <c r="Q49" i="19"/>
  <c r="D48" i="21" s="1"/>
  <c r="Q48" i="19"/>
  <c r="D47" i="21" s="1"/>
  <c r="Q46" i="19"/>
  <c r="D45" i="21" s="1"/>
  <c r="Q45" i="19"/>
  <c r="D44" i="21" s="1"/>
  <c r="Q44" i="19"/>
  <c r="D43" i="21" s="1"/>
  <c r="Q42" i="19"/>
  <c r="D41" i="21" s="1"/>
  <c r="Q41" i="19"/>
  <c r="D40" i="21" s="1"/>
  <c r="Q40" i="19"/>
  <c r="D39" i="21" s="1"/>
  <c r="Q39" i="19"/>
  <c r="D38" i="21" s="1"/>
  <c r="Q38" i="19"/>
  <c r="D37" i="21" s="1"/>
  <c r="Q37" i="19"/>
  <c r="D36" i="21" s="1"/>
  <c r="Q36" i="19"/>
  <c r="D35" i="21" s="1"/>
  <c r="Q35" i="19"/>
  <c r="D34" i="21" s="1"/>
  <c r="Q33" i="19"/>
  <c r="D32" i="21" s="1"/>
  <c r="Q32" i="19"/>
  <c r="D31" i="21" s="1"/>
  <c r="Q31" i="19"/>
  <c r="D30" i="21" s="1"/>
  <c r="Q30" i="19"/>
  <c r="D29" i="21" s="1"/>
  <c r="Q29" i="19"/>
  <c r="D28" i="21" s="1"/>
  <c r="Q28" i="19"/>
  <c r="D27" i="21" s="1"/>
  <c r="Q27" i="19"/>
  <c r="D26" i="21" s="1"/>
  <c r="Q26" i="19"/>
  <c r="D25" i="21" s="1"/>
  <c r="Q25" i="19"/>
  <c r="D24" i="21" s="1"/>
  <c r="Q24" i="19"/>
  <c r="D23" i="21" s="1"/>
  <c r="Q23" i="19"/>
  <c r="D22" i="21" s="1"/>
  <c r="Q22" i="19"/>
  <c r="D21" i="21" s="1"/>
  <c r="Q21" i="19"/>
  <c r="D20" i="21" s="1"/>
  <c r="Q20" i="19"/>
  <c r="D19" i="21" s="1"/>
  <c r="Q18" i="19"/>
  <c r="D17" i="21" s="1"/>
  <c r="Q15" i="19"/>
  <c r="D14" i="21" s="1"/>
  <c r="Q14" i="19"/>
  <c r="D13" i="21" s="1"/>
  <c r="Q13" i="19"/>
  <c r="D12" i="21" s="1"/>
  <c r="Q12" i="19"/>
  <c r="D11" i="21" s="1"/>
  <c r="Q9" i="19"/>
  <c r="D8" i="21" s="1"/>
  <c r="Q8" i="19"/>
  <c r="D7" i="21" s="1"/>
  <c r="Q7" i="19"/>
  <c r="D6" i="21" s="1"/>
  <c r="Q6" i="19"/>
  <c r="D5" i="21" s="1"/>
  <c r="W216" i="20"/>
  <c r="W214" i="20"/>
  <c r="W212" i="20"/>
  <c r="W210" i="20"/>
  <c r="W208" i="20"/>
  <c r="W207" i="20"/>
  <c r="W205" i="20"/>
  <c r="W203" i="20"/>
  <c r="W201" i="20"/>
  <c r="W199" i="20"/>
  <c r="W197" i="20"/>
  <c r="W195" i="20"/>
  <c r="W193" i="20"/>
  <c r="W192" i="20"/>
  <c r="W190" i="20"/>
  <c r="W188" i="20"/>
  <c r="W186" i="20"/>
  <c r="W184" i="20"/>
  <c r="W182" i="20"/>
  <c r="W180" i="20"/>
  <c r="W178" i="20"/>
  <c r="W177" i="20"/>
  <c r="W175" i="20"/>
  <c r="W173" i="20"/>
  <c r="W171" i="20"/>
  <c r="W169" i="20"/>
  <c r="W167" i="20"/>
  <c r="W165" i="20"/>
  <c r="W163" i="20"/>
  <c r="W161" i="20"/>
  <c r="W159" i="20"/>
  <c r="W157" i="20"/>
  <c r="W155" i="20"/>
  <c r="W153" i="20"/>
  <c r="W151" i="20"/>
  <c r="W149" i="20"/>
  <c r="W147" i="20"/>
  <c r="W145" i="20"/>
  <c r="W143" i="20"/>
  <c r="W141" i="20"/>
  <c r="W139" i="20"/>
  <c r="W137" i="20"/>
  <c r="W135" i="20"/>
  <c r="W133" i="20"/>
  <c r="X133" i="20" s="1"/>
  <c r="B132" i="21" s="1"/>
  <c r="W131" i="20"/>
  <c r="X131" i="20" s="1"/>
  <c r="B130" i="21" s="1"/>
  <c r="W129" i="20"/>
  <c r="W127" i="20"/>
  <c r="W125" i="20"/>
  <c r="X125" i="20" s="1"/>
  <c r="B124" i="21" s="1"/>
  <c r="W123" i="20"/>
  <c r="X123" i="20" s="1"/>
  <c r="B122" i="21" s="1"/>
  <c r="W121" i="20"/>
  <c r="W120" i="20"/>
  <c r="X120" i="20" s="1"/>
  <c r="B119" i="21" s="1"/>
  <c r="W118" i="20"/>
  <c r="W116" i="20"/>
  <c r="W114" i="20"/>
  <c r="W112" i="20"/>
  <c r="W110" i="20"/>
  <c r="X110" i="20" s="1"/>
  <c r="B109" i="21" s="1"/>
  <c r="W108" i="20"/>
  <c r="X108" i="20" s="1"/>
  <c r="B107" i="21" s="1"/>
  <c r="W107" i="20"/>
  <c r="W105" i="20"/>
  <c r="W103" i="20"/>
  <c r="W101" i="20"/>
  <c r="W99" i="20"/>
  <c r="W97" i="20"/>
  <c r="W95" i="20"/>
  <c r="W93" i="20"/>
  <c r="W91" i="20"/>
  <c r="X91" i="20" s="1"/>
  <c r="B90" i="21" s="1"/>
  <c r="W90" i="20"/>
  <c r="X90" i="20" s="1"/>
  <c r="B89" i="21" s="1"/>
  <c r="W88" i="20"/>
  <c r="W86" i="20"/>
  <c r="X86" i="20" s="1"/>
  <c r="B85" i="21" s="1"/>
  <c r="W84" i="20"/>
  <c r="X84" i="20" s="1"/>
  <c r="B83" i="21" s="1"/>
  <c r="W82" i="20"/>
  <c r="X82" i="20" s="1"/>
  <c r="B81" i="21" s="1"/>
  <c r="W80" i="20"/>
  <c r="X80" i="20" s="1"/>
  <c r="B79" i="21" s="1"/>
  <c r="W79" i="20"/>
  <c r="W77" i="20"/>
  <c r="W75" i="20"/>
  <c r="X75" i="20" s="1"/>
  <c r="B74" i="21" s="1"/>
  <c r="W73" i="20"/>
  <c r="W71" i="20"/>
  <c r="W69" i="20"/>
  <c r="W66" i="20"/>
  <c r="X66" i="20" s="1"/>
  <c r="B65" i="21" s="1"/>
  <c r="W64" i="20"/>
  <c r="W63" i="20"/>
  <c r="W61" i="20"/>
  <c r="X61" i="20" s="1"/>
  <c r="B60" i="21" s="1"/>
  <c r="W60" i="20"/>
  <c r="W58" i="20"/>
  <c r="W56" i="20"/>
  <c r="X56" i="20" s="1"/>
  <c r="B55" i="21" s="1"/>
  <c r="W54" i="20"/>
  <c r="X54" i="20" s="1"/>
  <c r="B53" i="21" s="1"/>
  <c r="W52" i="20"/>
  <c r="X52" i="20" s="1"/>
  <c r="B51" i="21" s="1"/>
  <c r="W51" i="20"/>
  <c r="X51" i="20" s="1"/>
  <c r="B50" i="21" s="1"/>
  <c r="W50" i="20"/>
  <c r="W48" i="20"/>
  <c r="X48" i="20" s="1"/>
  <c r="B47" i="21" s="1"/>
  <c r="W46" i="20"/>
  <c r="W44" i="20"/>
  <c r="W42" i="20"/>
  <c r="W40" i="20"/>
  <c r="W38" i="20"/>
  <c r="W36" i="20"/>
  <c r="W34" i="20"/>
  <c r="X34" i="20" s="1"/>
  <c r="B33" i="21" s="1"/>
  <c r="W32" i="20"/>
  <c r="X32" i="20" s="1"/>
  <c r="B31" i="21" s="1"/>
  <c r="W30" i="20"/>
  <c r="W28" i="20"/>
  <c r="X28" i="20" s="1"/>
  <c r="B27" i="21" s="1"/>
  <c r="W25" i="20"/>
  <c r="W23" i="20"/>
  <c r="W21" i="20"/>
  <c r="W20" i="20"/>
  <c r="W19" i="20"/>
  <c r="W17" i="20"/>
  <c r="W16" i="20"/>
  <c r="W14" i="20"/>
  <c r="X14" i="20" s="1"/>
  <c r="B13" i="21" s="1"/>
  <c r="W12" i="20"/>
  <c r="W10" i="20"/>
  <c r="X10" i="20" s="1"/>
  <c r="B9" i="21" s="1"/>
  <c r="W9" i="20"/>
  <c r="X9" i="20" s="1"/>
  <c r="B8" i="21" s="1"/>
  <c r="W7" i="20"/>
  <c r="W5" i="20"/>
  <c r="X5" i="20" s="1"/>
  <c r="B4" i="21" s="1"/>
  <c r="W8" i="20"/>
  <c r="W4" i="20"/>
  <c r="W215" i="20"/>
  <c r="W213" i="20"/>
  <c r="W211" i="20"/>
  <c r="W209" i="20"/>
  <c r="W206" i="20"/>
  <c r="W204" i="20"/>
  <c r="W202" i="20"/>
  <c r="W200" i="20"/>
  <c r="W198" i="20"/>
  <c r="W196" i="20"/>
  <c r="W194" i="20"/>
  <c r="W191" i="20"/>
  <c r="W189" i="20"/>
  <c r="W187" i="20"/>
  <c r="W185" i="20"/>
  <c r="W183" i="20"/>
  <c r="W181" i="20"/>
  <c r="W179" i="20"/>
  <c r="W176" i="20"/>
  <c r="W174" i="20"/>
  <c r="W172" i="20"/>
  <c r="W170" i="20"/>
  <c r="W168" i="20"/>
  <c r="W166" i="20"/>
  <c r="W164" i="20"/>
  <c r="W162" i="20"/>
  <c r="W160" i="20"/>
  <c r="W158" i="20"/>
  <c r="W156" i="20"/>
  <c r="W154" i="20"/>
  <c r="W152" i="20"/>
  <c r="W150" i="20"/>
  <c r="W148" i="20"/>
  <c r="W146" i="20"/>
  <c r="W144" i="20"/>
  <c r="W142" i="20"/>
  <c r="W140" i="20"/>
  <c r="W138" i="20"/>
  <c r="W136" i="20"/>
  <c r="W134" i="20"/>
  <c r="W132" i="20"/>
  <c r="W130" i="20"/>
  <c r="W128" i="20"/>
  <c r="W126" i="20"/>
  <c r="W124" i="20"/>
  <c r="W122" i="20"/>
  <c r="X122" i="20" s="1"/>
  <c r="B121" i="21" s="1"/>
  <c r="W119" i="20"/>
  <c r="W117" i="20"/>
  <c r="W115" i="20"/>
  <c r="W113" i="20"/>
  <c r="W111" i="20"/>
  <c r="W109" i="20"/>
  <c r="W106" i="20"/>
  <c r="X106" i="20" s="1"/>
  <c r="B105" i="21" s="1"/>
  <c r="W104" i="20"/>
  <c r="W102" i="20"/>
  <c r="X102" i="20" s="1"/>
  <c r="B101" i="21" s="1"/>
  <c r="W100" i="20"/>
  <c r="X100" i="20" s="1"/>
  <c r="B99" i="21" s="1"/>
  <c r="W98" i="20"/>
  <c r="X98" i="20" s="1"/>
  <c r="B97" i="21" s="1"/>
  <c r="W96" i="20"/>
  <c r="X96" i="20" s="1"/>
  <c r="B95" i="21" s="1"/>
  <c r="W94" i="20"/>
  <c r="X94" i="20" s="1"/>
  <c r="B93" i="21" s="1"/>
  <c r="W92" i="20"/>
  <c r="W89" i="20"/>
  <c r="W87" i="20"/>
  <c r="X87" i="20" s="1"/>
  <c r="B86" i="21" s="1"/>
  <c r="W85" i="20"/>
  <c r="W83" i="20"/>
  <c r="W81" i="20"/>
  <c r="W78" i="20"/>
  <c r="W76" i="20"/>
  <c r="X76" i="20" s="1"/>
  <c r="B75" i="21" s="1"/>
  <c r="W74" i="20"/>
  <c r="X74" i="20" s="1"/>
  <c r="B73" i="21" s="1"/>
  <c r="W72" i="20"/>
  <c r="X72" i="20" s="1"/>
  <c r="B71" i="21" s="1"/>
  <c r="W70" i="20"/>
  <c r="W68" i="20"/>
  <c r="X68" i="20" s="1"/>
  <c r="B67" i="21" s="1"/>
  <c r="W67" i="20"/>
  <c r="W65" i="20"/>
  <c r="W62" i="20"/>
  <c r="X62" i="20" s="1"/>
  <c r="B61" i="21" s="1"/>
  <c r="W59" i="20"/>
  <c r="X59" i="20" s="1"/>
  <c r="B58" i="21" s="1"/>
  <c r="W57" i="20"/>
  <c r="X57" i="20" s="1"/>
  <c r="B56" i="21" s="1"/>
  <c r="W55" i="20"/>
  <c r="W53" i="20"/>
  <c r="X53" i="20" s="1"/>
  <c r="B52" i="21" s="1"/>
  <c r="W49" i="20"/>
  <c r="W47" i="20"/>
  <c r="X47" i="20" s="1"/>
  <c r="B46" i="21" s="1"/>
  <c r="W45" i="20"/>
  <c r="W43" i="20"/>
  <c r="X43" i="20" s="1"/>
  <c r="B42" i="21" s="1"/>
  <c r="W41" i="20"/>
  <c r="W39" i="20"/>
  <c r="W37" i="20"/>
  <c r="X37" i="20" s="1"/>
  <c r="B36" i="21" s="1"/>
  <c r="W35" i="20"/>
  <c r="W33" i="20"/>
  <c r="W31" i="20"/>
  <c r="W29" i="20"/>
  <c r="W27" i="20"/>
  <c r="X27" i="20" s="1"/>
  <c r="B26" i="21" s="1"/>
  <c r="W26" i="20"/>
  <c r="W24" i="20"/>
  <c r="W22" i="20"/>
  <c r="W18" i="20"/>
  <c r="W15" i="20"/>
  <c r="W13" i="20"/>
  <c r="W11" i="20"/>
  <c r="W6" i="20"/>
  <c r="X6" i="20" s="1"/>
  <c r="B5" i="21" s="1"/>
  <c r="C167" i="21"/>
  <c r="C135" i="21"/>
  <c r="C118" i="21"/>
  <c r="C68" i="21"/>
  <c r="C29" i="21"/>
  <c r="C153" i="21"/>
  <c r="C137" i="21"/>
  <c r="C100" i="21"/>
  <c r="X22" i="20"/>
  <c r="B21" i="21" s="1"/>
  <c r="C3" i="21"/>
  <c r="Q212" i="18"/>
  <c r="C211" i="21" s="1"/>
  <c r="C207" i="21"/>
  <c r="C206" i="21"/>
  <c r="C203" i="21"/>
  <c r="C202" i="21"/>
  <c r="C200" i="21"/>
  <c r="C199" i="21"/>
  <c r="C198" i="21"/>
  <c r="C195" i="21"/>
  <c r="C194" i="21"/>
  <c r="C191" i="21"/>
  <c r="C187" i="21"/>
  <c r="C181" i="21"/>
  <c r="C180" i="21"/>
  <c r="C175" i="21"/>
  <c r="C174" i="21"/>
  <c r="C173" i="21"/>
  <c r="C172" i="21"/>
  <c r="C171" i="21"/>
  <c r="C170" i="21"/>
  <c r="C169" i="21"/>
  <c r="C168" i="21"/>
  <c r="C166" i="21"/>
  <c r="C165" i="21"/>
  <c r="C164" i="21"/>
  <c r="C163" i="21"/>
  <c r="C162" i="21"/>
  <c r="C161" i="21"/>
  <c r="C160" i="21"/>
  <c r="C159" i="21"/>
  <c r="C158" i="21"/>
  <c r="C157" i="21"/>
  <c r="C156" i="21"/>
  <c r="C155" i="21"/>
  <c r="C154" i="21"/>
  <c r="C152" i="21"/>
  <c r="C150" i="21"/>
  <c r="C149" i="21"/>
  <c r="C148" i="21"/>
  <c r="C147" i="21"/>
  <c r="C146" i="21"/>
  <c r="C145" i="21"/>
  <c r="C144" i="21"/>
  <c r="C143" i="21"/>
  <c r="C142" i="21"/>
  <c r="C141" i="21"/>
  <c r="C140" i="21"/>
  <c r="C139" i="21"/>
  <c r="C138" i="21"/>
  <c r="C136" i="21"/>
  <c r="C134" i="21"/>
  <c r="C133" i="21"/>
  <c r="C132" i="21"/>
  <c r="C131" i="21"/>
  <c r="C130" i="21"/>
  <c r="C129" i="21"/>
  <c r="C128" i="21"/>
  <c r="C127" i="21"/>
  <c r="C126" i="21"/>
  <c r="C125" i="21"/>
  <c r="C124" i="21"/>
  <c r="C123" i="21"/>
  <c r="C122" i="21"/>
  <c r="C121" i="21"/>
  <c r="C120" i="21"/>
  <c r="C119" i="21"/>
  <c r="C117" i="21"/>
  <c r="C116" i="21"/>
  <c r="C115" i="21"/>
  <c r="C114" i="21"/>
  <c r="C113" i="21"/>
  <c r="C112" i="21"/>
  <c r="C111" i="21"/>
  <c r="C110" i="21"/>
  <c r="C109" i="21"/>
  <c r="C108" i="21"/>
  <c r="C107" i="21"/>
  <c r="C106" i="21"/>
  <c r="C105" i="21"/>
  <c r="C104" i="21"/>
  <c r="C103" i="21"/>
  <c r="C102" i="21"/>
  <c r="C101" i="21"/>
  <c r="C99" i="21"/>
  <c r="C98" i="21"/>
  <c r="C97" i="21"/>
  <c r="C96" i="21"/>
  <c r="C95" i="21"/>
  <c r="C94" i="21"/>
  <c r="C93" i="21"/>
  <c r="C92" i="21"/>
  <c r="C91" i="21"/>
  <c r="C90" i="21"/>
  <c r="C89" i="21"/>
  <c r="C88" i="21"/>
  <c r="C87" i="21"/>
  <c r="C86" i="21"/>
  <c r="C85" i="21"/>
  <c r="C84" i="21"/>
  <c r="C83" i="21"/>
  <c r="C82" i="21"/>
  <c r="C81" i="21"/>
  <c r="C80" i="21"/>
  <c r="C79" i="21"/>
  <c r="C78" i="21"/>
  <c r="C77" i="21"/>
  <c r="C76" i="21"/>
  <c r="C75" i="21"/>
  <c r="C74" i="21"/>
  <c r="C73" i="21"/>
  <c r="C72" i="21"/>
  <c r="C71" i="21"/>
  <c r="C70" i="21"/>
  <c r="C69" i="21"/>
  <c r="C67" i="21"/>
  <c r="C65" i="21"/>
  <c r="C61" i="21"/>
  <c r="C60" i="21"/>
  <c r="C59" i="21"/>
  <c r="C57" i="21"/>
  <c r="C56" i="21"/>
  <c r="C55" i="21"/>
  <c r="C54" i="21"/>
  <c r="C53" i="21"/>
  <c r="C52" i="21"/>
  <c r="C51" i="21"/>
  <c r="C50" i="21"/>
  <c r="C49" i="21"/>
  <c r="C48" i="21"/>
  <c r="C47" i="21"/>
  <c r="C45" i="21"/>
  <c r="C44" i="21"/>
  <c r="C43" i="21"/>
  <c r="C41" i="21"/>
  <c r="C40" i="21"/>
  <c r="C39" i="21"/>
  <c r="C38" i="21"/>
  <c r="C37" i="21"/>
  <c r="C36" i="21"/>
  <c r="C35" i="21"/>
  <c r="C34" i="21"/>
  <c r="C33" i="21"/>
  <c r="C32" i="21"/>
  <c r="C31" i="21"/>
  <c r="C30" i="21"/>
  <c r="C28" i="21"/>
  <c r="C27" i="21"/>
  <c r="C26" i="21"/>
  <c r="C25" i="21"/>
  <c r="C24" i="21"/>
  <c r="C23" i="21"/>
  <c r="C22" i="21"/>
  <c r="C21" i="21"/>
  <c r="C20" i="21"/>
  <c r="C19" i="21"/>
  <c r="C18" i="21"/>
  <c r="C17" i="21"/>
  <c r="C16" i="21"/>
  <c r="C14" i="21"/>
  <c r="C13" i="21"/>
  <c r="C12" i="21"/>
  <c r="C11" i="21"/>
  <c r="C9" i="21"/>
  <c r="C8" i="21"/>
  <c r="C7" i="21"/>
  <c r="C6" i="21"/>
  <c r="C5" i="21"/>
  <c r="C4" i="21"/>
  <c r="A186" i="19"/>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B6" i="10"/>
  <c r="D5" i="10"/>
  <c r="X136" i="20"/>
  <c r="B135" i="21" s="1"/>
  <c r="E135" i="21" s="1"/>
  <c r="A137" i="20"/>
  <c r="U137" i="20" s="1"/>
  <c r="A111" i="20"/>
  <c r="A112" i="20" s="1"/>
  <c r="X124" i="20"/>
  <c r="B123" i="21" s="1"/>
  <c r="X128" i="20"/>
  <c r="B127" i="21" s="1"/>
  <c r="X8" i="20"/>
  <c r="B7" i="21" s="1"/>
  <c r="X135" i="20"/>
  <c r="B134" i="21" s="1"/>
  <c r="X15" i="20"/>
  <c r="B14" i="21" s="1"/>
  <c r="E14" i="21" s="1"/>
  <c r="A119" i="1"/>
  <c r="A2" i="22"/>
  <c r="B120" i="1"/>
  <c r="B121" i="1" s="1"/>
  <c r="B122" i="1" s="1"/>
  <c r="A122" i="1" s="1"/>
  <c r="A4" i="1"/>
  <c r="A4" i="11" s="1"/>
  <c r="A62" i="1"/>
  <c r="B63" i="1"/>
  <c r="A63" i="1" s="1"/>
  <c r="D121" i="1"/>
  <c r="D4" i="1"/>
  <c r="D5" i="1"/>
  <c r="B6" i="1"/>
  <c r="A2" i="11"/>
  <c r="A3" i="23" l="1"/>
  <c r="E99" i="21"/>
  <c r="E75" i="21"/>
  <c r="E122" i="21"/>
  <c r="E86" i="21"/>
  <c r="E95" i="21"/>
  <c r="E121" i="21"/>
  <c r="E4" i="21"/>
  <c r="E33" i="21"/>
  <c r="E85" i="21"/>
  <c r="E127" i="21"/>
  <c r="E123" i="21"/>
  <c r="E89" i="21"/>
  <c r="E105" i="21"/>
  <c r="E119" i="21"/>
  <c r="E67" i="21"/>
  <c r="E93" i="21"/>
  <c r="E101" i="21"/>
  <c r="E9" i="21"/>
  <c r="E60" i="21"/>
  <c r="E83" i="21"/>
  <c r="E90" i="21"/>
  <c r="E134" i="21"/>
  <c r="E74" i="21"/>
  <c r="E71" i="21"/>
  <c r="E97" i="21"/>
  <c r="E13" i="21"/>
  <c r="E50" i="21"/>
  <c r="E79" i="21"/>
  <c r="E109" i="21"/>
  <c r="E124" i="21"/>
  <c r="E61" i="21"/>
  <c r="E7" i="21"/>
  <c r="E73" i="21"/>
  <c r="E81" i="21"/>
  <c r="E65" i="21"/>
  <c r="F107" i="21"/>
  <c r="E107" i="21"/>
  <c r="A178" i="18"/>
  <c r="Q177" i="18"/>
  <c r="C176" i="21" s="1"/>
  <c r="A65" i="18"/>
  <c r="Q64" i="18"/>
  <c r="C63" i="21" s="1"/>
  <c r="F73" i="21"/>
  <c r="F89" i="21"/>
  <c r="A17" i="18"/>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Q16" i="18"/>
  <c r="C15" i="21" s="1"/>
  <c r="X73" i="20"/>
  <c r="B72" i="21" s="1"/>
  <c r="X89" i="20"/>
  <c r="B88" i="21" s="1"/>
  <c r="X121" i="20"/>
  <c r="B120" i="21" s="1"/>
  <c r="X129" i="20"/>
  <c r="B128" i="21" s="1"/>
  <c r="X70" i="20"/>
  <c r="B69" i="21" s="1"/>
  <c r="X17" i="20"/>
  <c r="B16" i="21" s="1"/>
  <c r="E16" i="21" s="1"/>
  <c r="X41" i="20"/>
  <c r="B40" i="21" s="1"/>
  <c r="F40" i="21" s="1"/>
  <c r="X64" i="20"/>
  <c r="B63" i="21" s="1"/>
  <c r="E63" i="21" s="1"/>
  <c r="X21" i="20"/>
  <c r="B20" i="21" s="1"/>
  <c r="F20" i="21" s="1"/>
  <c r="X63" i="20"/>
  <c r="B62" i="21" s="1"/>
  <c r="X55" i="20"/>
  <c r="B54" i="21" s="1"/>
  <c r="F54" i="21" s="1"/>
  <c r="X20" i="20"/>
  <c r="B19" i="21" s="1"/>
  <c r="E19" i="21" s="1"/>
  <c r="X18" i="20"/>
  <c r="B17" i="21" s="1"/>
  <c r="X24" i="20"/>
  <c r="B23" i="21" s="1"/>
  <c r="E23" i="21" s="1"/>
  <c r="X12" i="20"/>
  <c r="B11" i="21" s="1"/>
  <c r="E11" i="21" s="1"/>
  <c r="X38" i="20"/>
  <c r="B37" i="21" s="1"/>
  <c r="X60" i="20"/>
  <c r="B59" i="21" s="1"/>
  <c r="E59" i="21" s="1"/>
  <c r="X11" i="20"/>
  <c r="B10" i="21" s="1"/>
  <c r="X7" i="20"/>
  <c r="B6" i="21" s="1"/>
  <c r="E6" i="21" s="1"/>
  <c r="X19" i="20"/>
  <c r="B18" i="21" s="1"/>
  <c r="E18" i="21" s="1"/>
  <c r="X13" i="20"/>
  <c r="B12" i="21" s="1"/>
  <c r="E12" i="21" s="1"/>
  <c r="X4" i="20"/>
  <c r="B3" i="21" s="1"/>
  <c r="E3" i="21" s="1"/>
  <c r="X16" i="20"/>
  <c r="B15" i="21" s="1"/>
  <c r="X40" i="20"/>
  <c r="B39" i="21" s="1"/>
  <c r="E39" i="21" s="1"/>
  <c r="X204" i="20"/>
  <c r="B203" i="21" s="1"/>
  <c r="E203" i="21" s="1"/>
  <c r="X44" i="20"/>
  <c r="B43" i="21" s="1"/>
  <c r="F43" i="21" s="1"/>
  <c r="X104" i="20"/>
  <c r="B103" i="21" s="1"/>
  <c r="X88" i="20"/>
  <c r="B87" i="21" s="1"/>
  <c r="E87" i="21" s="1"/>
  <c r="X109" i="20"/>
  <c r="B108" i="21" s="1"/>
  <c r="E108" i="21" s="1"/>
  <c r="X130" i="20"/>
  <c r="B129" i="21" s="1"/>
  <c r="X78" i="20"/>
  <c r="B77" i="21" s="1"/>
  <c r="E77" i="21" s="1"/>
  <c r="X71" i="20"/>
  <c r="B70" i="21" s="1"/>
  <c r="E70" i="21" s="1"/>
  <c r="X93" i="20"/>
  <c r="B92" i="21" s="1"/>
  <c r="X101" i="20"/>
  <c r="B100" i="21" s="1"/>
  <c r="F90" i="21"/>
  <c r="F8" i="21"/>
  <c r="F77" i="21"/>
  <c r="F65" i="21"/>
  <c r="F85" i="21"/>
  <c r="X92" i="20"/>
  <c r="B91" i="21" s="1"/>
  <c r="X134" i="20"/>
  <c r="B133" i="21" s="1"/>
  <c r="F133" i="21" s="1"/>
  <c r="X23" i="20"/>
  <c r="B22" i="21" s="1"/>
  <c r="F22" i="21" s="1"/>
  <c r="X97" i="20"/>
  <c r="B96" i="21" s="1"/>
  <c r="X105" i="20"/>
  <c r="B104" i="21" s="1"/>
  <c r="E104" i="21" s="1"/>
  <c r="X132" i="20"/>
  <c r="B131" i="21" s="1"/>
  <c r="F131" i="21" s="1"/>
  <c r="F74" i="21"/>
  <c r="F81" i="21"/>
  <c r="X36" i="20"/>
  <c r="B35" i="21" s="1"/>
  <c r="E35" i="21" s="1"/>
  <c r="X79" i="20"/>
  <c r="B78" i="21" s="1"/>
  <c r="E78" i="21" s="1"/>
  <c r="E8" i="21"/>
  <c r="X26" i="20"/>
  <c r="B25" i="21" s="1"/>
  <c r="X46" i="20"/>
  <c r="B45" i="21" s="1"/>
  <c r="E45" i="21" s="1"/>
  <c r="X67" i="20"/>
  <c r="B66" i="21" s="1"/>
  <c r="X83" i="20"/>
  <c r="B82" i="21" s="1"/>
  <c r="E82" i="21" s="1"/>
  <c r="F86" i="21"/>
  <c r="F61" i="21"/>
  <c r="F56" i="21"/>
  <c r="E56" i="21"/>
  <c r="F71" i="21"/>
  <c r="F5" i="21"/>
  <c r="E5" i="21"/>
  <c r="F79" i="21"/>
  <c r="F75" i="21"/>
  <c r="F27" i="21"/>
  <c r="E27" i="21"/>
  <c r="F47" i="21"/>
  <c r="E47" i="21"/>
  <c r="F67" i="21"/>
  <c r="F33" i="21"/>
  <c r="F97" i="21"/>
  <c r="F122" i="21"/>
  <c r="F26" i="21"/>
  <c r="E26" i="21"/>
  <c r="F52" i="21"/>
  <c r="E52" i="21"/>
  <c r="F14" i="21"/>
  <c r="F93" i="21"/>
  <c r="F101" i="21"/>
  <c r="F134" i="21"/>
  <c r="F16" i="21"/>
  <c r="E20" i="21"/>
  <c r="F124" i="21"/>
  <c r="F13" i="21"/>
  <c r="F130" i="21"/>
  <c r="E130" i="21"/>
  <c r="E131" i="21"/>
  <c r="A113" i="20"/>
  <c r="A114" i="20" s="1"/>
  <c r="X112" i="20"/>
  <c r="B111" i="21" s="1"/>
  <c r="E111" i="21" s="1"/>
  <c r="X29" i="20"/>
  <c r="B28" i="21" s="1"/>
  <c r="X49" i="20"/>
  <c r="B48" i="21" s="1"/>
  <c r="E53" i="21"/>
  <c r="F53" i="21"/>
  <c r="F60" i="21"/>
  <c r="X42" i="20"/>
  <c r="B41" i="21" s="1"/>
  <c r="F31" i="21"/>
  <c r="E31" i="21"/>
  <c r="X65" i="20"/>
  <c r="B64" i="21" s="1"/>
  <c r="F95" i="21"/>
  <c r="F7" i="21"/>
  <c r="X31" i="20"/>
  <c r="B30" i="21" s="1"/>
  <c r="F132" i="21"/>
  <c r="E132" i="21"/>
  <c r="X50" i="20"/>
  <c r="B49" i="21" s="1"/>
  <c r="X77" i="20"/>
  <c r="B76" i="21" s="1"/>
  <c r="E76" i="21" s="1"/>
  <c r="X95" i="20"/>
  <c r="B94" i="21" s="1"/>
  <c r="E94" i="21" s="1"/>
  <c r="X111" i="20"/>
  <c r="B110" i="21" s="1"/>
  <c r="E110" i="21" s="1"/>
  <c r="X126" i="20"/>
  <c r="B125" i="21" s="1"/>
  <c r="E125" i="21" s="1"/>
  <c r="X107" i="20"/>
  <c r="B106" i="21" s="1"/>
  <c r="E106" i="21" s="1"/>
  <c r="X39" i="20"/>
  <c r="B38" i="21" s="1"/>
  <c r="X127" i="20"/>
  <c r="B126" i="21" s="1"/>
  <c r="E126" i="21" s="1"/>
  <c r="F123" i="21"/>
  <c r="F109" i="21"/>
  <c r="A138" i="20"/>
  <c r="U138" i="20" s="1"/>
  <c r="X137" i="20"/>
  <c r="B136" i="21" s="1"/>
  <c r="E136" i="21" s="1"/>
  <c r="F50" i="21"/>
  <c r="F55" i="21"/>
  <c r="E55" i="21"/>
  <c r="F105" i="21"/>
  <c r="F9" i="21"/>
  <c r="F83" i="21"/>
  <c r="F127" i="21"/>
  <c r="X113" i="20"/>
  <c r="B112" i="21" s="1"/>
  <c r="E112" i="21" s="1"/>
  <c r="F135" i="21"/>
  <c r="B7" i="10"/>
  <c r="D6" i="10"/>
  <c r="F21" i="21"/>
  <c r="E21" i="21"/>
  <c r="F51" i="21"/>
  <c r="E51" i="21"/>
  <c r="X35" i="20"/>
  <c r="B34" i="21" s="1"/>
  <c r="X45" i="20"/>
  <c r="B44" i="21" s="1"/>
  <c r="X81" i="20"/>
  <c r="B80" i="21" s="1"/>
  <c r="E80" i="21" s="1"/>
  <c r="F99" i="21"/>
  <c r="E133" i="21"/>
  <c r="X30" i="20"/>
  <c r="B29" i="21" s="1"/>
  <c r="X33" i="20"/>
  <c r="B32" i="21" s="1"/>
  <c r="X58" i="20"/>
  <c r="B57" i="21" s="1"/>
  <c r="F119" i="21"/>
  <c r="X69" i="20"/>
  <c r="B68" i="21" s="1"/>
  <c r="E68" i="21" s="1"/>
  <c r="X85" i="20"/>
  <c r="B84" i="21" s="1"/>
  <c r="E84" i="21" s="1"/>
  <c r="X103" i="20"/>
  <c r="B102" i="21" s="1"/>
  <c r="E102" i="21" s="1"/>
  <c r="X119" i="20"/>
  <c r="B118" i="21" s="1"/>
  <c r="E118" i="21" s="1"/>
  <c r="X25" i="20"/>
  <c r="B24" i="21" s="1"/>
  <c r="X99" i="20"/>
  <c r="B98" i="21" s="1"/>
  <c r="E98" i="21" s="1"/>
  <c r="X173" i="20"/>
  <c r="B172" i="21" s="1"/>
  <c r="F36" i="21"/>
  <c r="E36" i="21"/>
  <c r="F121" i="21"/>
  <c r="F4" i="21"/>
  <c r="B123" i="1"/>
  <c r="A123" i="1" s="1"/>
  <c r="D122" i="1"/>
  <c r="D120" i="1"/>
  <c r="D63" i="1"/>
  <c r="B64" i="1"/>
  <c r="B65" i="1" s="1"/>
  <c r="A3" i="11"/>
  <c r="A3" i="22"/>
  <c r="A120" i="1"/>
  <c r="A121" i="1"/>
  <c r="B7" i="1"/>
  <c r="D6" i="1"/>
  <c r="A6" i="1"/>
  <c r="D64" i="1"/>
  <c r="E15" i="21" l="1"/>
  <c r="F91" i="21"/>
  <c r="E91" i="21"/>
  <c r="F100" i="21"/>
  <c r="E100" i="21"/>
  <c r="F129" i="21"/>
  <c r="E129" i="21"/>
  <c r="F10" i="21"/>
  <c r="E10" i="21"/>
  <c r="F37" i="21"/>
  <c r="E37" i="21"/>
  <c r="F62" i="21"/>
  <c r="E62" i="21"/>
  <c r="F128" i="21"/>
  <c r="E128" i="21"/>
  <c r="F88" i="21"/>
  <c r="E88" i="21"/>
  <c r="F96" i="21"/>
  <c r="E96" i="21"/>
  <c r="F92" i="21"/>
  <c r="E92" i="21"/>
  <c r="F103" i="21"/>
  <c r="E103" i="21"/>
  <c r="F17" i="21"/>
  <c r="E17" i="21"/>
  <c r="F69" i="21"/>
  <c r="E69" i="21"/>
  <c r="F120" i="21"/>
  <c r="E120" i="21"/>
  <c r="F72" i="21"/>
  <c r="E72" i="21"/>
  <c r="F63" i="21"/>
  <c r="A44" i="18"/>
  <c r="A45" i="18" s="1"/>
  <c r="A46" i="18" s="1"/>
  <c r="A47" i="18" s="1"/>
  <c r="A48" i="18" s="1"/>
  <c r="A49" i="18" s="1"/>
  <c r="A50" i="18" s="1"/>
  <c r="A51" i="18" s="1"/>
  <c r="A52" i="18" s="1"/>
  <c r="A53" i="18" s="1"/>
  <c r="A54" i="18" s="1"/>
  <c r="A55" i="18" s="1"/>
  <c r="A56" i="18" s="1"/>
  <c r="A57" i="18" s="1"/>
  <c r="A58" i="18" s="1"/>
  <c r="A59" i="18" s="1"/>
  <c r="Q43" i="18"/>
  <c r="C42" i="21" s="1"/>
  <c r="E42" i="21" s="1"/>
  <c r="A66" i="18"/>
  <c r="A67" i="18" s="1"/>
  <c r="Q65" i="18"/>
  <c r="C64" i="21" s="1"/>
  <c r="E64" i="21" s="1"/>
  <c r="A179" i="18"/>
  <c r="Q178" i="18"/>
  <c r="C177" i="21" s="1"/>
  <c r="E40" i="21"/>
  <c r="F87" i="21"/>
  <c r="F23" i="21"/>
  <c r="F11" i="21"/>
  <c r="F6" i="21"/>
  <c r="E54" i="21"/>
  <c r="F19" i="21"/>
  <c r="F18" i="21"/>
  <c r="F108" i="21"/>
  <c r="F59" i="21"/>
  <c r="F39" i="21"/>
  <c r="F12" i="21"/>
  <c r="E43" i="21"/>
  <c r="F15" i="21"/>
  <c r="F203" i="21"/>
  <c r="F3" i="21"/>
  <c r="F104" i="21"/>
  <c r="F70" i="21"/>
  <c r="E22" i="21"/>
  <c r="F45" i="21"/>
  <c r="F35" i="21"/>
  <c r="E25" i="21"/>
  <c r="F25" i="21"/>
  <c r="F78" i="21"/>
  <c r="F82" i="21"/>
  <c r="F172" i="21"/>
  <c r="E172" i="21"/>
  <c r="E32" i="21"/>
  <c r="F32" i="21"/>
  <c r="F34" i="21"/>
  <c r="E34" i="21"/>
  <c r="A139" i="20"/>
  <c r="U139" i="20" s="1"/>
  <c r="X138" i="20"/>
  <c r="B137" i="21" s="1"/>
  <c r="E137" i="21" s="1"/>
  <c r="F94" i="21"/>
  <c r="F118" i="21"/>
  <c r="F29" i="21"/>
  <c r="E29" i="21"/>
  <c r="F76" i="21"/>
  <c r="F102" i="21"/>
  <c r="B8" i="10"/>
  <c r="D8" i="10" s="1"/>
  <c r="D7" i="10"/>
  <c r="F126" i="21"/>
  <c r="F49" i="21"/>
  <c r="E49" i="21"/>
  <c r="E24" i="21"/>
  <c r="F24" i="21"/>
  <c r="F84" i="21"/>
  <c r="F57" i="21"/>
  <c r="E57" i="21"/>
  <c r="F44" i="21"/>
  <c r="E44" i="21"/>
  <c r="F136" i="21"/>
  <c r="F38" i="21"/>
  <c r="E38" i="21"/>
  <c r="F110" i="21"/>
  <c r="E30" i="21"/>
  <c r="F30" i="21"/>
  <c r="F28" i="21"/>
  <c r="E28" i="21"/>
  <c r="A115" i="20"/>
  <c r="X114" i="20"/>
  <c r="B113" i="21" s="1"/>
  <c r="E113" i="21" s="1"/>
  <c r="F80" i="21"/>
  <c r="F68" i="21"/>
  <c r="F106" i="21"/>
  <c r="F41" i="21"/>
  <c r="E41" i="21"/>
  <c r="F98" i="21"/>
  <c r="F112" i="21"/>
  <c r="F125" i="21"/>
  <c r="F64" i="21"/>
  <c r="E48" i="21"/>
  <c r="F48" i="21"/>
  <c r="F111" i="21"/>
  <c r="D123" i="1"/>
  <c r="B124" i="1"/>
  <c r="B125" i="1" s="1"/>
  <c r="A64" i="1"/>
  <c r="D124" i="1"/>
  <c r="D65" i="1"/>
  <c r="B66" i="1"/>
  <c r="A65" i="1"/>
  <c r="D7" i="1"/>
  <c r="B8" i="1"/>
  <c r="A7" i="1"/>
  <c r="Q47" i="18" l="1"/>
  <c r="C46" i="21" s="1"/>
  <c r="E46" i="21" s="1"/>
  <c r="F42" i="21"/>
  <c r="A180" i="18"/>
  <c r="Q179" i="18"/>
  <c r="C178" i="21" s="1"/>
  <c r="A68" i="18"/>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2" i="18" s="1"/>
  <c r="A103" i="18" s="1"/>
  <c r="A104" i="18" s="1"/>
  <c r="A105" i="18" s="1"/>
  <c r="A106" i="18" s="1"/>
  <c r="A107" i="18" s="1"/>
  <c r="A108" i="18" s="1"/>
  <c r="A109" i="18" s="1"/>
  <c r="A110" i="18" s="1"/>
  <c r="A111" i="18" s="1"/>
  <c r="A112" i="18" s="1"/>
  <c r="A113" i="18" s="1"/>
  <c r="A114" i="18" s="1"/>
  <c r="A115" i="18" s="1"/>
  <c r="A116" i="18" s="1"/>
  <c r="A117" i="18" s="1"/>
  <c r="A118" i="18" s="1"/>
  <c r="Q67" i="18"/>
  <c r="C66" i="21" s="1"/>
  <c r="E66" i="21" s="1"/>
  <c r="F46" i="21"/>
  <c r="A60" i="18"/>
  <c r="A61" i="18" s="1"/>
  <c r="Q59" i="18"/>
  <c r="C58" i="21" s="1"/>
  <c r="E58" i="21" s="1"/>
  <c r="A140" i="20"/>
  <c r="U140" i="20" s="1"/>
  <c r="X139" i="20"/>
  <c r="B138" i="21" s="1"/>
  <c r="E138" i="21" s="1"/>
  <c r="F113" i="21"/>
  <c r="F137" i="21"/>
  <c r="A116" i="20"/>
  <c r="X115" i="20"/>
  <c r="B114" i="21" s="1"/>
  <c r="E114" i="21" s="1"/>
  <c r="A124" i="1"/>
  <c r="D66" i="1"/>
  <c r="A66" i="1"/>
  <c r="B67" i="1"/>
  <c r="B126" i="1"/>
  <c r="D125" i="1"/>
  <c r="A125" i="1"/>
  <c r="B9" i="1"/>
  <c r="D8" i="1"/>
  <c r="A8" i="1"/>
  <c r="F66" i="21" l="1"/>
  <c r="A181" i="18"/>
  <c r="A182" i="18" s="1"/>
  <c r="A183" i="18" s="1"/>
  <c r="Q180" i="18"/>
  <c r="C179" i="21" s="1"/>
  <c r="F58" i="21"/>
  <c r="A117" i="20"/>
  <c r="X116" i="20"/>
  <c r="B115" i="21" s="1"/>
  <c r="E115" i="21" s="1"/>
  <c r="F138" i="21"/>
  <c r="F114" i="21"/>
  <c r="A141" i="20"/>
  <c r="U141" i="20" s="1"/>
  <c r="X140" i="20"/>
  <c r="B139" i="21" s="1"/>
  <c r="E139" i="21" s="1"/>
  <c r="D67" i="1"/>
  <c r="B68" i="1"/>
  <c r="A67" i="1"/>
  <c r="D126" i="1"/>
  <c r="B127" i="1"/>
  <c r="A126" i="1"/>
  <c r="D9" i="1"/>
  <c r="B10" i="1"/>
  <c r="A9" i="1"/>
  <c r="A184" i="18" l="1"/>
  <c r="Q183" i="18"/>
  <c r="C182" i="21" s="1"/>
  <c r="A142" i="20"/>
  <c r="U142" i="20" s="1"/>
  <c r="X141" i="20"/>
  <c r="B140" i="21" s="1"/>
  <c r="E140" i="21" s="1"/>
  <c r="F115" i="21"/>
  <c r="F139" i="21"/>
  <c r="A118" i="20"/>
  <c r="X118" i="20" s="1"/>
  <c r="B117" i="21" s="1"/>
  <c r="E117" i="21" s="1"/>
  <c r="X117" i="20"/>
  <c r="B116" i="21" s="1"/>
  <c r="E116" i="21" s="1"/>
  <c r="D68" i="1"/>
  <c r="B69" i="1"/>
  <c r="A68" i="1"/>
  <c r="B11" i="1"/>
  <c r="D10" i="1"/>
  <c r="A10" i="1"/>
  <c r="B128" i="1"/>
  <c r="D127" i="1"/>
  <c r="A127" i="1"/>
  <c r="A185" i="18" l="1"/>
  <c r="Q184" i="18"/>
  <c r="C183" i="21" s="1"/>
  <c r="F117" i="21"/>
  <c r="F140" i="21"/>
  <c r="F116" i="21"/>
  <c r="A143" i="20"/>
  <c r="U143" i="20" s="1"/>
  <c r="X142" i="20"/>
  <c r="B141" i="21" s="1"/>
  <c r="E141" i="21" s="1"/>
  <c r="A4" i="22"/>
  <c r="D11" i="1"/>
  <c r="B12" i="1"/>
  <c r="A11" i="1"/>
  <c r="A6" i="11" s="1"/>
  <c r="D69" i="1"/>
  <c r="B70" i="1"/>
  <c r="A69" i="1"/>
  <c r="D128" i="1"/>
  <c r="B129" i="1"/>
  <c r="A128" i="1"/>
  <c r="A186" i="18" l="1"/>
  <c r="Q185" i="18"/>
  <c r="C184" i="21" s="1"/>
  <c r="F141" i="21"/>
  <c r="A144" i="20"/>
  <c r="U144" i="20" s="1"/>
  <c r="X143" i="20"/>
  <c r="B142" i="21" s="1"/>
  <c r="E142" i="21" s="1"/>
  <c r="B130" i="1"/>
  <c r="D129" i="1"/>
  <c r="A129" i="1"/>
  <c r="B13" i="1"/>
  <c r="D12" i="1"/>
  <c r="A12" i="1"/>
  <c r="D70" i="1"/>
  <c r="A70" i="1"/>
  <c r="B71" i="1"/>
  <c r="A187" i="18" l="1"/>
  <c r="Q186" i="18"/>
  <c r="C185" i="21" s="1"/>
  <c r="F142" i="21"/>
  <c r="X144" i="20"/>
  <c r="B143" i="21" s="1"/>
  <c r="E143" i="21" s="1"/>
  <c r="A145" i="20"/>
  <c r="U145" i="20" s="1"/>
  <c r="D71" i="1"/>
  <c r="B72" i="1"/>
  <c r="A71" i="1"/>
  <c r="D13" i="1"/>
  <c r="B14" i="1"/>
  <c r="A13" i="1"/>
  <c r="D130" i="1"/>
  <c r="B131" i="1"/>
  <c r="A130" i="1"/>
  <c r="A188" i="18" l="1"/>
  <c r="A189" i="18" s="1"/>
  <c r="Q187" i="18"/>
  <c r="C186" i="21" s="1"/>
  <c r="F143" i="21"/>
  <c r="A146" i="20"/>
  <c r="U146" i="20" s="1"/>
  <c r="X145" i="20"/>
  <c r="B144" i="21" s="1"/>
  <c r="E144" i="21" s="1"/>
  <c r="B132" i="1"/>
  <c r="A131" i="1"/>
  <c r="D131" i="1"/>
  <c r="D72" i="1"/>
  <c r="B73" i="1"/>
  <c r="A72" i="1"/>
  <c r="B15" i="1"/>
  <c r="A14" i="1"/>
  <c r="D14" i="1"/>
  <c r="A190" i="18" l="1"/>
  <c r="Q189" i="18"/>
  <c r="C188" i="21" s="1"/>
  <c r="A147" i="20"/>
  <c r="U147" i="20" s="1"/>
  <c r="X146" i="20"/>
  <c r="B145" i="21" s="1"/>
  <c r="E145" i="21" s="1"/>
  <c r="F144" i="21"/>
  <c r="D15" i="1"/>
  <c r="B16" i="1"/>
  <c r="A15" i="1"/>
  <c r="D73" i="1"/>
  <c r="B74" i="1"/>
  <c r="A73" i="1"/>
  <c r="D132" i="1"/>
  <c r="B133" i="1"/>
  <c r="A132" i="1"/>
  <c r="A191" i="18" l="1"/>
  <c r="Q190" i="18"/>
  <c r="C189" i="21" s="1"/>
  <c r="F145" i="21"/>
  <c r="A148" i="20"/>
  <c r="U148" i="20" s="1"/>
  <c r="X147" i="20"/>
  <c r="B146" i="21" s="1"/>
  <c r="E146" i="21" s="1"/>
  <c r="B134" i="1"/>
  <c r="D133" i="1"/>
  <c r="A133" i="1"/>
  <c r="B17" i="1"/>
  <c r="D16" i="1"/>
  <c r="A16" i="1"/>
  <c r="D74" i="1"/>
  <c r="A74" i="1"/>
  <c r="B75" i="1"/>
  <c r="A192" i="18" l="1"/>
  <c r="A193" i="18" s="1"/>
  <c r="Q191" i="18"/>
  <c r="C190" i="21" s="1"/>
  <c r="F146" i="21"/>
  <c r="X148" i="20"/>
  <c r="B147" i="21" s="1"/>
  <c r="E147" i="21" s="1"/>
  <c r="A149" i="20"/>
  <c r="U149" i="20" s="1"/>
  <c r="D17" i="1"/>
  <c r="B18" i="1"/>
  <c r="A17" i="1"/>
  <c r="D75" i="1"/>
  <c r="B76" i="1"/>
  <c r="A75" i="1"/>
  <c r="D134" i="1"/>
  <c r="B135" i="1"/>
  <c r="A134" i="1"/>
  <c r="Q193" i="18" l="1"/>
  <c r="C192" i="21" s="1"/>
  <c r="A194" i="18"/>
  <c r="F147" i="21"/>
  <c r="A150" i="20"/>
  <c r="U150" i="20" s="1"/>
  <c r="X149" i="20"/>
  <c r="B148" i="21" s="1"/>
  <c r="E148" i="21" s="1"/>
  <c r="B136" i="1"/>
  <c r="D135" i="1"/>
  <c r="A135" i="1"/>
  <c r="B19" i="1"/>
  <c r="D18" i="1"/>
  <c r="A18" i="1"/>
  <c r="D76" i="1"/>
  <c r="B77" i="1"/>
  <c r="A76" i="1"/>
  <c r="Q194" i="18" l="1"/>
  <c r="C193" i="21" s="1"/>
  <c r="A195" i="18"/>
  <c r="A196" i="18" s="1"/>
  <c r="A197" i="18" s="1"/>
  <c r="F148" i="21"/>
  <c r="A151" i="20"/>
  <c r="U151" i="20" s="1"/>
  <c r="X150" i="20"/>
  <c r="B149" i="21" s="1"/>
  <c r="E149" i="21" s="1"/>
  <c r="D77" i="1"/>
  <c r="B78" i="1"/>
  <c r="A77" i="1"/>
  <c r="D19" i="1"/>
  <c r="B20" i="1"/>
  <c r="A19" i="1"/>
  <c r="D136" i="1"/>
  <c r="B137" i="1"/>
  <c r="A136" i="1"/>
  <c r="A198" i="18" l="1"/>
  <c r="Q197" i="18"/>
  <c r="C196" i="21" s="1"/>
  <c r="A152" i="20"/>
  <c r="U152" i="20" s="1"/>
  <c r="X151" i="20"/>
  <c r="B150" i="21" s="1"/>
  <c r="E150" i="21" s="1"/>
  <c r="F149" i="21"/>
  <c r="B138" i="1"/>
  <c r="D137" i="1"/>
  <c r="A137" i="1"/>
  <c r="D78" i="1"/>
  <c r="A78" i="1"/>
  <c r="B79" i="1"/>
  <c r="B21" i="1"/>
  <c r="D20" i="1"/>
  <c r="A20" i="1"/>
  <c r="A199" i="18" l="1"/>
  <c r="A200" i="18" s="1"/>
  <c r="A201" i="18" s="1"/>
  <c r="A202" i="18" s="1"/>
  <c r="Q198" i="18"/>
  <c r="C197" i="21" s="1"/>
  <c r="X152" i="20"/>
  <c r="B151" i="21" s="1"/>
  <c r="E151" i="21" s="1"/>
  <c r="A153" i="20"/>
  <c r="U153" i="20" s="1"/>
  <c r="F150" i="21"/>
  <c r="D79" i="1"/>
  <c r="B80" i="1"/>
  <c r="A79" i="1"/>
  <c r="D21" i="1"/>
  <c r="B22" i="1"/>
  <c r="A21" i="1"/>
  <c r="D138" i="1"/>
  <c r="B139" i="1"/>
  <c r="A138" i="1"/>
  <c r="A203" i="18" l="1"/>
  <c r="A204" i="18" s="1"/>
  <c r="A205" i="18" s="1"/>
  <c r="Q202" i="18"/>
  <c r="C201" i="21" s="1"/>
  <c r="F151" i="21"/>
  <c r="A154" i="20"/>
  <c r="U154" i="20" s="1"/>
  <c r="X153" i="20"/>
  <c r="B152" i="21" s="1"/>
  <c r="E152" i="21" s="1"/>
  <c r="B140" i="1"/>
  <c r="D139" i="1"/>
  <c r="A139" i="1"/>
  <c r="D80" i="1"/>
  <c r="B81" i="1"/>
  <c r="A80" i="1"/>
  <c r="B23" i="1"/>
  <c r="D22" i="1"/>
  <c r="A22" i="1"/>
  <c r="A206" i="18" l="1"/>
  <c r="Q205" i="18"/>
  <c r="C204" i="21" s="1"/>
  <c r="A155" i="20"/>
  <c r="U155" i="20" s="1"/>
  <c r="X154" i="20"/>
  <c r="B153" i="21" s="1"/>
  <c r="E153" i="21" s="1"/>
  <c r="F152" i="21"/>
  <c r="D23" i="1"/>
  <c r="B24" i="1"/>
  <c r="A23" i="1"/>
  <c r="D81" i="1"/>
  <c r="B82" i="1"/>
  <c r="A81" i="1"/>
  <c r="D140" i="1"/>
  <c r="B141" i="1"/>
  <c r="A140" i="1"/>
  <c r="A207" i="18" l="1"/>
  <c r="A208" i="18" s="1"/>
  <c r="A209" i="18" s="1"/>
  <c r="Q206" i="18"/>
  <c r="C205" i="21" s="1"/>
  <c r="F153" i="21"/>
  <c r="A156" i="20"/>
  <c r="U156" i="20" s="1"/>
  <c r="X155" i="20"/>
  <c r="B154" i="21" s="1"/>
  <c r="E154" i="21" s="1"/>
  <c r="B142" i="1"/>
  <c r="D141" i="1"/>
  <c r="A141" i="1"/>
  <c r="B25" i="1"/>
  <c r="D24" i="1"/>
  <c r="A24" i="1"/>
  <c r="D82" i="1"/>
  <c r="A82" i="1"/>
  <c r="B83" i="1"/>
  <c r="A210" i="18" l="1"/>
  <c r="Q209" i="18"/>
  <c r="C208" i="21" s="1"/>
  <c r="F154" i="21"/>
  <c r="X156" i="20"/>
  <c r="B155" i="21" s="1"/>
  <c r="E155" i="21" s="1"/>
  <c r="A157" i="20"/>
  <c r="U157" i="20" s="1"/>
  <c r="D25" i="1"/>
  <c r="B26" i="1"/>
  <c r="A25" i="1"/>
  <c r="D83" i="1"/>
  <c r="B84" i="1"/>
  <c r="A83" i="1"/>
  <c r="D142" i="1"/>
  <c r="B143" i="1"/>
  <c r="A142" i="1"/>
  <c r="A211" i="18" l="1"/>
  <c r="A212" i="18" s="1"/>
  <c r="A213" i="18" s="1"/>
  <c r="Q210" i="18"/>
  <c r="C209" i="21" s="1"/>
  <c r="A158" i="20"/>
  <c r="U158" i="20" s="1"/>
  <c r="X157" i="20"/>
  <c r="B156" i="21" s="1"/>
  <c r="E156" i="21" s="1"/>
  <c r="F155" i="21"/>
  <c r="B144" i="1"/>
  <c r="D143" i="1"/>
  <c r="A143" i="1"/>
  <c r="B27" i="1"/>
  <c r="A26" i="1"/>
  <c r="D26" i="1"/>
  <c r="D84" i="1"/>
  <c r="B85" i="1"/>
  <c r="A84" i="1"/>
  <c r="Q213" i="18" l="1"/>
  <c r="C212" i="21" s="1"/>
  <c r="A214" i="18"/>
  <c r="A215" i="18" s="1"/>
  <c r="A216" i="18" s="1"/>
  <c r="A217" i="18" s="1"/>
  <c r="A218" i="18" s="1"/>
  <c r="A219" i="18" s="1"/>
  <c r="A220" i="18" s="1"/>
  <c r="A221" i="18" s="1"/>
  <c r="A222" i="18" s="1"/>
  <c r="F156" i="21"/>
  <c r="A159" i="20"/>
  <c r="U159" i="20" s="1"/>
  <c r="X158" i="20"/>
  <c r="B157" i="21" s="1"/>
  <c r="E157" i="21" s="1"/>
  <c r="D85" i="1"/>
  <c r="B86" i="1"/>
  <c r="A85" i="1"/>
  <c r="D27" i="1"/>
  <c r="B28" i="1"/>
  <c r="A27" i="1"/>
  <c r="D144" i="1"/>
  <c r="B145" i="1"/>
  <c r="A144" i="1"/>
  <c r="F157" i="21" l="1"/>
  <c r="A160" i="20"/>
  <c r="U160" i="20" s="1"/>
  <c r="X159" i="20"/>
  <c r="B158" i="21" s="1"/>
  <c r="E158" i="21" s="1"/>
  <c r="B146" i="1"/>
  <c r="D145" i="1"/>
  <c r="A145" i="1"/>
  <c r="D86" i="1"/>
  <c r="A86" i="1"/>
  <c r="B87" i="1"/>
  <c r="B29" i="1"/>
  <c r="D28" i="1"/>
  <c r="A28" i="1"/>
  <c r="X160" i="20" l="1"/>
  <c r="B159" i="21" s="1"/>
  <c r="E159" i="21" s="1"/>
  <c r="A161" i="20"/>
  <c r="U161" i="20" s="1"/>
  <c r="F158" i="21"/>
  <c r="D29" i="1"/>
  <c r="B30" i="1"/>
  <c r="A29" i="1"/>
  <c r="D87" i="1"/>
  <c r="B88" i="1"/>
  <c r="A87" i="1"/>
  <c r="D146" i="1"/>
  <c r="B147" i="1"/>
  <c r="A146" i="1"/>
  <c r="A162" i="20" l="1"/>
  <c r="U162" i="20" s="1"/>
  <c r="X161" i="20"/>
  <c r="B160" i="21" s="1"/>
  <c r="E160" i="21" s="1"/>
  <c r="F159" i="21"/>
  <c r="B31" i="1"/>
  <c r="D30" i="1"/>
  <c r="A30" i="1"/>
  <c r="D88" i="1"/>
  <c r="B89" i="1"/>
  <c r="A88" i="1"/>
  <c r="B148" i="1"/>
  <c r="A147" i="1"/>
  <c r="D147" i="1"/>
  <c r="F160" i="21" l="1"/>
  <c r="A163" i="20"/>
  <c r="U163" i="20" s="1"/>
  <c r="X162" i="20"/>
  <c r="B161" i="21" s="1"/>
  <c r="E161" i="21" s="1"/>
  <c r="D148" i="1"/>
  <c r="B149" i="1"/>
  <c r="A148" i="1"/>
  <c r="D89" i="1"/>
  <c r="B90" i="1"/>
  <c r="A89" i="1"/>
  <c r="D31" i="1"/>
  <c r="B32" i="1"/>
  <c r="A31" i="1"/>
  <c r="F161" i="21" l="1"/>
  <c r="A164" i="20"/>
  <c r="U164" i="20" s="1"/>
  <c r="X163" i="20"/>
  <c r="B162" i="21" s="1"/>
  <c r="E162" i="21" s="1"/>
  <c r="B33" i="1"/>
  <c r="D32" i="1"/>
  <c r="A32" i="1"/>
  <c r="B150" i="1"/>
  <c r="D149" i="1"/>
  <c r="A149" i="1"/>
  <c r="D90" i="1"/>
  <c r="A90" i="1"/>
  <c r="B91" i="1"/>
  <c r="F162" i="21" l="1"/>
  <c r="X164" i="20"/>
  <c r="B163" i="21" s="1"/>
  <c r="E163" i="21" s="1"/>
  <c r="A165" i="20"/>
  <c r="U165" i="20" s="1"/>
  <c r="D150" i="1"/>
  <c r="B151" i="1"/>
  <c r="A150" i="1"/>
  <c r="D91" i="1"/>
  <c r="B92" i="1"/>
  <c r="D33" i="1"/>
  <c r="B34" i="1"/>
  <c r="A33" i="1"/>
  <c r="A166" i="20" l="1"/>
  <c r="U166" i="20" s="1"/>
  <c r="X165" i="20"/>
  <c r="B164" i="21" s="1"/>
  <c r="E164" i="21" s="1"/>
  <c r="F163" i="21"/>
  <c r="B152" i="1"/>
  <c r="D151" i="1"/>
  <c r="A151" i="1"/>
  <c r="B35" i="1"/>
  <c r="D34" i="1"/>
  <c r="A34" i="1"/>
  <c r="D92" i="1"/>
  <c r="B93" i="1"/>
  <c r="F164" i="21" l="1"/>
  <c r="A167" i="20"/>
  <c r="U167" i="20" s="1"/>
  <c r="X166" i="20"/>
  <c r="B165" i="21" s="1"/>
  <c r="E165" i="21" s="1"/>
  <c r="D93" i="1"/>
  <c r="B94" i="1"/>
  <c r="D35" i="1"/>
  <c r="B36" i="1"/>
  <c r="A35" i="1"/>
  <c r="D152" i="1"/>
  <c r="B153" i="1"/>
  <c r="A152" i="1"/>
  <c r="A168" i="20" l="1"/>
  <c r="U168" i="20" s="1"/>
  <c r="X167" i="20"/>
  <c r="B166" i="21" s="1"/>
  <c r="E166" i="21" s="1"/>
  <c r="F165" i="21"/>
  <c r="B37" i="1"/>
  <c r="D36" i="1"/>
  <c r="A36" i="1"/>
  <c r="B154" i="1"/>
  <c r="D153" i="1"/>
  <c r="A153" i="1"/>
  <c r="D94" i="1"/>
  <c r="B95" i="1"/>
  <c r="F166" i="21" l="1"/>
  <c r="A169" i="20"/>
  <c r="X168" i="20"/>
  <c r="B167" i="21" s="1"/>
  <c r="E167" i="21" s="1"/>
  <c r="D95" i="1"/>
  <c r="B96" i="1"/>
  <c r="A95" i="1"/>
  <c r="D154" i="1"/>
  <c r="B155" i="1"/>
  <c r="A154" i="1"/>
  <c r="D37" i="1"/>
  <c r="B38" i="1"/>
  <c r="A37" i="1"/>
  <c r="A170" i="20" l="1"/>
  <c r="X169" i="20"/>
  <c r="B168" i="21" s="1"/>
  <c r="E168" i="21" s="1"/>
  <c r="F167" i="21"/>
  <c r="B39" i="1"/>
  <c r="D38" i="1"/>
  <c r="A38" i="1"/>
  <c r="D96" i="1"/>
  <c r="B97" i="1"/>
  <c r="A96" i="1"/>
  <c r="B156" i="1"/>
  <c r="D155" i="1"/>
  <c r="A155" i="1"/>
  <c r="F168" i="21" l="1"/>
  <c r="A171" i="20"/>
  <c r="X170" i="20"/>
  <c r="B169" i="21" s="1"/>
  <c r="E169" i="21" s="1"/>
  <c r="D156" i="1"/>
  <c r="B157" i="1"/>
  <c r="A156" i="1"/>
  <c r="D97" i="1"/>
  <c r="B98" i="1"/>
  <c r="A97" i="1"/>
  <c r="D39" i="1"/>
  <c r="B40" i="1"/>
  <c r="A39" i="1"/>
  <c r="F169" i="21" l="1"/>
  <c r="A172" i="20"/>
  <c r="X171" i="20"/>
  <c r="B170" i="21" s="1"/>
  <c r="E170" i="21" s="1"/>
  <c r="B41" i="1"/>
  <c r="D40" i="1"/>
  <c r="A40" i="1"/>
  <c r="B158" i="1"/>
  <c r="D157" i="1"/>
  <c r="A157" i="1"/>
  <c r="D98" i="1"/>
  <c r="A98" i="1"/>
  <c r="B99" i="1"/>
  <c r="F170" i="21" l="1"/>
  <c r="A173" i="20"/>
  <c r="A174" i="20" s="1"/>
  <c r="X172" i="20"/>
  <c r="B171" i="21" s="1"/>
  <c r="E171" i="21" s="1"/>
  <c r="D99" i="1"/>
  <c r="B100" i="1"/>
  <c r="A99" i="1"/>
  <c r="D158" i="1"/>
  <c r="B159" i="1"/>
  <c r="A158" i="1"/>
  <c r="D41" i="1"/>
  <c r="B42" i="1"/>
  <c r="A41" i="1"/>
  <c r="F171" i="21" l="1"/>
  <c r="A175" i="20"/>
  <c r="X174" i="20"/>
  <c r="B173" i="21" s="1"/>
  <c r="E173" i="21" s="1"/>
  <c r="D100" i="1"/>
  <c r="B101" i="1"/>
  <c r="A100" i="1"/>
  <c r="B43" i="1"/>
  <c r="A42" i="1"/>
  <c r="D42" i="1"/>
  <c r="B160" i="1"/>
  <c r="D159" i="1"/>
  <c r="A159" i="1"/>
  <c r="U175" i="20" l="1"/>
  <c r="X175" i="20" s="1"/>
  <c r="B174" i="21" s="1"/>
  <c r="E174" i="21" s="1"/>
  <c r="A176" i="20"/>
  <c r="F173" i="21"/>
  <c r="D43" i="1"/>
  <c r="B44" i="1"/>
  <c r="A43" i="1"/>
  <c r="D160" i="1"/>
  <c r="B161" i="1"/>
  <c r="A160" i="1"/>
  <c r="D101" i="1"/>
  <c r="B102" i="1"/>
  <c r="A101" i="1"/>
  <c r="U176" i="20" l="1"/>
  <c r="X176" i="20" s="1"/>
  <c r="B175" i="21" s="1"/>
  <c r="E175" i="21" s="1"/>
  <c r="A177" i="20"/>
  <c r="F174" i="21"/>
  <c r="D102" i="1"/>
  <c r="B103" i="1"/>
  <c r="B45" i="1"/>
  <c r="D44" i="1"/>
  <c r="A44" i="1"/>
  <c r="B162" i="1"/>
  <c r="D161" i="1"/>
  <c r="A161" i="1"/>
  <c r="A178" i="20" l="1"/>
  <c r="X177" i="20"/>
  <c r="B176" i="21" s="1"/>
  <c r="E176" i="21" s="1"/>
  <c r="F175" i="21"/>
  <c r="D45" i="1"/>
  <c r="B46" i="1"/>
  <c r="B47" i="1" s="1"/>
  <c r="A45" i="1"/>
  <c r="D162" i="1"/>
  <c r="B163" i="1"/>
  <c r="A162" i="1"/>
  <c r="D103" i="1"/>
  <c r="B104" i="1"/>
  <c r="A103" i="1"/>
  <c r="A47" i="1" l="1"/>
  <c r="B48" i="1"/>
  <c r="F176" i="21"/>
  <c r="X178" i="20"/>
  <c r="B177" i="21" s="1"/>
  <c r="E177" i="21" s="1"/>
  <c r="A179" i="20"/>
  <c r="D104" i="1"/>
  <c r="B105" i="1"/>
  <c r="A104" i="1"/>
  <c r="D46" i="1"/>
  <c r="A46" i="1"/>
  <c r="B164" i="1"/>
  <c r="A163" i="1"/>
  <c r="D163" i="1"/>
  <c r="B49" i="1" l="1"/>
  <c r="A48" i="1"/>
  <c r="F177" i="21"/>
  <c r="A180" i="20"/>
  <c r="X179" i="20"/>
  <c r="B178" i="21" s="1"/>
  <c r="E178" i="21" s="1"/>
  <c r="D47" i="1"/>
  <c r="D164" i="1"/>
  <c r="B165" i="1"/>
  <c r="A164" i="1"/>
  <c r="D105" i="1"/>
  <c r="B106" i="1"/>
  <c r="A105" i="1"/>
  <c r="B50" i="1" l="1"/>
  <c r="A49" i="1"/>
  <c r="F178" i="21"/>
  <c r="X180" i="20"/>
  <c r="B179" i="21" s="1"/>
  <c r="E179" i="21" s="1"/>
  <c r="A181" i="20"/>
  <c r="D106" i="1"/>
  <c r="B107" i="1"/>
  <c r="A106" i="1"/>
  <c r="D48" i="1"/>
  <c r="B166" i="1"/>
  <c r="D165" i="1"/>
  <c r="A165" i="1"/>
  <c r="B51" i="1" l="1"/>
  <c r="A50" i="1"/>
  <c r="U181" i="20"/>
  <c r="X181" i="20" s="1"/>
  <c r="B180" i="21" s="1"/>
  <c r="E180" i="21" s="1"/>
  <c r="A182" i="20"/>
  <c r="F179" i="21"/>
  <c r="D49" i="1"/>
  <c r="D166" i="1"/>
  <c r="B167" i="1"/>
  <c r="A166" i="1"/>
  <c r="D107" i="1"/>
  <c r="B108" i="1"/>
  <c r="A107" i="1"/>
  <c r="B52" i="1" l="1"/>
  <c r="A51" i="1"/>
  <c r="U182" i="20"/>
  <c r="X182" i="20" s="1"/>
  <c r="B181" i="21" s="1"/>
  <c r="E181" i="21" s="1"/>
  <c r="A183" i="20"/>
  <c r="F180" i="21"/>
  <c r="D50" i="1"/>
  <c r="D108" i="1"/>
  <c r="B109" i="1"/>
  <c r="A108" i="1"/>
  <c r="B168" i="1"/>
  <c r="D167" i="1"/>
  <c r="A167" i="1"/>
  <c r="B53" i="1" l="1"/>
  <c r="A52" i="1"/>
  <c r="A184" i="20"/>
  <c r="X183" i="20"/>
  <c r="B182" i="21" s="1"/>
  <c r="E182" i="21" s="1"/>
  <c r="F181" i="21"/>
  <c r="D168" i="1"/>
  <c r="B169" i="1"/>
  <c r="A168" i="1"/>
  <c r="D109" i="1"/>
  <c r="B110" i="1"/>
  <c r="A109" i="1"/>
  <c r="D51" i="1"/>
  <c r="B54" i="1" l="1"/>
  <c r="A53" i="1"/>
  <c r="F182" i="21"/>
  <c r="A185" i="20"/>
  <c r="X184" i="20"/>
  <c r="B183" i="21" s="1"/>
  <c r="E183" i="21" s="1"/>
  <c r="B170" i="1"/>
  <c r="D169" i="1"/>
  <c r="A169" i="1"/>
  <c r="D52" i="1"/>
  <c r="D110" i="1"/>
  <c r="B111" i="1"/>
  <c r="A110" i="1"/>
  <c r="B55" i="1" l="1"/>
  <c r="A54" i="1"/>
  <c r="F183" i="21"/>
  <c r="A186" i="20"/>
  <c r="X185" i="20"/>
  <c r="B184" i="21" s="1"/>
  <c r="E184" i="21" s="1"/>
  <c r="D111" i="1"/>
  <c r="B112" i="1"/>
  <c r="A111" i="1"/>
  <c r="D53" i="1"/>
  <c r="D170" i="1"/>
  <c r="B171" i="1"/>
  <c r="A170" i="1"/>
  <c r="B56" i="1" l="1"/>
  <c r="A55" i="1"/>
  <c r="F184" i="21"/>
  <c r="A187" i="20"/>
  <c r="X186" i="20"/>
  <c r="B185" i="21" s="1"/>
  <c r="E185" i="21" s="1"/>
  <c r="D112" i="1"/>
  <c r="B113" i="1"/>
  <c r="A112" i="1"/>
  <c r="D54" i="1"/>
  <c r="B172" i="1"/>
  <c r="D171" i="1"/>
  <c r="A171" i="1"/>
  <c r="B57" i="1" l="1"/>
  <c r="A57" i="1" s="1"/>
  <c r="A56" i="1"/>
  <c r="F185" i="21"/>
  <c r="A188" i="20"/>
  <c r="X187" i="20"/>
  <c r="B186" i="21" s="1"/>
  <c r="E186" i="21" s="1"/>
  <c r="D113" i="1"/>
  <c r="B114" i="1"/>
  <c r="A113" i="1"/>
  <c r="D55" i="1"/>
  <c r="D172" i="1"/>
  <c r="B173" i="1"/>
  <c r="A172" i="1"/>
  <c r="F186" i="21" l="1"/>
  <c r="X188" i="20"/>
  <c r="B187" i="21" s="1"/>
  <c r="E187" i="21" s="1"/>
  <c r="A189" i="20"/>
  <c r="D114" i="1"/>
  <c r="A114" i="1"/>
  <c r="B115" i="1"/>
  <c r="D56" i="1"/>
  <c r="B174" i="1"/>
  <c r="A173" i="1"/>
  <c r="D173" i="1"/>
  <c r="A190" i="20" l="1"/>
  <c r="X189" i="20"/>
  <c r="B188" i="21" s="1"/>
  <c r="E188" i="21" s="1"/>
  <c r="F187" i="21"/>
  <c r="D57" i="1"/>
  <c r="B58" i="1"/>
  <c r="D174" i="1"/>
  <c r="B175" i="1"/>
  <c r="A174" i="1"/>
  <c r="D115" i="1"/>
  <c r="B116" i="1"/>
  <c r="A115" i="1"/>
  <c r="F188" i="21" l="1"/>
  <c r="A191" i="20"/>
  <c r="X190" i="20"/>
  <c r="B189" i="21" s="1"/>
  <c r="E189" i="21" s="1"/>
  <c r="B176" i="1"/>
  <c r="D175" i="1"/>
  <c r="A175" i="1"/>
  <c r="D116" i="1"/>
  <c r="B117" i="1"/>
  <c r="A116" i="1"/>
  <c r="B59" i="1"/>
  <c r="A58" i="1"/>
  <c r="D58" i="1"/>
  <c r="F189" i="21" l="1"/>
  <c r="A192" i="20"/>
  <c r="X191" i="20"/>
  <c r="B190" i="21" s="1"/>
  <c r="E190" i="21" s="1"/>
  <c r="D59" i="1"/>
  <c r="B60" i="1"/>
  <c r="A59" i="1"/>
  <c r="D117" i="1"/>
  <c r="A117" i="1"/>
  <c r="D176" i="1"/>
  <c r="B177" i="1"/>
  <c r="A176" i="1"/>
  <c r="F190" i="21" l="1"/>
  <c r="X192" i="20"/>
  <c r="B191" i="21" s="1"/>
  <c r="E191" i="21" s="1"/>
  <c r="A193" i="20"/>
  <c r="D60" i="1"/>
  <c r="A60" i="1"/>
  <c r="B178" i="1"/>
  <c r="D177" i="1"/>
  <c r="A177" i="1"/>
  <c r="A194" i="20" l="1"/>
  <c r="X193" i="20"/>
  <c r="B192" i="21" s="1"/>
  <c r="E192" i="21" s="1"/>
  <c r="F191" i="21"/>
  <c r="D178" i="1"/>
  <c r="A178" i="1"/>
  <c r="B179" i="1"/>
  <c r="F192" i="21" l="1"/>
  <c r="A195" i="20"/>
  <c r="X194" i="20"/>
  <c r="B193" i="21" s="1"/>
  <c r="E193" i="21" s="1"/>
  <c r="D179" i="1"/>
  <c r="A179" i="1"/>
  <c r="B180" i="1"/>
  <c r="F193" i="21" l="1"/>
  <c r="A196" i="20"/>
  <c r="X195" i="20"/>
  <c r="B194" i="21" s="1"/>
  <c r="E194" i="21" s="1"/>
  <c r="D180" i="1"/>
  <c r="B181" i="1"/>
  <c r="A180" i="1"/>
  <c r="F194" i="21" l="1"/>
  <c r="X196" i="20"/>
  <c r="B195" i="21" s="1"/>
  <c r="E195" i="21" s="1"/>
  <c r="A197" i="20"/>
  <c r="D181" i="1"/>
  <c r="B182" i="1"/>
  <c r="A181" i="1"/>
  <c r="A198" i="20" l="1"/>
  <c r="X197" i="20"/>
  <c r="B196" i="21" s="1"/>
  <c r="E196" i="21" s="1"/>
  <c r="F195" i="21"/>
  <c r="D182" i="1"/>
  <c r="A182" i="1"/>
  <c r="B183" i="1"/>
  <c r="F196" i="21" l="1"/>
  <c r="A199" i="20"/>
  <c r="X198" i="20"/>
  <c r="B197" i="21" s="1"/>
  <c r="E197" i="21" s="1"/>
  <c r="D183" i="1"/>
  <c r="B184" i="1"/>
  <c r="A183" i="1"/>
  <c r="F197" i="21" l="1"/>
  <c r="U199" i="20"/>
  <c r="X199" i="20" s="1"/>
  <c r="B198" i="21" s="1"/>
  <c r="E198" i="21" s="1"/>
  <c r="A200" i="20"/>
  <c r="D184" i="1"/>
  <c r="A184" i="1"/>
  <c r="B185" i="1"/>
  <c r="U200" i="20" l="1"/>
  <c r="X200" i="20" s="1"/>
  <c r="B199" i="21" s="1"/>
  <c r="E199" i="21" s="1"/>
  <c r="A201" i="20"/>
  <c r="F198" i="21"/>
  <c r="D185" i="1"/>
  <c r="B186" i="1"/>
  <c r="A185" i="1"/>
  <c r="A202" i="20" l="1"/>
  <c r="X201" i="20"/>
  <c r="B200" i="21" s="1"/>
  <c r="E200" i="21" s="1"/>
  <c r="F199" i="21"/>
  <c r="D186" i="1"/>
  <c r="A186" i="1"/>
  <c r="B187" i="1"/>
  <c r="F200" i="21" l="1"/>
  <c r="A203" i="20"/>
  <c r="X202" i="20"/>
  <c r="B201" i="21" s="1"/>
  <c r="E201" i="21" s="1"/>
  <c r="D187" i="1"/>
  <c r="B188" i="1"/>
  <c r="A187" i="1"/>
  <c r="F201" i="21" l="1"/>
  <c r="A204" i="20"/>
  <c r="A205" i="20" s="1"/>
  <c r="X203" i="20"/>
  <c r="B202" i="21" s="1"/>
  <c r="E202" i="21" s="1"/>
  <c r="D188" i="1"/>
  <c r="B189" i="1"/>
  <c r="A188" i="1"/>
  <c r="F202" i="21" l="1"/>
  <c r="X205" i="20"/>
  <c r="B204" i="21" s="1"/>
  <c r="E204" i="21" s="1"/>
  <c r="A206" i="20"/>
  <c r="D189" i="1"/>
  <c r="B190" i="1"/>
  <c r="A189" i="1"/>
  <c r="X206" i="20" l="1"/>
  <c r="B205" i="21" s="1"/>
  <c r="E205" i="21" s="1"/>
  <c r="A207" i="20"/>
  <c r="F204" i="21"/>
  <c r="D190" i="1"/>
  <c r="B191" i="1"/>
  <c r="A190" i="1"/>
  <c r="A208" i="20" l="1"/>
  <c r="X207" i="20"/>
  <c r="B206" i="21" s="1"/>
  <c r="E206" i="21" s="1"/>
  <c r="F205" i="21"/>
  <c r="D191" i="1"/>
  <c r="B192" i="1"/>
  <c r="A191" i="1"/>
  <c r="F206" i="21" l="1"/>
  <c r="A209" i="20"/>
  <c r="X208" i="20"/>
  <c r="B207" i="21" s="1"/>
  <c r="E207" i="21" s="1"/>
  <c r="D192" i="1"/>
  <c r="B193" i="1"/>
  <c r="A192" i="1"/>
  <c r="F207" i="21" l="1"/>
  <c r="A210" i="20"/>
  <c r="X209" i="20"/>
  <c r="B208" i="21" s="1"/>
  <c r="E208" i="21" s="1"/>
  <c r="D193" i="1"/>
  <c r="B194" i="1"/>
  <c r="A193" i="1"/>
  <c r="F208" i="21" l="1"/>
  <c r="X210" i="20"/>
  <c r="B209" i="21" s="1"/>
  <c r="E209" i="21" s="1"/>
  <c r="A211" i="20"/>
  <c r="D194" i="1"/>
  <c r="B195" i="1"/>
  <c r="A194" i="1"/>
  <c r="A212" i="20" l="1"/>
  <c r="X211" i="20"/>
  <c r="B210" i="21" s="1"/>
  <c r="E210" i="21" s="1"/>
  <c r="F209" i="21"/>
  <c r="X216" i="20"/>
  <c r="B215" i="21" s="1"/>
  <c r="E215" i="21" s="1"/>
  <c r="D195" i="1"/>
  <c r="B196" i="1"/>
  <c r="A195" i="1"/>
  <c r="F210" i="21" l="1"/>
  <c r="A213" i="20"/>
  <c r="X212" i="20"/>
  <c r="B211" i="21" s="1"/>
  <c r="E211" i="21" s="1"/>
  <c r="F215" i="21"/>
  <c r="D196" i="1"/>
  <c r="B197" i="1"/>
  <c r="A196" i="1"/>
  <c r="F211" i="21" l="1"/>
  <c r="A214" i="20"/>
  <c r="X213" i="20"/>
  <c r="B212" i="21" s="1"/>
  <c r="E212" i="21" s="1"/>
  <c r="X218" i="20"/>
  <c r="D197" i="1"/>
  <c r="B198" i="1"/>
  <c r="A197" i="1"/>
  <c r="F212" i="21" l="1"/>
  <c r="A215" i="20"/>
  <c r="X214" i="20"/>
  <c r="B213" i="21" s="1"/>
  <c r="E213" i="21" s="1"/>
  <c r="X219" i="20"/>
  <c r="D198" i="1"/>
  <c r="B199" i="1"/>
  <c r="A198" i="1"/>
  <c r="F213" i="21" l="1"/>
  <c r="A216" i="20"/>
  <c r="A217" i="20" s="1"/>
  <c r="X215" i="20"/>
  <c r="B214" i="21" s="1"/>
  <c r="E214" i="21" s="1"/>
  <c r="X220" i="20"/>
  <c r="D199" i="1"/>
  <c r="B200" i="1"/>
  <c r="A199" i="1"/>
  <c r="F214" i="21" l="1"/>
  <c r="X217" i="20"/>
  <c r="A218" i="20"/>
  <c r="A219" i="20" s="1"/>
  <c r="A220" i="20" s="1"/>
  <c r="A221" i="20" s="1"/>
  <c r="A222" i="20" s="1"/>
  <c r="X222" i="20" s="1"/>
  <c r="X221" i="20"/>
  <c r="D200" i="1"/>
  <c r="B201" i="1"/>
  <c r="A200" i="1"/>
  <c r="D201" i="1" l="1"/>
  <c r="B202" i="1"/>
  <c r="A201" i="1"/>
  <c r="D202" i="1" l="1"/>
  <c r="B203" i="1"/>
  <c r="A202" i="1"/>
  <c r="D203" i="1" l="1"/>
  <c r="B204" i="1"/>
  <c r="A203" i="1"/>
  <c r="D204" i="1" l="1"/>
  <c r="B205" i="1"/>
  <c r="A204" i="1"/>
  <c r="D205" i="1" l="1"/>
  <c r="B206" i="1"/>
  <c r="A205" i="1"/>
  <c r="D206" i="1" l="1"/>
  <c r="B207" i="1"/>
  <c r="A206" i="1"/>
  <c r="D207" i="1" l="1"/>
  <c r="B208" i="1"/>
  <c r="A207" i="1"/>
  <c r="D208" i="1" l="1"/>
  <c r="B209" i="1"/>
  <c r="A208" i="1"/>
  <c r="D209" i="1" l="1"/>
  <c r="B210" i="1"/>
  <c r="A209" i="1"/>
  <c r="D210" i="1" l="1"/>
  <c r="B211" i="1"/>
  <c r="A210" i="1"/>
  <c r="D211" i="1" l="1"/>
  <c r="B212" i="1"/>
  <c r="A211" i="1"/>
  <c r="D212" i="1" l="1"/>
  <c r="B213" i="1"/>
  <c r="A212" i="1"/>
  <c r="D213" i="1" l="1"/>
  <c r="B214" i="1"/>
  <c r="A213" i="1"/>
  <c r="D214" i="1" l="1"/>
  <c r="B215" i="1"/>
  <c r="B216" i="1" s="1"/>
  <c r="B217" i="1" s="1"/>
  <c r="A214" i="1"/>
  <c r="A217" i="1" l="1"/>
  <c r="B218" i="1"/>
  <c r="AS223" i="1"/>
  <c r="AQ223" i="1"/>
  <c r="AO223" i="1"/>
  <c r="AM223" i="1"/>
  <c r="AK223" i="1"/>
  <c r="AI223" i="1"/>
  <c r="AG223" i="1"/>
  <c r="AE223" i="1"/>
  <c r="AC223" i="1"/>
  <c r="AA223" i="1"/>
  <c r="AT223" i="1"/>
  <c r="AR223" i="1"/>
  <c r="AP223" i="1"/>
  <c r="AN223" i="1"/>
  <c r="AL223" i="1"/>
  <c r="AJ223" i="1"/>
  <c r="AH223" i="1"/>
  <c r="AF223" i="1"/>
  <c r="AD223" i="1"/>
  <c r="AB223" i="1"/>
  <c r="A216" i="1"/>
  <c r="D216" i="1"/>
  <c r="A5" i="22"/>
  <c r="A15" i="22"/>
  <c r="A20" i="22"/>
  <c r="A21" i="22"/>
  <c r="A19" i="22"/>
  <c r="A8" i="22"/>
  <c r="A9" i="22"/>
  <c r="A26" i="22"/>
  <c r="A17" i="22"/>
  <c r="A16" i="22"/>
  <c r="A14" i="22"/>
  <c r="A12" i="22"/>
  <c r="A10" i="22"/>
  <c r="A18" i="22"/>
  <c r="A11" i="22"/>
  <c r="A7" i="22"/>
  <c r="A24" i="22"/>
  <c r="A25" i="22"/>
  <c r="A13" i="22"/>
  <c r="A6" i="22"/>
  <c r="A23" i="22"/>
  <c r="A22" i="22"/>
  <c r="D215" i="1"/>
  <c r="A215" i="1"/>
  <c r="A27" i="22" s="1"/>
  <c r="A16" i="11"/>
  <c r="A5" i="11"/>
  <c r="A14" i="11"/>
  <c r="A13" i="11"/>
  <c r="A12" i="11"/>
  <c r="A10" i="11"/>
  <c r="A7" i="11"/>
  <c r="A8" i="11"/>
  <c r="A15" i="11"/>
  <c r="A20" i="11"/>
  <c r="A19" i="11"/>
  <c r="A9" i="11"/>
  <c r="A17" i="11"/>
  <c r="A18" i="11"/>
  <c r="A11" i="11"/>
  <c r="A21" i="11"/>
  <c r="B219" i="1" l="1"/>
  <c r="A219" i="1" s="1"/>
  <c r="A218" i="1"/>
  <c r="A28" i="22"/>
  <c r="B220" i="1" l="1"/>
  <c r="B221" i="1" l="1"/>
  <c r="A220" i="1"/>
  <c r="A221" i="1" l="1"/>
  <c r="A17" i="23"/>
  <c r="A4" i="23"/>
  <c r="A16" i="23"/>
  <c r="A14" i="23"/>
  <c r="A13" i="23"/>
  <c r="A11" i="23"/>
  <c r="A10" i="23"/>
  <c r="A5" i="23"/>
  <c r="A8" i="23"/>
  <c r="A6" i="23"/>
  <c r="A9" i="23"/>
  <c r="A7" i="23"/>
  <c r="A15" i="23"/>
  <c r="A12" i="23"/>
</calcChain>
</file>

<file path=xl/sharedStrings.xml><?xml version="1.0" encoding="utf-8"?>
<sst xmlns="http://schemas.openxmlformats.org/spreadsheetml/2006/main" count="8815" uniqueCount="2110">
  <si>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</si>
  <si>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</si>
  <si>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</si>
  <si>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</si>
  <si>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</si>
  <si>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</si>
  <si>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</si>
  <si>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</si>
  <si>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</si>
  <si>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</si>
  <si>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</si>
  <si>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</si>
  <si>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</si>
  <si>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</si>
  <si>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</si>
  <si>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</si>
  <si>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</si>
  <si>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</si>
  <si>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</si>
  <si>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</si>
  <si>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</si>
  <si>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</si>
  <si>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</si>
  <si>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</si>
  <si>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</si>
  <si>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</si>
  <si>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</si>
  <si>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</si>
  <si>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</si>
  <si>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</si>
  <si>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</si>
  <si>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</si>
  <si>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</si>
  <si>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</si>
  <si>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</si>
  <si>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</si>
  <si>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</si>
  <si>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</si>
  <si>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</si>
  <si>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</si>
  <si>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</si>
  <si>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</si>
  <si>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</si>
  <si>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</si>
  <si>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</si>
  <si>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</si>
  <si>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</si>
  <si>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 xml:space="preserve">Debt settlement procedure (municipality) </t>
  </si>
  <si>
    <t>Sector segmentation analysis</t>
  </si>
  <si>
    <t xml:space="preserve">Change of headquarters - 12 months </t>
  </si>
  <si>
    <t>Change of main activity - 12 months</t>
  </si>
  <si>
    <t xml:space="preserve">Change of tax number - 12 months </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</si>
  <si>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</si>
  <si>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</si>
  <si>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</si>
  <si>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</si>
  <si>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</si>
  <si>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</si>
  <si>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</si>
  <si>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</si>
  <si>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</si>
  <si>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</si>
  <si>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</si>
  <si>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</si>
  <si>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</si>
  <si>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</si>
  <si>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</si>
  <si>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</si>
  <si>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</si>
  <si>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</si>
  <si>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</si>
  <si>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</si>
  <si>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</si>
  <si>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</si>
  <si>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</si>
  <si>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</si>
  <si>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</si>
  <si>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</si>
  <si>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</si>
  <si>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 xml:space="preserve">Cash - change </t>
  </si>
  <si>
    <t>Working capital - change</t>
  </si>
  <si>
    <t>Cost of goods sold - change</t>
  </si>
  <si>
    <t>Creditors turnover</t>
  </si>
  <si>
    <t>Creditors turnover - change</t>
  </si>
  <si>
    <t>Short term assets - change</t>
  </si>
  <si>
    <t xml:space="preserve">Short term assets/short term liabilities </t>
  </si>
  <si>
    <t>Short term assets/short term liabilities - change</t>
  </si>
  <si>
    <t>Short term liabilities - change</t>
  </si>
  <si>
    <t xml:space="preserve">Short term liabilities/total assets </t>
  </si>
  <si>
    <t>Short term liabilities/total assets - change</t>
  </si>
  <si>
    <t xml:space="preserve">Debtors turnover </t>
  </si>
  <si>
    <t>Debtors turnover - change</t>
  </si>
  <si>
    <t>EBIT - change</t>
  </si>
  <si>
    <t xml:space="preserve">EBIT change/net debt change </t>
  </si>
  <si>
    <t xml:space="preserve">EBIT change/total assets change </t>
  </si>
  <si>
    <t>EBITDA - change</t>
  </si>
  <si>
    <t xml:space="preserve">EBITDA change/net debt change </t>
  </si>
  <si>
    <t xml:space="preserve">EBITDA change/total assets change </t>
  </si>
  <si>
    <t xml:space="preserve">EBITDA/turnover </t>
  </si>
  <si>
    <t>EBITDA/turnover - change</t>
  </si>
  <si>
    <t xml:space="preserve">Interest expenses/short term liabilities  </t>
  </si>
  <si>
    <t>Interest expense/short term liabilities  - change</t>
  </si>
  <si>
    <t>Interest expenses/total liabilities</t>
  </si>
  <si>
    <t>Interest expenses/total liabilities  - change</t>
  </si>
  <si>
    <t>Gross margin</t>
  </si>
  <si>
    <t>Gross margin - change</t>
  </si>
  <si>
    <t xml:space="preserve">Gross margin/sales </t>
  </si>
  <si>
    <t>Gross margin/sales change</t>
  </si>
  <si>
    <t>Tangible net worth - change</t>
  </si>
  <si>
    <t>Interest cover</t>
  </si>
  <si>
    <t>Interest cover - change</t>
  </si>
  <si>
    <t>Interest expenses - change</t>
  </si>
  <si>
    <t xml:space="preserve">Labour cost/sales </t>
  </si>
  <si>
    <t>Labour cost/sales  - change</t>
  </si>
  <si>
    <t>Liquidity gap</t>
  </si>
  <si>
    <t xml:space="preserve">Material costs/sales </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</si>
  <si>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</si>
  <si>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</si>
  <si>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</si>
  <si>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</si>
  <si>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</si>
  <si>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</si>
  <si>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</si>
  <si>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</si>
  <si>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</si>
  <si>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 xml:space="preserve">Net income/turnover </t>
  </si>
  <si>
    <t>Net Income/turnover change</t>
  </si>
  <si>
    <t xml:space="preserve">Interest expenses/short term liabilities </t>
  </si>
  <si>
    <t>Interest expenses/short term liabilities - change</t>
  </si>
  <si>
    <t xml:space="preserve">Interest expenses/total liabilities </t>
  </si>
  <si>
    <t>Interest expenses/total liabilities - change</t>
  </si>
  <si>
    <t xml:space="preserve">Net working assets turnover </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</si>
  <si>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</si>
  <si>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</si>
  <si>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</si>
  <si>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</si>
  <si>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</si>
  <si>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</si>
  <si>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</si>
  <si>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</si>
  <si>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</si>
  <si>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</si>
  <si>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</si>
  <si>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</si>
  <si>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</si>
  <si>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</si>
  <si>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</si>
  <si>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</si>
  <si>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</si>
  <si>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</si>
  <si>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</si>
  <si>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</si>
  <si>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</si>
  <si>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</si>
  <si>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</si>
  <si>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</si>
  <si>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</si>
  <si>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</si>
  <si>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</si>
  <si>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</si>
  <si>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</si>
  <si>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</si>
  <si>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</si>
  <si>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</si>
  <si>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</si>
  <si>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</si>
  <si>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</si>
  <si>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</si>
  <si>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</si>
  <si>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</si>
  <si>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</si>
  <si>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</si>
  <si>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</si>
  <si>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</si>
  <si>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</si>
  <si>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</si>
  <si>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</si>
  <si>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</si>
  <si>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</si>
  <si>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</si>
  <si>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</si>
  <si>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</si>
  <si>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</si>
  <si>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</si>
  <si>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</si>
  <si>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</si>
  <si>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</si>
  <si>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</si>
  <si>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</si>
  <si>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</si>
  <si>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</si>
  <si>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</si>
  <si>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</si>
  <si>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</si>
  <si>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</si>
  <si>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</si>
  <si>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</si>
  <si>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</si>
  <si>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</si>
  <si>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</si>
  <si>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</si>
  <si>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</si>
  <si>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</si>
  <si>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</si>
  <si>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</si>
  <si>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</si>
  <si>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</si>
  <si>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</si>
  <si>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</si>
  <si>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</si>
  <si>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</si>
  <si>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</si>
  <si>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</si>
  <si>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</si>
  <si>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</si>
  <si>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</si>
  <si>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</si>
  <si>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</si>
  <si>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</si>
  <si>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</si>
  <si>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</si>
  <si>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</si>
  <si>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</si>
  <si>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</si>
  <si>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</si>
  <si>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</si>
  <si>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</si>
  <si>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</si>
  <si>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</si>
  <si>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</si>
  <si>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</si>
  <si>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</si>
  <si>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</si>
  <si>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</si>
  <si>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</si>
  <si>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</si>
  <si>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</si>
  <si>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</si>
  <si>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</si>
  <si>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</si>
  <si>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</si>
  <si>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</si>
  <si>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</si>
  <si>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</si>
  <si>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</si>
  <si>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</si>
  <si>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</si>
  <si>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</si>
  <si>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</si>
  <si>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</si>
  <si>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</si>
  <si>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</si>
  <si>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</si>
  <si>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</si>
  <si>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</si>
  <si>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</si>
  <si>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</si>
  <si>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</si>
  <si>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</si>
  <si>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</si>
  <si>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</si>
  <si>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</si>
  <si>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</si>
  <si>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</si>
  <si>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</si>
  <si>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</si>
  <si>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</si>
  <si>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</si>
  <si>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</si>
  <si>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</si>
  <si>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</si>
  <si>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</si>
  <si>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</si>
  <si>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</si>
  <si>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</si>
  <si>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</si>
  <si>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</si>
  <si>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</si>
  <si>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</si>
  <si>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</si>
  <si>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</si>
  <si>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</si>
  <si>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</si>
  <si>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</si>
  <si>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</si>
  <si>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</si>
  <si>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</si>
  <si>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</si>
  <si>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</si>
  <si>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</si>
  <si>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</si>
  <si>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</si>
  <si>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</si>
  <si>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</si>
  <si>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</si>
  <si>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</si>
  <si>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</si>
  <si>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</si>
  <si>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</si>
  <si>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</si>
  <si>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</si>
  <si>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</si>
  <si>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</si>
  <si>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</si>
  <si>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</si>
  <si>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</si>
  <si>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</si>
  <si>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</si>
  <si>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</si>
  <si>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</si>
  <si>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</si>
  <si>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</si>
  <si>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</si>
  <si>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</si>
  <si>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</si>
  <si>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</si>
  <si>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</si>
  <si>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</si>
  <si>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</si>
  <si>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 xml:space="preserve">Criminal prosecution of mgmt  </t>
  </si>
  <si>
    <t>Guarantor/collateral provider insolvent/bankrupt</t>
  </si>
  <si>
    <t>On breach of any credit line covenant</t>
  </si>
  <si>
    <t>Presence of unpaid cheques</t>
  </si>
  <si>
    <t>Account cumulated outflows in current accounts  in the month &gt; credit line * 3</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</si>
  <si>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</si>
  <si>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</si>
  <si>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</si>
  <si>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</si>
  <si>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</si>
  <si>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</si>
  <si>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</si>
  <si>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</si>
  <si>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</si>
  <si>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</si>
  <si>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</si>
  <si>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</si>
  <si>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</si>
  <si>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</si>
  <si>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</si>
  <si>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</si>
  <si>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</si>
  <si>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</si>
  <si>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</si>
  <si>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</si>
  <si>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</si>
  <si>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</si>
  <si>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</si>
  <si>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</si>
  <si>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</si>
  <si>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</si>
  <si>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</si>
  <si>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</si>
  <si>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</si>
  <si>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</si>
  <si>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</si>
  <si>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</si>
  <si>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</si>
  <si>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</si>
  <si>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</si>
  <si>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</si>
  <si>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</si>
  <si>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</si>
  <si>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</si>
  <si>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</si>
  <si>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</si>
  <si>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</si>
  <si>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</si>
  <si>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</si>
  <si>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</si>
  <si>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</si>
  <si>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</si>
  <si>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</si>
  <si>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</si>
  <si>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</si>
  <si>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</si>
  <si>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</si>
  <si>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</si>
  <si>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</si>
  <si>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</si>
  <si>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</si>
  <si>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</si>
  <si>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</si>
  <si>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</si>
  <si>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</si>
  <si>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</si>
  <si>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</si>
  <si>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</si>
  <si>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</si>
  <si>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</si>
  <si>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</si>
  <si>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</si>
  <si>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</si>
  <si>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</si>
  <si>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</si>
  <si>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</si>
  <si>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</si>
  <si>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</si>
  <si>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</si>
  <si>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</si>
  <si>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</si>
  <si>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</si>
  <si>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</si>
  <si>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</si>
  <si>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</si>
  <si>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</si>
  <si>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</si>
  <si>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</si>
  <si>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</si>
  <si>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</si>
  <si>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</si>
  <si>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</si>
  <si>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</si>
  <si>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</si>
  <si>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</si>
  <si>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</si>
  <si>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</si>
  <si>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</si>
  <si>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</si>
  <si>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</si>
  <si>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</si>
  <si>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</si>
  <si>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</si>
  <si>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</si>
  <si>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</si>
  <si>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</si>
  <si>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</si>
  <si>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</si>
  <si>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</si>
  <si>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</si>
  <si>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</si>
  <si>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</si>
  <si>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</si>
  <si>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</si>
  <si>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</si>
  <si>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</si>
  <si>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</si>
  <si>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</si>
  <si>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</si>
  <si>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</si>
  <si>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</si>
  <si>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</si>
  <si>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</si>
  <si>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</si>
  <si>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</si>
  <si>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</si>
  <si>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</si>
  <si>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</si>
  <si>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</si>
  <si>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</si>
  <si>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</si>
  <si>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</si>
  <si>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</si>
  <si>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</si>
  <si>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</si>
  <si>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</si>
  <si>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</si>
  <si>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</si>
  <si>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</si>
  <si>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</si>
  <si>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</si>
  <si>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</si>
  <si>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</si>
  <si>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</si>
  <si>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</si>
  <si>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</si>
  <si>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</si>
  <si>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</si>
  <si>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</si>
  <si>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</si>
  <si>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</si>
  <si>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</si>
  <si>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</si>
  <si>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</si>
  <si>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</si>
  <si>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</si>
  <si>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</si>
  <si>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</si>
  <si>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</si>
  <si>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</si>
  <si>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</si>
  <si>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</si>
  <si>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</si>
  <si>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</si>
  <si>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</si>
  <si>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</si>
  <si>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</si>
  <si>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</si>
  <si>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</si>
  <si>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</si>
  <si>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</si>
  <si>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</si>
  <si>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</si>
  <si>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</si>
  <si>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</si>
  <si>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</si>
  <si>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</si>
  <si>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</si>
  <si>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</si>
  <si>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</si>
  <si>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</si>
  <si>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</si>
  <si>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</si>
  <si>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</si>
  <si>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</si>
  <si>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</si>
  <si>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</si>
  <si>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</si>
  <si>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</si>
  <si>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</si>
  <si>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</si>
  <si>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</si>
  <si>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</si>
  <si>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</si>
  <si>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</si>
  <si>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</si>
  <si>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</si>
  <si>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</si>
  <si>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</si>
  <si>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</si>
  <si>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</si>
  <si>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</si>
  <si>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</si>
  <si>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</si>
  <si>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</si>
  <si>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</si>
  <si>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</si>
  <si>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</si>
  <si>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</si>
  <si>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</si>
  <si>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</si>
  <si>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</si>
  <si>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</si>
  <si>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</si>
  <si>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</si>
  <si>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</si>
  <si>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</si>
  <si>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</si>
  <si>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</si>
  <si>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</si>
  <si>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</si>
  <si>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</si>
  <si>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</si>
  <si>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</si>
  <si>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</si>
  <si>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</si>
  <si>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</si>
  <si>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</si>
  <si>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</si>
  <si>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</si>
  <si>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</si>
  <si>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</si>
  <si>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</si>
  <si>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</si>
  <si>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</si>
  <si>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</si>
  <si>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</si>
  <si>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</si>
  <si>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</si>
  <si>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</si>
  <si>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</si>
  <si>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</si>
  <si>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</si>
  <si>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</si>
  <si>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</si>
  <si>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</si>
  <si>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</si>
  <si>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</si>
  <si>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</si>
  <si>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</si>
  <si>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</si>
  <si>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</si>
  <si>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</si>
  <si>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</si>
  <si>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</si>
  <si>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</si>
  <si>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</si>
  <si>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</si>
  <si>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</si>
  <si>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</si>
  <si>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</si>
  <si>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</si>
  <si>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</si>
  <si>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</si>
  <si>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</si>
  <si>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</si>
  <si>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</si>
  <si>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</si>
  <si>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</si>
  <si>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</si>
  <si>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</si>
  <si>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</si>
  <si>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</si>
  <si>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</si>
  <si>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</si>
  <si>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</si>
  <si>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</si>
  <si>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</si>
  <si>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</si>
  <si>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</si>
  <si>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</si>
  <si>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</si>
  <si>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</si>
  <si>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</si>
  <si>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</si>
  <si>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</si>
  <si>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</si>
  <si>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</si>
  <si>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</si>
  <si>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</si>
  <si>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</si>
  <si>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</si>
  <si>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</si>
  <si>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</si>
  <si>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</si>
  <si>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</si>
  <si>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</si>
  <si>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</si>
  <si>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</si>
  <si>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</si>
  <si>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</si>
  <si>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</si>
  <si>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</si>
  <si>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</si>
  <si>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</si>
  <si>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</si>
  <si>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</si>
  <si>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</si>
  <si>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</si>
  <si>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</si>
  <si>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</si>
  <si>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</si>
  <si>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</si>
  <si>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</si>
  <si>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</si>
  <si>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</si>
  <si>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</si>
  <si>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</si>
  <si>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</si>
  <si>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</si>
  <si>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</si>
  <si>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</si>
  <si>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</si>
  <si>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</si>
  <si>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</si>
  <si>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</si>
  <si>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</si>
  <si>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</si>
  <si>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</si>
  <si>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</si>
  <si>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</si>
  <si>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</si>
  <si>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</si>
  <si>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</si>
  <si>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</si>
  <si>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</si>
  <si>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</si>
  <si>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</si>
  <si>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</si>
  <si>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</si>
  <si>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</si>
  <si>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</si>
  <si>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</si>
  <si>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</si>
  <si>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</si>
  <si>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</si>
  <si>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</si>
  <si>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</si>
  <si>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</si>
  <si>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</si>
  <si>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</si>
  <si>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</si>
  <si>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</si>
  <si>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</si>
  <si>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</si>
  <si>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</si>
  <si>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</si>
  <si>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</si>
  <si>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</si>
  <si>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</si>
  <si>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</si>
  <si>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</si>
  <si>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</si>
  <si>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</si>
  <si>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</si>
  <si>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</si>
  <si>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</si>
  <si>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</si>
  <si>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</si>
  <si>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</si>
  <si>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</si>
  <si>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</si>
  <si>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</si>
  <si>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</si>
  <si>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</si>
  <si>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</si>
  <si>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</si>
  <si>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</si>
  <si>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</si>
  <si>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</si>
  <si>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</si>
  <si>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</si>
  <si>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</si>
  <si>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</si>
  <si>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</si>
  <si>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</si>
  <si>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</si>
  <si>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</si>
  <si>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</si>
  <si>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</si>
  <si>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</si>
  <si>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</si>
  <si>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</si>
  <si>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</si>
  <si>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</si>
  <si>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</si>
  <si>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</si>
  <si>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</si>
  <si>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</si>
  <si>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</si>
  <si>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</si>
  <si>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</si>
  <si>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</si>
  <si>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</si>
  <si>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</si>
  <si>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</si>
  <si>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</si>
  <si>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</si>
  <si>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</si>
  <si>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</si>
  <si>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</si>
  <si>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</si>
  <si>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</si>
  <si>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</si>
  <si>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</si>
  <si>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</si>
  <si>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</si>
  <si>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</si>
  <si>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</si>
  <si>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</si>
  <si>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</si>
  <si>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</si>
  <si>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</si>
  <si>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</si>
  <si>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</si>
  <si>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</si>
  <si>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</si>
  <si>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</si>
  <si>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</si>
  <si>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</si>
  <si>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</si>
  <si>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</si>
  <si>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</si>
  <si>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</si>
  <si>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</si>
  <si>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</si>
  <si>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</si>
  <si>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</si>
  <si>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</si>
  <si>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</si>
  <si>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</si>
  <si>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</si>
  <si>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</si>
  <si>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</si>
  <si>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</si>
  <si>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</si>
  <si>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</si>
  <si>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</si>
  <si>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</si>
  <si>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</si>
  <si>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</si>
  <si>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</si>
  <si>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OVERDRAFT_UTILIZ_CONS_DAYS</t>
  </si>
  <si>
    <t>UNPAID_INSTAL_AMORTIZ</t>
  </si>
  <si>
    <t>DAYS_PAST_DUE</t>
  </si>
  <si>
    <t>FLG_BLOCKED_ACCOUNT</t>
  </si>
  <si>
    <t>FLG_BANK-CHEQUES</t>
  </si>
  <si>
    <t>EXTERNAL_DAYS_PAST_DUE</t>
  </si>
  <si>
    <t>FLG_CREDIT_REVOKED</t>
  </si>
  <si>
    <t>INFLOWS_ACCOUNT</t>
  </si>
  <si>
    <t>FLG_STATUTORY_CHANGE</t>
  </si>
  <si>
    <t>ACCOUNT_BALANCE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</si>
  <si>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</si>
  <si>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</si>
  <si>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</si>
  <si>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</si>
  <si>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</si>
  <si>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</si>
  <si>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</si>
  <si>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</si>
  <si>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</si>
  <si>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</si>
  <si>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</si>
  <si>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</si>
  <si>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</si>
  <si>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</si>
  <si>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</si>
  <si>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</si>
  <si>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</si>
  <si>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</si>
  <si>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</si>
  <si>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</si>
  <si>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</si>
  <si>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</si>
  <si>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</si>
  <si>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</si>
  <si>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</si>
  <si>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</si>
  <si>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</si>
  <si>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</si>
  <si>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</si>
  <si>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</si>
  <si>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OVERDRAFT_AMOUNT</t>
  </si>
  <si>
    <t>FLG_BILLS_CHEQUES_REJECTION</t>
  </si>
  <si>
    <t>FLG_EXPOSURE</t>
  </si>
  <si>
    <t>FLG_NON_PERFORMING_EXPOSURE</t>
  </si>
  <si>
    <t>FORBORNE_NPE</t>
  </si>
  <si>
    <t>MONTHS_WITH_OVERDUE</t>
  </si>
  <si>
    <t>OUTFLOWS_AMOUNT</t>
  </si>
  <si>
    <t>INVOICES_DISCOUNT</t>
  </si>
  <si>
    <t>INVOICES_DUE</t>
  </si>
  <si>
    <t>BILLS_DISCOUNT</t>
  </si>
  <si>
    <t>BILLS_DUE</t>
  </si>
  <si>
    <t>SUM_BILLS_DISCOUNT</t>
  </si>
  <si>
    <t>SUM_BILLS_DUE</t>
  </si>
  <si>
    <t>CHEQUES_UNPAID</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</si>
  <si>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</si>
  <si>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</si>
  <si>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</si>
  <si>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</si>
  <si>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</si>
  <si>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</si>
  <si>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</si>
  <si>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</si>
  <si>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</si>
  <si>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</si>
  <si>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</si>
  <si>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</si>
  <si>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</si>
  <si>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</si>
  <si>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</si>
  <si>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</si>
  <si>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</si>
  <si>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</si>
  <si>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</si>
  <si>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</si>
  <si>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</si>
  <si>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</si>
  <si>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MONITORING_RATING</t>
  </si>
  <si>
    <t>For each Client Homogeneous NDG, assign the value from the formula (Cost of goods sold / cost of goods sold_t-1)-1</t>
  </si>
  <si>
    <t>Short term liabilities
Total Assets
Short term liabilities_t-1
Total assets_t-1</t>
  </si>
  <si>
    <t>EBITDA
EBITDA_t-1
Total assets
Total assets_t-1</t>
  </si>
  <si>
    <t>Customer Table Variables</t>
  </si>
  <si>
    <t>Elementary variables</t>
  </si>
  <si>
    <t>DataType (Teradata)</t>
  </si>
  <si>
    <t>SNDG</t>
  </si>
  <si>
    <t>LOCAL_KEY</t>
  </si>
  <si>
    <t>CURRENCY</t>
  </si>
  <si>
    <t>EXCHANGE_RATE</t>
  </si>
  <si>
    <t>LOCAL_ID</t>
  </si>
  <si>
    <t>Client Local ID</t>
  </si>
  <si>
    <t>Yes</t>
  </si>
  <si>
    <t>NDG</t>
  </si>
  <si>
    <t>Client Homogeneous NDG</t>
  </si>
  <si>
    <t>REPORT_DATE</t>
  </si>
  <si>
    <t>Report date</t>
  </si>
  <si>
    <t>LOCAL_SEGMENT</t>
  </si>
  <si>
    <t>Local segment classification</t>
  </si>
  <si>
    <t>COUNTRY_REGULATORY_STATUS</t>
  </si>
  <si>
    <t>Country regulatory classification (status)</t>
  </si>
  <si>
    <t>ISP_REGULATORY_STATUS</t>
  </si>
  <si>
    <t>ISP Regulatory classification (status)</t>
  </si>
  <si>
    <t>Account receivables</t>
  </si>
  <si>
    <t>Account receivables_t-1</t>
  </si>
  <si>
    <t>Cash and cash equivalents</t>
  </si>
  <si>
    <t>Cash and cash equivalents_t-1</t>
  </si>
  <si>
    <t>COLLATERAL_EXPIRING_DATE</t>
  </si>
  <si>
    <t>Collateral expiring date</t>
  </si>
  <si>
    <t>13 (only integer)</t>
  </si>
  <si>
    <t>Cost of goods sold</t>
  </si>
  <si>
    <t>Cost of goods sold_t-1</t>
  </si>
  <si>
    <t>INTERNAL_RATING</t>
  </si>
  <si>
    <t>Internal rating</t>
  </si>
  <si>
    <t>EBIT</t>
  </si>
  <si>
    <t>EBIT_t-1</t>
  </si>
  <si>
    <t>EBITDA</t>
  </si>
  <si>
    <t>EBITDA_t-1</t>
  </si>
  <si>
    <t>Equity_t-1</t>
  </si>
  <si>
    <t>EXPOSURE_ON_OFF_BALANCE</t>
  </si>
  <si>
    <t>Exposure (both on balance and off balance)</t>
  </si>
  <si>
    <t>EXPOSURE_ON_BALANCE</t>
  </si>
  <si>
    <t>Exposure (on balance)</t>
  </si>
  <si>
    <t>EXPOSURE_AMOUNT</t>
  </si>
  <si>
    <t>Exposure amount on cash loans</t>
  </si>
  <si>
    <t>EXTERNAL_RATING</t>
  </si>
  <si>
    <t>External rating</t>
  </si>
  <si>
    <t>APPROVED_LOANS</t>
  </si>
  <si>
    <t>Approved amount for loans</t>
  </si>
  <si>
    <t>1</t>
  </si>
  <si>
    <t>FLG_BLOCKED_DAYS</t>
  </si>
  <si>
    <t>Sum of total blocked days in the last 3 months</t>
  </si>
  <si>
    <t>Intangible Assets</t>
  </si>
  <si>
    <t>Intangible Assets_t-1</t>
  </si>
  <si>
    <t>Interest expenses</t>
  </si>
  <si>
    <t>Interest expenses_t-1</t>
  </si>
  <si>
    <t>Inventories</t>
  </si>
  <si>
    <t>Inventories_t-1</t>
  </si>
  <si>
    <t>Labour cost</t>
  </si>
  <si>
    <t>Labour cost_t-1</t>
  </si>
  <si>
    <t>LT_ASSETS</t>
  </si>
  <si>
    <t>Long term assets</t>
  </si>
  <si>
    <t>LT_LIABILITIES</t>
  </si>
  <si>
    <t>Long term liabilities</t>
  </si>
  <si>
    <t>Material costs</t>
  </si>
  <si>
    <t>Material costs_t-1</t>
  </si>
  <si>
    <t>LT_FINANCIAL_DEBT</t>
  </si>
  <si>
    <t>Long term financial debt</t>
  </si>
  <si>
    <t>Fixed Assets</t>
  </si>
  <si>
    <t>Fixed Assets_t-1</t>
  </si>
  <si>
    <t>Amortization</t>
  </si>
  <si>
    <t>Amortization_t-1</t>
  </si>
  <si>
    <t>Net income</t>
  </si>
  <si>
    <t>Net income_t-1</t>
  </si>
  <si>
    <t>Operating assets</t>
  </si>
  <si>
    <t>Operating assets_t-1</t>
  </si>
  <si>
    <t>CASH_TRANSACTIONS</t>
  </si>
  <si>
    <t>Number of cash transactions in current quarter</t>
  </si>
  <si>
    <t>Number of days past due at other banks/financial institutions</t>
  </si>
  <si>
    <t>OVERDRAFT_LIMIT</t>
  </si>
  <si>
    <t>OVERDUE_AMOUNT</t>
  </si>
  <si>
    <t>Overdue amount on cash loans</t>
  </si>
  <si>
    <t>Raw material inventory</t>
  </si>
  <si>
    <t>Raw material inventory_t-1</t>
  </si>
  <si>
    <t>Sales</t>
  </si>
  <si>
    <t>Sales_t-1</t>
  </si>
  <si>
    <t>Short term assets</t>
  </si>
  <si>
    <t>Short term assets_t-1</t>
  </si>
  <si>
    <t>Short Term debt due to Banks</t>
  </si>
  <si>
    <t>Short Term debt due to Banks_t-1</t>
  </si>
  <si>
    <t>Short term financial debt (other short term debt)</t>
  </si>
  <si>
    <t>Short term financial debt (other short term debt)_t-1</t>
  </si>
  <si>
    <t>Short term financial assets</t>
  </si>
  <si>
    <t>Short term financial assets_t-1</t>
  </si>
  <si>
    <t>Short term liabilities</t>
  </si>
  <si>
    <t>Short term liabilities_t-1</t>
  </si>
  <si>
    <t>Total assets</t>
  </si>
  <si>
    <t>Total assets_t-1</t>
  </si>
  <si>
    <t>Total debt</t>
  </si>
  <si>
    <t>Total debt_t-1</t>
  </si>
  <si>
    <t>TOTAL_DEBT_INTEREST</t>
  </si>
  <si>
    <t>Total debt per interest due</t>
  </si>
  <si>
    <t>TOTAL_DEBT_INTEREST_2</t>
  </si>
  <si>
    <t>Total debt per interest due older than 30 days</t>
  </si>
  <si>
    <t>Total liabilities</t>
  </si>
  <si>
    <t>Total liabilities_t-1</t>
  </si>
  <si>
    <t>Total suppliers purchases</t>
  </si>
  <si>
    <t>Total suppliers purchases_t-1</t>
  </si>
  <si>
    <t>TOTAL_COLLATERAL</t>
  </si>
  <si>
    <t>Total value of collateral</t>
  </si>
  <si>
    <t>Working Capital</t>
  </si>
  <si>
    <t>Working Capital_t-1</t>
  </si>
  <si>
    <t>OVERDRAFT_ADVANC_ACC_OVER</t>
  </si>
  <si>
    <t>Amount of over limit overdraft for advances accounts</t>
  </si>
  <si>
    <t>OVERDRAFT_DISCOUNT_ACC_OVER</t>
  </si>
  <si>
    <t>Amount of over limit overdraft for discounting accounts</t>
  </si>
  <si>
    <t>OVERDRAFT_PROSOLV_ACC</t>
  </si>
  <si>
    <t>Amount of over limit overdraft for pro-solvendo accounts</t>
  </si>
  <si>
    <t>OVERDRAFT_SELFLIQ_ACC</t>
  </si>
  <si>
    <t>Amount of over limit overdraft for self liquidating accounts</t>
  </si>
  <si>
    <t>Amount utilized of approved overdraft for advances accounts</t>
  </si>
  <si>
    <t>Amount utilized of approved overdraft for discounting accounts</t>
  </si>
  <si>
    <t>APPR_OVERDRAFT_PROSOLV_USED</t>
  </si>
  <si>
    <t>Amount utilized of approved overdraft for pro-solvendo accounts</t>
  </si>
  <si>
    <t>APPR_OVERDRAFT_SELFLIQ_USED</t>
  </si>
  <si>
    <t>Amount utilized of approved overdraft for self liquidating accounts</t>
  </si>
  <si>
    <t>APPR_AMORTIZ_PROD</t>
  </si>
  <si>
    <t>Approved amount for amortizing products</t>
  </si>
  <si>
    <t>APPR_LEASING_CONTR</t>
  </si>
  <si>
    <t>Approved amount for leasing contracts</t>
  </si>
  <si>
    <t>APPR_OTHER_CONTR</t>
  </si>
  <si>
    <t>Approved amount for other contracts (no amortizing products, no leasing)</t>
  </si>
  <si>
    <t>APPR_OVERDRAFT_ADVANC_ACC</t>
  </si>
  <si>
    <t>Approved overdraft for advances accounts</t>
  </si>
  <si>
    <t>APPR_OVERDRAFT_DISCOUNT_ACC</t>
  </si>
  <si>
    <t>Approved overdraft for discounting accounts</t>
  </si>
  <si>
    <t>APPR_OVERDRAFT_PROSOLV_ACC</t>
  </si>
  <si>
    <t>Approved overdraft for pro-solvendo accounts</t>
  </si>
  <si>
    <t>APPR_OVERDRAFT_SELFLIQ_ACC</t>
  </si>
  <si>
    <t>Approved overdraft for self liquidating accounts</t>
  </si>
  <si>
    <t>AMORTIZ_PROD_INIT_APPR</t>
  </si>
  <si>
    <t>Initial approved amount for amortizing products</t>
  </si>
  <si>
    <t>LEASING_CONTRACT_INIT_APPR</t>
  </si>
  <si>
    <t>Initial approved amount for leasing contracts</t>
  </si>
  <si>
    <t>LOANS_INIT_APPR</t>
  </si>
  <si>
    <t>Initial approved amount for loans</t>
  </si>
  <si>
    <t>OTHER_CONTRACT_INIT_APPR</t>
  </si>
  <si>
    <t>Initial approved amount for other contracts (no amortizing products, no leasing)</t>
  </si>
  <si>
    <t>CALLED_BACK_BILLS</t>
  </si>
  <si>
    <t>Number of called back bills over the month</t>
  </si>
  <si>
    <t>CALLED_BACK_INVOICES</t>
  </si>
  <si>
    <t>Number of called back invoices over the month</t>
  </si>
  <si>
    <t>CHEQUES_INVOICES_CURR_ACC</t>
  </si>
  <si>
    <t>Number of inflows from cheques in current account over the month</t>
  </si>
  <si>
    <t>INFLOWS_CURR_ACC</t>
  </si>
  <si>
    <t>Number of inflows in current account over the month</t>
  </si>
  <si>
    <t>CHEQUES_OUTFLOWS</t>
  </si>
  <si>
    <t>Number of outflows from cheques from current account over the month</t>
  </si>
  <si>
    <t>OUTFLOWS_CURR_ACC</t>
  </si>
  <si>
    <t>Number of outflows from current account over the month</t>
  </si>
  <si>
    <t>BILLS_UNPAID</t>
  </si>
  <si>
    <t>Number of unpaid bills over the month</t>
  </si>
  <si>
    <t>INSTAL_UNPAID</t>
  </si>
  <si>
    <t>Number of unpaid instalments</t>
  </si>
  <si>
    <t>INVOICES_UNPAID</t>
  </si>
  <si>
    <t>Number of unpaid invoices over the month</t>
  </si>
  <si>
    <t>SUM_CALLED_BACK_BILLS</t>
  </si>
  <si>
    <t>SUM_CALLED_BACK_INVOICES</t>
  </si>
  <si>
    <t>SUM_FIN_BILLS_DISCOUNT</t>
  </si>
  <si>
    <t>Sum of amount of financial bills presented for discount over the month</t>
  </si>
  <si>
    <t>SUM_FIN_CALLED_BACK_BILLS</t>
  </si>
  <si>
    <t>SUM_BILLS_UNPAID</t>
  </si>
  <si>
    <t>SUM_FIN_BILLS_UNPAID</t>
  </si>
  <si>
    <t>Sum of amount of unpaid financial bills over the month</t>
  </si>
  <si>
    <t>SUM_INVOICES_UNPAID</t>
  </si>
  <si>
    <t>SUM_CHEQUES_INFLOWS</t>
  </si>
  <si>
    <t xml:space="preserve">Sum of inflows from cheques in current account over the month </t>
  </si>
  <si>
    <t>SUM_CHEQUES_OUTFLOWS</t>
  </si>
  <si>
    <t xml:space="preserve">Sum of outflows from cheques from current account over the month </t>
  </si>
  <si>
    <t>Historical Table</t>
  </si>
  <si>
    <t>Net income
Short term debt due to banks
Long term financial debt
Cash and cash equivalents
Amortization
Interest expenses
Short term financial debt (other short term debt)</t>
  </si>
  <si>
    <t>Formula</t>
  </si>
  <si>
    <t>n° indicator</t>
  </si>
  <si>
    <t>Da valutare</t>
  </si>
  <si>
    <t>da fare</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</si>
  <si>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</si>
  <si>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</si>
  <si>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</si>
  <si>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</si>
  <si>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</si>
  <si>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</si>
  <si>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</si>
  <si>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</si>
  <si>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</si>
  <si>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</si>
  <si>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</si>
  <si>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</si>
  <si>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</si>
  <si>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</si>
  <si>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</si>
  <si>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</si>
  <si>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</si>
  <si>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</si>
  <si>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</si>
  <si>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</si>
  <si>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</si>
  <si>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</si>
  <si>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</si>
  <si>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</si>
  <si>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</si>
  <si>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</si>
  <si>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</si>
  <si>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</si>
  <si>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</si>
  <si>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</si>
  <si>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</si>
  <si>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</si>
  <si>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</si>
  <si>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</si>
  <si>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</si>
  <si>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</si>
  <si>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</si>
  <si>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</si>
  <si>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</si>
  <si>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</si>
  <si>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</si>
  <si>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</si>
  <si>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</si>
  <si>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</si>
  <si>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</si>
  <si>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</si>
  <si>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</si>
  <si>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</si>
  <si>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</si>
  <si>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</si>
  <si>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</si>
  <si>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</si>
  <si>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</si>
  <si>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</si>
  <si>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</si>
  <si>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</si>
  <si>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</si>
  <si>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</si>
  <si>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</si>
  <si>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</si>
  <si>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</si>
  <si>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</si>
  <si>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</si>
  <si>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</si>
  <si>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</si>
  <si>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</si>
  <si>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</si>
  <si>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</si>
  <si>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</si>
  <si>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</si>
  <si>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</si>
  <si>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</si>
  <si>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</si>
  <si>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</si>
  <si>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</si>
  <si>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</si>
  <si>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</si>
  <si>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</si>
  <si>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FIXED_ASSETS_Y0</t>
  </si>
  <si>
    <t>INTANGIBLE_ASSETS_Y0</t>
  </si>
  <si>
    <t>INTEREST_EXPENSES_Y0</t>
  </si>
  <si>
    <t>INVENTORIES_Y0</t>
  </si>
  <si>
    <t>LABOUR_COST_Y0</t>
  </si>
  <si>
    <t>MATERIAL_COSTS_Y0</t>
  </si>
  <si>
    <t>NET_INCOME_Y0</t>
  </si>
  <si>
    <t>OPERATING_ASSETS_Y0</t>
  </si>
  <si>
    <t>RAW_MATERIAL_Y0</t>
  </si>
  <si>
    <t>SALES_Y0</t>
  </si>
  <si>
    <t>ST_ASSETS_Y0</t>
  </si>
  <si>
    <t>ST_BANK_DEBT_Y0</t>
  </si>
  <si>
    <t>ST_FIN_ASSETS_Y0</t>
  </si>
  <si>
    <t>ST_FIN_DEBT_Y0</t>
  </si>
  <si>
    <t>ST_LIABILITIES_Y0</t>
  </si>
  <si>
    <t>TOTAL_ASSETS_Y0</t>
  </si>
  <si>
    <t>TOTAL_DEBT_Y0</t>
  </si>
  <si>
    <t>TOTAL_LIABILITIES_Y0</t>
  </si>
  <si>
    <t>TOTAL_SUPPLIERS_Y0</t>
  </si>
  <si>
    <t>WORKING_CAPITAL_Y0</t>
  </si>
  <si>
    <t>ACCOUNT_PAYABLES_Y1</t>
  </si>
  <si>
    <t>ACCOUNT_RECEIVABLES_Y1</t>
  </si>
  <si>
    <t>AMORTIZATION_Y1</t>
  </si>
  <si>
    <t>CASH_AMOUNT_Y1</t>
  </si>
  <si>
    <t>COST_SOLD_Y1</t>
  </si>
  <si>
    <t>EBIT_Y1</t>
  </si>
  <si>
    <t>EBITDA_Y1</t>
  </si>
  <si>
    <t>EQUITY_Y1</t>
  </si>
  <si>
    <t>FIXED_ASSETS_Y1</t>
  </si>
  <si>
    <t>INTANGIBLE_ASSETS_Y1</t>
  </si>
  <si>
    <t>INTEREST_EXPENSES_Y1</t>
  </si>
  <si>
    <t>INVENTORIES_Y1</t>
  </si>
  <si>
    <t>LABOUR_COST_Y1</t>
  </si>
  <si>
    <t>MATERIAL_COSTS_Y1</t>
  </si>
  <si>
    <t>NET_INCOME_Y1</t>
  </si>
  <si>
    <t>OPERATING_ASSETS_Y1</t>
  </si>
  <si>
    <t>PAST_DUE_MAX_DAYS_Y1</t>
  </si>
  <si>
    <t>RAW_MATERIAL_Y1</t>
  </si>
  <si>
    <t>SALES_Y1</t>
  </si>
  <si>
    <t>ST_ASSETS_Y1</t>
  </si>
  <si>
    <t>ST_BANK_DEBT_Y1</t>
  </si>
  <si>
    <t>ST_FIN_ASSETS_Y1</t>
  </si>
  <si>
    <t>ST_FIN_DEBT_Y1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</si>
  <si>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</si>
  <si>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</si>
  <si>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</si>
  <si>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</si>
  <si>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</si>
  <si>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</si>
  <si>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</si>
  <si>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</si>
  <si>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</si>
  <si>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</si>
  <si>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</si>
  <si>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</si>
  <si>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</si>
  <si>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</si>
  <si>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BILLS_DUE_M0</t>
  </si>
  <si>
    <t>BILLS_DISCOUNT_M0</t>
  </si>
  <si>
    <t>INVOICES_DUE_M0</t>
  </si>
  <si>
    <t>INVOICES_DISCOUNT_M0</t>
  </si>
  <si>
    <t>CHEQUES_OUTFLOWS_M0</t>
  </si>
  <si>
    <t>BILLS_UNPAID_M0</t>
  </si>
  <si>
    <t>CHEQUES_UNPAID_M0</t>
  </si>
  <si>
    <t>INVOICES_UNPAID_M0</t>
  </si>
  <si>
    <t>ACCOUNT_BALANCE_M1</t>
  </si>
  <si>
    <t>INFLOWS_ACCOUNT_M1</t>
  </si>
  <si>
    <t>OUTFLOWS_AMOUNT_M1</t>
  </si>
  <si>
    <t>MONITORING_RATING_M1</t>
  </si>
  <si>
    <t>OVERDRAFT_AMOUNT_M1</t>
  </si>
  <si>
    <t>OVERDRAFT_LIMIT_M1</t>
  </si>
  <si>
    <t>BILLS_DUE_M1</t>
  </si>
  <si>
    <t>BILLS_DISCOUNT_M1</t>
  </si>
  <si>
    <t>INVOICES_DUE_M1</t>
  </si>
  <si>
    <t>INVOICES_DISCOUNT_M1</t>
  </si>
  <si>
    <t>BILLS_UNPAID_M1</t>
  </si>
  <si>
    <t>INVOICES_UNPAID_M1</t>
  </si>
  <si>
    <t>ACCOUNT_BALANCE_M10</t>
  </si>
  <si>
    <t>INFLOWS_ACCOUNT_M10</t>
  </si>
  <si>
    <t>OUTFLOWS_AMOUNT_M10</t>
  </si>
  <si>
    <t>ACCOUNT_BALANCE_M11</t>
  </si>
  <si>
    <t>INFLOWS_ACCOUNT_M11</t>
  </si>
  <si>
    <t>OUTFLOWS_AMOUNT_M11</t>
  </si>
  <si>
    <t>ACCOUNT_BALANCE_M12</t>
  </si>
  <si>
    <t>INFLOWS_ACCOUNT_M12</t>
  </si>
  <si>
    <t>OUTFLOWS_AMOUNT_M12</t>
  </si>
  <si>
    <t>ACCOUNT_BALANCE_M2</t>
  </si>
  <si>
    <t>INFLOWS_ACCOUNT_M2</t>
  </si>
  <si>
    <t>OUTFLOWS_AMOUNT_M2</t>
  </si>
  <si>
    <t>MONITORING_RATING_M2</t>
  </si>
  <si>
    <t>OVERDRAFT_AMOUNT_M2</t>
  </si>
  <si>
    <t>OVERDRAFT_LIMIT_M2</t>
  </si>
  <si>
    <t>BILLS_DUE_M2</t>
  </si>
  <si>
    <t>BILLS_DISCOUNT_M2</t>
  </si>
  <si>
    <t>INVOICES_DUE_M2</t>
  </si>
  <si>
    <t>INVOICES_DISCOUNT_M2</t>
  </si>
  <si>
    <t>BILLS_UNPAID_M2</t>
  </si>
  <si>
    <t>INVOICES_UNPAID_M2</t>
  </si>
  <si>
    <t>ACCOUNT_BALANCE_M3</t>
  </si>
  <si>
    <t>INFLOWS_ACCOUNT_M3</t>
  </si>
  <si>
    <t>OUTFLOWS_AMOUNT_M3</t>
  </si>
  <si>
    <t>MONITORING_RATING_M3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</si>
  <si>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</si>
  <si>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</si>
  <si>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</si>
  <si>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</si>
  <si>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</si>
  <si>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</si>
  <si>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</si>
  <si>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</si>
  <si>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</si>
  <si>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</si>
  <si>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</si>
  <si>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</si>
  <si>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</si>
  <si>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</si>
  <si>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</si>
  <si>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</si>
  <si>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</si>
  <si>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</si>
  <si>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</si>
  <si>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</si>
  <si>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</si>
  <si>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</si>
  <si>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</si>
  <si>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</si>
  <si>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</si>
  <si>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</si>
  <si>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</si>
  <si>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</si>
  <si>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CALLED_BACK_BILLS_M0</t>
  </si>
  <si>
    <t>SUM_BILLS_DISCOUNT_M0</t>
  </si>
  <si>
    <t>SUM_BILLS_DUE_M0</t>
  </si>
  <si>
    <t>SUM_CHEQUES_INFLOWS_M0</t>
  </si>
  <si>
    <t>CALLED_BACK_INV_M0</t>
  </si>
  <si>
    <t>SUM_CHEQUES_OUTFLOWS_M0</t>
  </si>
  <si>
    <t>SUM_BILLS_UNPAID_M0</t>
  </si>
  <si>
    <t>SUM_INVOICES_UNPAID_M0</t>
  </si>
  <si>
    <t>CALLED_BACK_BILLS_M1</t>
  </si>
  <si>
    <t>SUM_BILLS_DISCOUNT_M1</t>
  </si>
  <si>
    <t>SUM_BILLS_DUE_M1</t>
  </si>
  <si>
    <t>CALLED_BACK_INV_M1</t>
  </si>
  <si>
    <t>SUM_BILLS_UNPAID_M1</t>
  </si>
  <si>
    <t>SUM_INVOICES_UNPAID_M1</t>
  </si>
  <si>
    <t>CALLED_BACK_BILLS_M2</t>
  </si>
  <si>
    <t>SUM_BILLS_DISCOUNT_M2</t>
  </si>
  <si>
    <t>SUM_BILLS_DUE_M2</t>
  </si>
  <si>
    <t>CALLED_BACK_INV_M2</t>
  </si>
  <si>
    <t>SUM_BILLS_UNPAID_M2</t>
  </si>
  <si>
    <t>SUM_INVOICES_UNPAID_M2</t>
  </si>
  <si>
    <t>CHEQUES_INV_CURR_ACC_M0</t>
  </si>
  <si>
    <t>SUM_CALLED_BACK_BILLS_M0</t>
  </si>
  <si>
    <t>SUM_FIN_BILLS_DISCOUNT_M0</t>
  </si>
  <si>
    <t>SUM_CALLED_BACK_INVOICES_M0</t>
  </si>
  <si>
    <t>SUM_FIN_BILLS_UNPAID_M0</t>
  </si>
  <si>
    <t>SUM_CALLED_BACK_BILLS_M1</t>
  </si>
  <si>
    <t>SUM_CALLED_BACK_INVOICES_M1</t>
  </si>
  <si>
    <t>SUM_CALLED_BACK_INVOICES_M2</t>
  </si>
  <si>
    <t>SUM_FIN_CALLED_BACK_BILLS_M0</t>
  </si>
  <si>
    <t>SUM_FIN_CALLED_BACK_BILLS_M1</t>
  </si>
  <si>
    <t>SUM_FIN_CALLED_BACK_BILLS_M2</t>
  </si>
  <si>
    <t>CASH_TRANSACTIONS_Q1</t>
  </si>
  <si>
    <t>Number of cash transactions in previus quarter</t>
  </si>
  <si>
    <t>OVERDRAFT_ADV_ACC_UTILIZED</t>
  </si>
  <si>
    <t>OVERDRAFT_DISC_ACC_UTILIZED</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</si>
  <si>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</si>
  <si>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</si>
  <si>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</si>
  <si>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</si>
  <si>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</si>
  <si>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</si>
  <si>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</si>
  <si>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</si>
  <si>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</si>
  <si>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</si>
  <si>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</si>
  <si>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</si>
  <si>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</si>
  <si>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</si>
  <si>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</si>
  <si>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</si>
  <si>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</si>
  <si>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</si>
  <si>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</si>
  <si>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</si>
  <si>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</si>
  <si>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</si>
  <si>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</si>
  <si>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</si>
  <si>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</si>
  <si>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</si>
  <si>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</si>
  <si>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</si>
  <si>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</si>
  <si>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</si>
  <si>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</si>
  <si>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</si>
  <si>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</si>
  <si>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</si>
  <si>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</si>
  <si>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</si>
  <si>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</si>
  <si>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</si>
  <si>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</si>
  <si>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</si>
  <si>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</si>
  <si>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</si>
  <si>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</si>
  <si>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</si>
  <si>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</si>
  <si>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</si>
  <si>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</si>
  <si>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</si>
  <si>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</si>
  <si>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</si>
  <si>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</si>
  <si>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</si>
  <si>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</si>
  <si>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</si>
  <si>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</si>
  <si>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</si>
  <si>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</si>
  <si>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</si>
  <si>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</si>
  <si>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</si>
  <si>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Length</t>
  </si>
  <si>
    <t>BIB Var name</t>
  </si>
  <si>
    <t>System_Date</t>
  </si>
  <si>
    <t>INFORMATION_DT</t>
  </si>
  <si>
    <t>VARCHAR (50)</t>
  </si>
  <si>
    <t>NUMBER (18,4)</t>
  </si>
  <si>
    <t>18 digits: 13 integer + "comma" + 4 decimal</t>
  </si>
  <si>
    <t>EXCHANGE_RATE_M1</t>
  </si>
  <si>
    <t>EXCHANGE_RATE_M2</t>
  </si>
  <si>
    <t>EXCHANGE_RATE_M3</t>
  </si>
  <si>
    <t>EXCHANGE_RATE_M4</t>
  </si>
  <si>
    <t>EXCHANGE_RATE_M5</t>
  </si>
  <si>
    <t>EXCHANGE_RATE_M6</t>
  </si>
  <si>
    <t>EXCHANGE_RATE_M7</t>
  </si>
  <si>
    <t>EXCHANGE_RATE_M8</t>
  </si>
  <si>
    <t>EXCHANGE_RATE_M9</t>
  </si>
  <si>
    <t>EXCHANGE_RATE_M10</t>
  </si>
  <si>
    <t>EXCHANGE_RATE_M11</t>
  </si>
  <si>
    <t>EXCHANGE_RATE_M12</t>
  </si>
  <si>
    <t>VARCHAR(50)</t>
  </si>
  <si>
    <t>CUSTOMER_RK</t>
  </si>
  <si>
    <t>DATE (10)</t>
  </si>
  <si>
    <t>yyyy/mm/dd</t>
  </si>
  <si>
    <t>MARKET_SEGMENT_CD</t>
  </si>
  <si>
    <t>REGULAMENTARY_SEGMENT</t>
  </si>
  <si>
    <t>REG_SEG</t>
  </si>
  <si>
    <t>IFRS_CLASS_CD</t>
  </si>
  <si>
    <t>CA_BALANCE_AMT_M0</t>
  </si>
  <si>
    <t>CA_BALANCE_AMT_M1</t>
  </si>
  <si>
    <t>CA_BALANCE_AMT_M2</t>
  </si>
  <si>
    <t>CA_BALANCE_AMT_M3</t>
  </si>
  <si>
    <t>CA_BALANCE_AMT_M4</t>
  </si>
  <si>
    <t>CA_BALANCE_AMT_M5</t>
  </si>
  <si>
    <t>CA_BALANCE_AMT_M6</t>
  </si>
  <si>
    <t>CA_BALANCE_AMT_M7</t>
  </si>
  <si>
    <t>CA_BALANCE_AMT_M8</t>
  </si>
  <si>
    <t>CA_BALANCE_AMT_M9</t>
  </si>
  <si>
    <t>CA_BALANCE_AMT_M10</t>
  </si>
  <si>
    <t>CA_BALANCE_AMT_M11</t>
  </si>
  <si>
    <t>CA_BALANCE_AMT_M12</t>
  </si>
  <si>
    <t>ACCPAY_Y0</t>
  </si>
  <si>
    <t>ACCPAY_Y1</t>
  </si>
  <si>
    <t>ACCPAY_Y2</t>
  </si>
  <si>
    <t>ACCREC_Y0</t>
  </si>
  <si>
    <t>ACCREC_Y1</t>
  </si>
  <si>
    <t>ACCREC_Y2</t>
  </si>
  <si>
    <t>CSH_Y0</t>
  </si>
  <si>
    <t>CSH_Y1</t>
  </si>
  <si>
    <t>DATE(10)</t>
  </si>
  <si>
    <t>NUMBER (13)</t>
  </si>
  <si>
    <t>PD_CST_CNS_CNT_3M</t>
  </si>
  <si>
    <t>COGS_Y0</t>
  </si>
  <si>
    <t>COGS_Y1</t>
  </si>
  <si>
    <t>MR_GRADE</t>
  </si>
  <si>
    <t>EQT_Y0</t>
  </si>
  <si>
    <t>EQT_Y1</t>
  </si>
  <si>
    <t>EXP_AMT</t>
  </si>
  <si>
    <t>EXP_BAL_AMT</t>
  </si>
  <si>
    <t>CR_FCY_EXP_AMT</t>
  </si>
  <si>
    <t>FORBORN_F</t>
  </si>
  <si>
    <t>APPROVED_AMT</t>
  </si>
  <si>
    <t>VARCHAR(1)</t>
  </si>
  <si>
    <t>BLK_F</t>
  </si>
  <si>
    <t>NUMBER(13)</t>
  </si>
  <si>
    <t>BLK_DAYSCNT_3M</t>
  </si>
  <si>
    <t>DEF_FLG</t>
  </si>
  <si>
    <t>INTAST_Y0</t>
  </si>
  <si>
    <t>INTAST_Y1</t>
  </si>
  <si>
    <t>INTEXP_Y0</t>
  </si>
  <si>
    <t>INTEXP_Y1</t>
  </si>
  <si>
    <t>INVT_Y0</t>
  </si>
  <si>
    <t>INVT_Y1</t>
  </si>
  <si>
    <t>PSCST_Y0</t>
  </si>
  <si>
    <t>PSCST_Y1</t>
  </si>
  <si>
    <t>LTASSET</t>
  </si>
  <si>
    <t>LTDBT</t>
  </si>
  <si>
    <t>MTRCOST_Y0</t>
  </si>
  <si>
    <t>MTRCOST_Y1</t>
  </si>
  <si>
    <t>LTBDBT</t>
  </si>
  <si>
    <t>FAST_Y0</t>
  </si>
  <si>
    <t>FAST_Y1</t>
  </si>
  <si>
    <t>DEP_Y0</t>
  </si>
  <si>
    <t>DEP_Y1</t>
  </si>
  <si>
    <t>NETPRF_Y0</t>
  </si>
  <si>
    <t>NETPRF_Y1</t>
  </si>
  <si>
    <t>CA_CNT</t>
  </si>
  <si>
    <t>PAST_DUE_DAYS</t>
  </si>
  <si>
    <t>MAX_CR_FCY_PD_AMT_1M</t>
  </si>
  <si>
    <t>MAX_PD_CST_AMT_1M</t>
  </si>
  <si>
    <t>MTRINVENTORY_Y0</t>
  </si>
  <si>
    <t>MTRINVENTORY_Y1</t>
  </si>
  <si>
    <t>SLS_Y0</t>
  </si>
  <si>
    <t>SLS_Y1</t>
  </si>
  <si>
    <t>CURAST_Y0</t>
  </si>
  <si>
    <t>CURAST_Y1</t>
  </si>
  <si>
    <t>SHRTBDBT_Y0</t>
  </si>
  <si>
    <t>SHRTBDBT_Y1</t>
  </si>
  <si>
    <t>SHRTFDBT_Y0</t>
  </si>
  <si>
    <t>SHRTFDBT_Y1</t>
  </si>
  <si>
    <t>MSEC_Y0</t>
  </si>
  <si>
    <t>MSEC_Y1</t>
  </si>
  <si>
    <t>CURLIAB_Y0</t>
  </si>
  <si>
    <t>CURLIAB_Y1</t>
  </si>
  <si>
    <t>AST_Y0</t>
  </si>
  <si>
    <t>AST_Y1</t>
  </si>
  <si>
    <t>DBT_Y0</t>
  </si>
  <si>
    <t>DBT_Y1</t>
  </si>
  <si>
    <t>LIAB_Y0</t>
  </si>
  <si>
    <t>LIAB_Y1</t>
  </si>
  <si>
    <t>COLL_MKT_VALUE_AMT</t>
  </si>
  <si>
    <t>WC_Y0</t>
  </si>
  <si>
    <t>WC_Y1</t>
  </si>
  <si>
    <t>MAX_DLQ_INSTL_AMT_1M</t>
  </si>
  <si>
    <t>INT_LOAN_APPROVED_AMT</t>
  </si>
  <si>
    <t>CA_INFLOW_CNT</t>
  </si>
  <si>
    <t>CA_OUTFLOW_CNT</t>
  </si>
  <si>
    <t>MAX_DLQ_AMRT_AMT_1M</t>
  </si>
  <si>
    <t>SUM_INVOICES_DUE_M0</t>
  </si>
  <si>
    <t>SUM_INVOICES_DUE_M1</t>
  </si>
  <si>
    <t>SUM_INVOICES_DUE_M2</t>
  </si>
  <si>
    <t>LN_LAST_PD_CNT</t>
  </si>
  <si>
    <t>BLK_ENTERCNT_12M</t>
  </si>
  <si>
    <t>BLK_DAYSCNT_6M</t>
  </si>
  <si>
    <t>OVERDRAFT_UTILIZ_CONS_DAYS_3M</t>
  </si>
  <si>
    <t>OVERDRAFT_UTILIZ_CONS_DAYS_6M</t>
  </si>
  <si>
    <t>OVB_LMTU50_CNS_CNT_M6</t>
  </si>
  <si>
    <t>OVB_CLRN_CNT_M6</t>
  </si>
  <si>
    <t>OVB_RED_CNT_M12</t>
  </si>
  <si>
    <t>OVB_RED_CNS_CNT_M6</t>
  </si>
  <si>
    <t>Month t, month t-1</t>
  </si>
  <si>
    <t>TOTAL_DEBT_INTEREST
TOTAL_DEBT_INTEREST_30D</t>
  </si>
  <si>
    <t>Year t, year t-1
Year t, year t-1</t>
  </si>
  <si>
    <t>INFLOWS_ACCOUNT_M0
INFLOWS_ACCOUNT_M1</t>
  </si>
  <si>
    <t>OUTFLOWS_AMOUNT_M0
OUTFLOWS_AMOUNT_M1</t>
  </si>
  <si>
    <t>OUTFLOWS_CURR_ACC_M0
INFLOWS_CURR_ACC_M0</t>
  </si>
  <si>
    <t>OK</t>
  </si>
  <si>
    <t>Sì</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</si>
  <si>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</si>
  <si>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</si>
  <si>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</si>
  <si>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</si>
  <si>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</si>
  <si>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</si>
  <si>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</si>
  <si>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</si>
  <si>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</si>
  <si>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</si>
  <si>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</si>
  <si>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</si>
  <si>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</si>
  <si>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 Total debt in the last year</t>
  </si>
  <si>
    <t>MAX_TOT_DEBT_6M</t>
  </si>
  <si>
    <t>Max Total debt in the last 6 months</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</si>
  <si>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</si>
  <si>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</si>
  <si>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</si>
  <si>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</si>
  <si>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</si>
  <si>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</si>
  <si>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</si>
  <si>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</si>
  <si>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</si>
  <si>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</si>
  <si>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</si>
  <si>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</si>
  <si>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</si>
  <si>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sì</t>
  </si>
  <si>
    <t>Valore da tabella Missing</t>
  </si>
  <si>
    <t>MAX_TOT_DEBT_1Y
EBITDA_Y0</t>
  </si>
  <si>
    <t>MAX_TOT_DEBT_6M
EBITDA_Y0</t>
  </si>
  <si>
    <t>MAX_TOT_DEBT_1Y
SALES_Y0</t>
  </si>
  <si>
    <t>se REGULAMENTARY_SEGMENT = Corporate</t>
  </si>
  <si>
    <t>se REGULAMENTARY_SEGMENT = Retail</t>
  </si>
  <si>
    <t>y</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</si>
  <si>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</si>
  <si>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</si>
  <si>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</si>
  <si>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</si>
  <si>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</si>
  <si>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</si>
  <si>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</si>
  <si>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</si>
  <si>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</si>
  <si>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</si>
  <si>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</si>
  <si>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</si>
  <si>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</si>
  <si>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</si>
  <si>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</si>
  <si>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</si>
  <si>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</si>
  <si>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</si>
  <si>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</si>
  <si>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</si>
  <si>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</si>
  <si>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</si>
  <si>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</si>
  <si>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</si>
  <si>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</si>
  <si>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</si>
  <si>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</si>
  <si>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</si>
  <si>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</si>
  <si>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</si>
  <si>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</si>
  <si>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</si>
  <si>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</si>
  <si>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</si>
  <si>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</si>
  <si>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</si>
  <si>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</si>
  <si>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</si>
  <si>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</si>
  <si>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</si>
  <si>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</si>
  <si>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For each Client Homogeneous NDG, the indicator shows the  internal rating grade</t>
  </si>
  <si>
    <t>NR</t>
  </si>
  <si>
    <t>Indicator 219 - Monitoring rating</t>
  </si>
  <si>
    <t>ok</t>
  </si>
  <si>
    <t>MAX_DAYS_OVERDUE_Y0
MAX_DAYS_OVERDUE_Y1</t>
  </si>
  <si>
    <t>Date of data elaboration</t>
  </si>
  <si>
    <t>Data currency</t>
  </si>
  <si>
    <t>Exchange Rate month t</t>
  </si>
  <si>
    <t>Exchange Rate month t-1</t>
  </si>
  <si>
    <t>Exchange Rate month t-2</t>
  </si>
  <si>
    <t>Exchange Rate month t-3</t>
  </si>
  <si>
    <t>Exchange Rate month t-4</t>
  </si>
  <si>
    <t>Exchange Rate month t-5</t>
  </si>
  <si>
    <t>Exchange Rate month t-6</t>
  </si>
  <si>
    <t>Exchange Rate month t-7</t>
  </si>
  <si>
    <t>Exchange Rate month t-8</t>
  </si>
  <si>
    <t>Exchange Rate month t-9</t>
  </si>
  <si>
    <t>Exchange Rate month t-10</t>
  </si>
  <si>
    <t>Exchange Rate month t-11</t>
  </si>
  <si>
    <t>Exchange Rate month t-12</t>
  </si>
  <si>
    <t>CLIENT_DESCR</t>
  </si>
  <si>
    <t>NEED TO BE VALUED</t>
  </si>
  <si>
    <t>Client Name/Description</t>
  </si>
  <si>
    <t>NBS_CLASS_CD</t>
  </si>
  <si>
    <t>Current account balance month t-1</t>
  </si>
  <si>
    <t>Current account balance month t-2</t>
  </si>
  <si>
    <t>Current account balance month t-3</t>
  </si>
  <si>
    <t>Current account balance month t-4</t>
  </si>
  <si>
    <t>Current account balance month t-5</t>
  </si>
  <si>
    <t>Current account balance month t-6</t>
  </si>
  <si>
    <t>Current account balance month t-7</t>
  </si>
  <si>
    <t>Current account balance month t-8</t>
  </si>
  <si>
    <t>Current account balance month t-9</t>
  </si>
  <si>
    <t>Current account balance month t-10</t>
  </si>
  <si>
    <t>Current account balance month t-11</t>
  </si>
  <si>
    <t>Current account balance month t-12</t>
  </si>
  <si>
    <t>Sum of inflows in current account over the month t</t>
  </si>
  <si>
    <t>Sum of inflows in current account over the month t-1</t>
  </si>
  <si>
    <t>Sum of inflows in current account over the month t-2</t>
  </si>
  <si>
    <t>Sum of inflows in current account over the month t-3</t>
  </si>
  <si>
    <t>Sum of inflows in current account over the month t-4</t>
  </si>
  <si>
    <t>Sum of inflows in current account over the month t-5</t>
  </si>
  <si>
    <t>Sum of inflows in current account over the month t-6</t>
  </si>
  <si>
    <t>Sum of inflows in current account over the month t-7</t>
  </si>
  <si>
    <t>Sum of inflows in current account over the month t-8</t>
  </si>
  <si>
    <t>Sum of inflows in current account over the month t-9</t>
  </si>
  <si>
    <t>Sum of inflows in current account over the month t-10</t>
  </si>
  <si>
    <t>Sum of inflows in current account over the month t-11</t>
  </si>
  <si>
    <t>Sum of inflows in current account over the month t-12</t>
  </si>
  <si>
    <t>Sum of outflows from current account over the month t</t>
  </si>
  <si>
    <t>Sum of outflows from current account over the month t-1</t>
  </si>
  <si>
    <t>Sum of outflows from current account over the month t-2</t>
  </si>
  <si>
    <t>Sum of outflows from current account over the month t-3</t>
  </si>
  <si>
    <t>Sum of outflows from current account over the month t-4</t>
  </si>
  <si>
    <t>Sum of outflows from current account over the month t-5</t>
  </si>
  <si>
    <t>Sum of outflows from current account over the month t-6</t>
  </si>
  <si>
    <t>Sum of outflows from current account over the month t-7</t>
  </si>
  <si>
    <t>Sum of outflows from current account over the month t-8</t>
  </si>
  <si>
    <t>Sum of outflows from current account over the month t-9</t>
  </si>
  <si>
    <t>Sum of outflows from current account over the month t-10</t>
  </si>
  <si>
    <t>Sum of outflows from current account over the month t-11</t>
  </si>
  <si>
    <t>Sum of outflows from current account over the month t-12</t>
  </si>
  <si>
    <t>Account payables year t</t>
  </si>
  <si>
    <t>Account payables year t-1</t>
  </si>
  <si>
    <t>Account payables year t-2</t>
  </si>
  <si>
    <t>Account receivables year_t-2</t>
  </si>
  <si>
    <t>MR_GRADE_T0</t>
  </si>
  <si>
    <t>Monitoring rating (month t)</t>
  </si>
  <si>
    <t>MR_GRADE_T1</t>
  </si>
  <si>
    <t>Monitoring rating (month t-1)</t>
  </si>
  <si>
    <t>MR_GRADE_T2</t>
  </si>
  <si>
    <t>Monitoring rating (month t-2)</t>
  </si>
  <si>
    <t>MR_GRADE_T3</t>
  </si>
  <si>
    <t>Monitoring rating (month t-3)</t>
  </si>
  <si>
    <t>FIN_STAT_F</t>
  </si>
  <si>
    <t>Overdraft amount (as of the last business day of the month t)</t>
  </si>
  <si>
    <t>Overdraft amount (as of the last business day of the month t-1)</t>
  </si>
  <si>
    <t>Overdraft amount (as of the last business day of the month t-2)</t>
  </si>
  <si>
    <t>Overdraft amount (as of the last business day of the month t-3)</t>
  </si>
  <si>
    <t>Overdraft amount (as of the last business day of the month t-4)</t>
  </si>
  <si>
    <t>Overdraft amount (as of the last business day of the month t-5)</t>
  </si>
  <si>
    <t>Overdraft amount (as of the last business day of the month t-6)</t>
  </si>
  <si>
    <t>Overdraft limit (as of the last business day of the month t)</t>
  </si>
  <si>
    <t>Overdraft limit (as of the last business day of the month t-1)</t>
  </si>
  <si>
    <t>Overdraft limit (as of the last business day of the month t-2)</t>
  </si>
  <si>
    <t>Overdraft limit (as of the last business day of the month t-3)</t>
  </si>
  <si>
    <t>Overdraft limit (as of the last business day of the month t-4)</t>
  </si>
  <si>
    <t>Overdraft limit (as of the last business day of the month t-5)</t>
  </si>
  <si>
    <t>Overdraft limit (as of the last business day of the month t-6)</t>
  </si>
  <si>
    <t>Sum of amount of bills become due over the month t</t>
  </si>
  <si>
    <t>Sum of amount of bills become due over the month t-1</t>
  </si>
  <si>
    <t>Sum of amount of bills become due over the month t-2</t>
  </si>
  <si>
    <t>Sum of amount of bills presented for discount over the month t</t>
  </si>
  <si>
    <t>Sum of amount of bills presented for discount over the month t-1</t>
  </si>
  <si>
    <t>Sum of amount of bills presented for discount over the month t-2</t>
  </si>
  <si>
    <t>Sum of amount of called-back bills over the month t</t>
  </si>
  <si>
    <t>Sum of amount of called-back bills over the month t-1</t>
  </si>
  <si>
    <t>Sum of amount of called-back invoices over the month t</t>
  </si>
  <si>
    <t>Sum of amount of called-back invoices over the month t-1</t>
  </si>
  <si>
    <t>Sum of amount of called-back invoices over the month t-2</t>
  </si>
  <si>
    <t>Sum of amount of financial called-back bills over the month t</t>
  </si>
  <si>
    <t>Sum of amount of financial called-back bills over the month t-1</t>
  </si>
  <si>
    <t>Sum of amount of financial called-back bills over the month t-2</t>
  </si>
  <si>
    <t>Sum of amount of invoices become due over the month t</t>
  </si>
  <si>
    <t>Sum of amount of invoices become due over the month t-1</t>
  </si>
  <si>
    <t>Sum of amount of invoices become due over the month t-2</t>
  </si>
  <si>
    <t>Sum of amount of unpaid bills over the month t</t>
  </si>
  <si>
    <t>Sum of amount of unpaid bills over the month t-1</t>
  </si>
  <si>
    <t>Sum of amount of unpaid bills over the month t-2</t>
  </si>
  <si>
    <t>Sum of amount of unpaid invoices over the month t</t>
  </si>
  <si>
    <t>Sum of amount of unpaid invoices over the month t-1</t>
  </si>
  <si>
    <t>Sum of amount of unpaid invoices over the month t-2</t>
  </si>
  <si>
    <t>LN_1Y_MAX_PD_CNT</t>
  </si>
  <si>
    <t>MAX_DAYS_OVERDUE_Y0</t>
  </si>
  <si>
    <t>12 (only integer)</t>
  </si>
  <si>
    <t>NULL</t>
  </si>
  <si>
    <t>Max days overdue</t>
  </si>
  <si>
    <t xml:space="preserve">Max days overdue_t-1 </t>
  </si>
  <si>
    <t>OVB_LMTU75_CNS_CNT_M3</t>
  </si>
  <si>
    <t xml:space="preserve">Data Examples
&lt;some examples of the possible data values assigned to the variable&gt; </t>
  </si>
  <si>
    <t>EXCHANGE_RATE_M0</t>
  </si>
  <si>
    <t>CA_INFLOW_AMT_M0</t>
  </si>
  <si>
    <t>CA_INFLOW_AMT_M1</t>
  </si>
  <si>
    <t>CA_INFLOW_AMT_M2</t>
  </si>
  <si>
    <t>CA_INFLOW_AMT_M3</t>
  </si>
  <si>
    <t>CA_INFLOW_AMT_M4</t>
  </si>
  <si>
    <t>CA_INFLOW_AMT_M5</t>
  </si>
  <si>
    <t>CA_INFLOW_AMT_M6</t>
  </si>
  <si>
    <t>CA_INFLOW_AMT_M7</t>
  </si>
  <si>
    <t>CA_INFLOW_AMT_M8</t>
  </si>
  <si>
    <t>CA_INFLOW_AMT_M9</t>
  </si>
  <si>
    <t>CA_INFLOW_AMT_M10</t>
  </si>
  <si>
    <t>CA_INFLOW_AMT_M11</t>
  </si>
  <si>
    <t>CA_INFLOW_AMT_M12</t>
  </si>
  <si>
    <t>CA_OUTFLOW_AMT_M0</t>
  </si>
  <si>
    <t>CA_OUTFLOW_AMT_M1</t>
  </si>
  <si>
    <t>CA_OUTFLOW_AMT_M2</t>
  </si>
  <si>
    <t>CA_OUTFLOW_AMT_M3</t>
  </si>
  <si>
    <t>CA_OUTFLOW_AMT_M4</t>
  </si>
  <si>
    <t>CA_OUTFLOW_AMT_M5</t>
  </si>
  <si>
    <t>CA_OUTFLOW_AMT_M6</t>
  </si>
  <si>
    <t>CA_OUTFLOW_AMT_M7</t>
  </si>
  <si>
    <t>CA_OUTFLOW_AMT_M8</t>
  </si>
  <si>
    <t>CA_OUTFLOW_AMT_M9</t>
  </si>
  <si>
    <t>CA_OUTFLOW_AMT_M10</t>
  </si>
  <si>
    <t>CA_OUTFLOW_AMT_M11</t>
  </si>
  <si>
    <t>CA_OUTFLOW_AMT_M12</t>
  </si>
  <si>
    <t>CASH_TRANSACTIONS_Q0</t>
  </si>
  <si>
    <t>OVRD_UTLZ_AMT_M0</t>
  </si>
  <si>
    <t>OVRD_UTLZ_AMT_M1</t>
  </si>
  <si>
    <t>OVRD_UTLZ_AMT_M2</t>
  </si>
  <si>
    <t>OVRD_UTLZ_AMT_M3</t>
  </si>
  <si>
    <t>OVRD_UTLZ_AMT_M4</t>
  </si>
  <si>
    <t>OVRD_UTLZ_AMT_M5</t>
  </si>
  <si>
    <t>OVRD_UTLZ_AMT_M6</t>
  </si>
  <si>
    <t>OVRD_LIMIT_AMT_M0</t>
  </si>
  <si>
    <t>OVRD_LIMIT_AMT_M1</t>
  </si>
  <si>
    <t>OVRD_LIMIT_AMT_M2</t>
  </si>
  <si>
    <t>OVRD_LIMIT_AMT_M3</t>
  </si>
  <si>
    <t>OVRD_LIMIT_AMT_M4</t>
  </si>
  <si>
    <t>OVRD_LIMIT_AMT_M5</t>
  </si>
  <si>
    <t>OVRD_LIMIT_AMT_M6</t>
  </si>
  <si>
    <t>TOTAL_DEBT_INTEREST_30D</t>
  </si>
  <si>
    <t>PAST_DUE_MAX_DAYS_Y1 MAX_DAYS_OVERDUE_Y1</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</si>
  <si>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</si>
  <si>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</si>
  <si>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</si>
  <si>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</si>
  <si>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</si>
  <si>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</si>
  <si>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</si>
  <si>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</si>
  <si>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</si>
  <si>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MONITORING_RATING_SCALE</t>
  </si>
  <si>
    <t>A1</t>
  </si>
  <si>
    <t>A2</t>
  </si>
  <si>
    <t>A3</t>
  </si>
  <si>
    <t>A4</t>
  </si>
  <si>
    <t>A5</t>
  </si>
  <si>
    <t>A6</t>
  </si>
  <si>
    <t>B1</t>
  </si>
  <si>
    <t>B2</t>
  </si>
  <si>
    <t>B3</t>
  </si>
  <si>
    <t>B4</t>
  </si>
  <si>
    <t>C1</t>
  </si>
  <si>
    <t>C2</t>
  </si>
  <si>
    <t>C3</t>
  </si>
  <si>
    <t>C4</t>
  </si>
  <si>
    <t>C5</t>
  </si>
  <si>
    <t>D</t>
  </si>
  <si>
    <t>?</t>
  </si>
  <si>
    <t>Numeri progressivo</t>
  </si>
  <si>
    <t>Gestione outlier e taglio code</t>
  </si>
  <si>
    <t>Valore minimo di taglio</t>
  </si>
  <si>
    <t>Valore massimo di taglio</t>
  </si>
  <si>
    <t>Richiesto</t>
  </si>
  <si>
    <t>Non richiesto</t>
  </si>
  <si>
    <t>no</t>
  </si>
  <si>
    <t>FAST TRACK</t>
  </si>
  <si>
    <t>MODULE 1</t>
  </si>
  <si>
    <t>EXCEPTION 2</t>
  </si>
  <si>
    <t>EXCEPTION 1</t>
  </si>
  <si>
    <t>MODULE 2</t>
  </si>
  <si>
    <t>CORPORATE</t>
  </si>
  <si>
    <t>RETAIL</t>
  </si>
  <si>
    <t>ID_MONITORING_RATING_M0</t>
  </si>
  <si>
    <t>ID_MONITORING_RATING_M1</t>
  </si>
  <si>
    <t>ID_MONITORING_RATING_M2</t>
  </si>
  <si>
    <t>ID_MONITORING_RATING_M3</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</si>
  <si>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</si>
  <si>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</si>
  <si>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</si>
  <si>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</si>
  <si>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</si>
  <si>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</si>
  <si>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</si>
  <si>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</si>
  <si>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</si>
  <si>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</si>
  <si>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</si>
  <si>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</si>
  <si>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</si>
  <si>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</si>
  <si>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</si>
  <si>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</si>
  <si>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</si>
  <si>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</si>
  <si>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</si>
  <si>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</si>
  <si>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</si>
  <si>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</si>
  <si>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</si>
  <si>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</si>
  <si>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</si>
  <si>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</si>
  <si>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</si>
  <si>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</si>
  <si>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</si>
  <si>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</si>
  <si>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</si>
  <si>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</si>
  <si>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</si>
  <si>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</si>
  <si>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</si>
  <si>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</si>
  <si>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</si>
  <si>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</si>
  <si>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</si>
  <si>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</si>
  <si>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</si>
  <si>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</si>
  <si>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</si>
  <si>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</si>
  <si>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</si>
  <si>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</si>
  <si>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</si>
  <si>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</si>
  <si>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</si>
  <si>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</si>
  <si>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</si>
  <si>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</si>
  <si>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</si>
  <si>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</si>
  <si>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</si>
  <si>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</si>
  <si>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</si>
  <si>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</si>
  <si>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</si>
  <si>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</si>
  <si>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</si>
  <si>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</si>
  <si>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</si>
  <si>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</si>
  <si>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</si>
  <si>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</si>
  <si>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</si>
  <si>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</si>
  <si>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</si>
  <si>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</si>
  <si>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</si>
  <si>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</si>
  <si>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</si>
  <si>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</si>
  <si>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</si>
  <si>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</si>
  <si>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</si>
  <si>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</si>
  <si>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</si>
  <si>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</si>
  <si>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</si>
  <si>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</si>
  <si>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</si>
  <si>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</si>
  <si>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</si>
  <si>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</si>
  <si>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</si>
  <si>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</si>
  <si>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</si>
  <si>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</si>
  <si>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</si>
  <si>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</si>
  <si>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</si>
  <si>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</si>
  <si>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</si>
  <si>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</si>
  <si>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</si>
  <si>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</si>
  <si>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</si>
  <si>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</si>
  <si>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</si>
  <si>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</si>
  <si>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</si>
  <si>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</si>
  <si>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</si>
  <si>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</si>
  <si>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</si>
  <si>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</si>
  <si>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</si>
  <si>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</si>
  <si>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</si>
  <si>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</si>
  <si>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</si>
  <si>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</si>
  <si>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</si>
  <si>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</si>
  <si>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</si>
  <si>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</si>
  <si>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</si>
  <si>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</si>
  <si>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</si>
  <si>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</si>
  <si>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</si>
  <si>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</si>
  <si>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</si>
  <si>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</si>
  <si>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</si>
  <si>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</si>
  <si>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</si>
  <si>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</si>
  <si>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</si>
  <si>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</si>
  <si>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</si>
  <si>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</si>
  <si>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</si>
  <si>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</si>
  <si>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</si>
  <si>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</si>
  <si>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</si>
  <si>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</si>
  <si>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</si>
  <si>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</si>
  <si>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</si>
  <si>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</si>
  <si>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</si>
  <si>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</si>
  <si>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</si>
  <si>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</si>
  <si>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</si>
  <si>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</si>
  <si>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</si>
  <si>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</si>
  <si>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</si>
  <si>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</si>
  <si>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</si>
  <si>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</si>
  <si>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</si>
  <si>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</si>
  <si>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</si>
  <si>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</si>
  <si>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</si>
  <si>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</si>
  <si>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</si>
  <si>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</si>
  <si>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</si>
  <si>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</si>
  <si>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</si>
  <si>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</si>
  <si>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</si>
  <si>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</si>
  <si>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</si>
  <si>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</si>
  <si>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</si>
  <si>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</si>
  <si>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</si>
  <si>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</si>
  <si>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</si>
  <si>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</si>
  <si>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</si>
  <si>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</si>
  <si>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</si>
  <si>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</si>
  <si>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</si>
  <si>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</si>
  <si>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</si>
  <si>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</si>
  <si>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</si>
  <si>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</si>
  <si>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</si>
  <si>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</si>
  <si>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</si>
  <si>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</si>
  <si>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</si>
  <si>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</si>
  <si>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</si>
  <si>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</si>
  <si>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</si>
  <si>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</si>
  <si>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</si>
  <si>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</si>
  <si>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</si>
  <si>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</si>
  <si>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</si>
  <si>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</si>
  <si>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</si>
  <si>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</si>
  <si>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</si>
  <si>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</si>
  <si>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</si>
  <si>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</si>
  <si>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</si>
  <si>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</si>
  <si>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</si>
  <si>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</si>
  <si>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</si>
  <si>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</si>
  <si>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</si>
  <si>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</si>
  <si>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</si>
  <si>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</si>
  <si>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</si>
  <si>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</si>
  <si>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</si>
  <si>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</si>
  <si>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</si>
  <si>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</si>
  <si>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</si>
  <si>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</si>
  <si>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</si>
  <si>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</si>
  <si>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</si>
  <si>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</si>
  <si>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</si>
  <si>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</si>
  <si>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</si>
  <si>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</si>
  <si>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</si>
  <si>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</si>
  <si>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</si>
  <si>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</si>
  <si>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</si>
  <si>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</si>
  <si>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</si>
  <si>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</si>
  <si>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</si>
  <si>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</si>
  <si>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</si>
  <si>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</si>
  <si>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</si>
  <si>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</si>
  <si>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</si>
  <si>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</si>
  <si>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</si>
  <si>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 xml:space="preserve">• Per il singolo SNDG il campo può assumere valore 0 o 1 a seconda che venga attivato o meno il flag sul cruscotto;
• Il flag è valorizzato a 1 se si verifica la presenza di un past due verso impiegati e creditori pubblici;
• L’alimentazione è manuale attraverso l’applicativo “cruscotto” a cura del gestore della posizione;
• La materialità dell’importo è expert-based, per cui è affidato interamente al giudizio del gestore  (CRMD non definisce al momento alcuna linea guida);
• L’indicatore è manuale e non sono previsti possibili casi di errore.
</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</si>
  <si>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</si>
  <si>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</si>
  <si>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</si>
  <si>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</si>
  <si>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</si>
  <si>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</si>
  <si>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</si>
  <si>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</si>
  <si>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</si>
  <si>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</si>
  <si>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</si>
  <si>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</si>
  <si>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</si>
  <si>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</si>
  <si>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</si>
  <si>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 Per il singolo SNDG il campo può assumere valore 0 o 1 a seconda che venga attivato o meno il flag sul cruscotto;
• L’indicatore è valorizzato a 1 se si verifica una sospensione temporanea alla negoziazione di un bond per momentanea difficoltà della controparte emittente;
• L’alimentazione è manuale attraverso l’applicativo “cruscotto” a cura del gestore della posizione;
• L’indicatore è manuale e non sono previsti possibili casi di errore.
</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</si>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</sst>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00"/>
    <numFmt numFmtId="165" formatCode="0.0000"/>
    <numFmt numFmtId="166" formatCode="_-* #,##0_-;\-* #,##0_-;_-* &quot;-&quot;??_-;_-@_-"/>
    <numFmt numFmtId="167" formatCode="_-* #,##0.0000000_-;\-* #,##0.0000000_-;_-* &quot;-&quot;??_-;_-@_-"/>
    <numFmt numFmtId="168" formatCode="#,###"/>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2"/>
      <name val="Calibri"/>
      <family val="2"/>
      <scheme val="minor"/>
    </font>
    <font>
      <b/>
      <sz val="11"/>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trike/>
      <sz val="11"/>
      <color rgb="FFFF0000"/>
      <name val="Calibri"/>
      <family val="2"/>
      <scheme val="minor"/>
    </font>
    <font>
      <sz val="10"/>
      <color rgb="FF44546A"/>
      <name val="Calibri"/>
      <family val="2"/>
    </font>
    <font>
      <u/>
      <sz val="10"/>
      <name val="Calibri"/>
      <family val="2"/>
    </font>
    <font>
      <sz val="12"/>
      <color theme="1"/>
      <name val="Calibri"/>
      <family val="2"/>
      <scheme val="minor"/>
    </font>
    <font>
      <b/>
      <sz val="18"/>
      <color theme="1"/>
      <name val="Calibri"/>
      <family val="2"/>
      <scheme val="minor"/>
    </font>
    <font>
      <sz val="12"/>
      <color rgb="FFFF0000"/>
      <name val="Calibri"/>
      <family val="2"/>
      <scheme val="minor"/>
    </font>
    <font>
      <sz val="11"/>
      <color rgb="FF000000"/>
      <name val="Calibri"/>
      <family val="2"/>
      <scheme val="minor"/>
    </font>
  </fonts>
  <fills count="29">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s>
  <borders count="33">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medium">
        <color rgb="FF262626"/>
      </left>
      <right style="medium">
        <color rgb="FF262626"/>
      </right>
      <top style="medium">
        <color auto="1"/>
      </top>
      <bottom/>
      <diagonal/>
    </border>
    <border>
      <left/>
      <right/>
      <top style="double">
        <color auto="1"/>
      </top>
      <bottom style="medium">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style="double">
        <color theme="1" tint="0.499984740745262"/>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indexed="64"/>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indexed="64"/>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s>
  <cellStyleXfs count="6">
    <xf numFmtId="0" fontId="0" fillId="0" borderId="0"/>
    <xf numFmtId="0" fontId="11" fillId="0" borderId="0"/>
    <xf numFmtId="0" fontId="19" fillId="8" borderId="0" applyNumberFormat="0" applyBorder="0" applyAlignment="0" applyProtection="0"/>
    <xf numFmtId="0" fontId="5" fillId="0" borderId="0"/>
    <xf numFmtId="0" fontId="5" fillId="0" borderId="0"/>
    <xf numFmtId="43" fontId="29" fillId="0" borderId="0" applyFont="0" applyFill="0" applyBorder="0" applyAlignment="0" applyProtection="0"/>
  </cellStyleXfs>
  <cellXfs count="331">
    <xf numFmtId="0" fontId="0" fillId="0" borderId="0" xfId="0"/>
    <xf numFmtId="0" fontId="6" fillId="2" borderId="1" xfId="0" applyFont="1" applyFill="1" applyBorder="1" applyAlignment="1">
      <alignment horizontal="left"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9" fillId="0" borderId="0" xfId="0" applyFont="1" applyAlignment="1"/>
    <xf numFmtId="0" fontId="7" fillId="0" borderId="0" xfId="0" applyFont="1" applyAlignment="1"/>
    <xf numFmtId="0" fontId="8" fillId="0" borderId="7" xfId="0" applyFont="1" applyFill="1" applyBorder="1" applyAlignment="1">
      <alignment horizontal="left" vertical="center" wrapText="1"/>
    </xf>
    <xf numFmtId="0" fontId="7" fillId="0" borderId="0" xfId="0" applyFont="1" applyFill="1" applyBorder="1" applyAlignment="1">
      <alignment horizontal="left" vertical="center" wrapText="1"/>
    </xf>
    <xf numFmtId="0" fontId="8" fillId="0" borderId="7" xfId="0" applyFont="1" applyFill="1" applyBorder="1" applyAlignment="1">
      <alignment horizontal="left" vertical="center"/>
    </xf>
    <xf numFmtId="0" fontId="8" fillId="0" borderId="9" xfId="0" applyFont="1" applyFill="1" applyBorder="1" applyAlignment="1">
      <alignment horizontal="left" vertical="center" wrapText="1"/>
    </xf>
    <xf numFmtId="0" fontId="8" fillId="0" borderId="3" xfId="0" applyFont="1" applyFill="1" applyBorder="1" applyAlignment="1">
      <alignment horizontal="left" vertical="center"/>
    </xf>
    <xf numFmtId="0" fontId="8" fillId="0" borderId="3" xfId="0" applyFont="1" applyFill="1" applyBorder="1" applyAlignment="1">
      <alignment horizontal="left" vertical="center" wrapText="1"/>
    </xf>
    <xf numFmtId="0" fontId="6" fillId="3" borderId="9" xfId="0" applyFont="1" applyFill="1" applyBorder="1" applyAlignment="1">
      <alignment horizontal="justify" vertical="center" wrapText="1"/>
    </xf>
    <xf numFmtId="0" fontId="6" fillId="3" borderId="2" xfId="0" applyFont="1" applyFill="1" applyBorder="1" applyAlignment="1">
      <alignment horizontal="justify" vertical="center" wrapText="1"/>
    </xf>
    <xf numFmtId="0" fontId="8" fillId="0" borderId="2" xfId="0" applyFont="1" applyFill="1" applyBorder="1" applyAlignment="1">
      <alignment horizontal="left" vertical="center" wrapText="1"/>
    </xf>
    <xf numFmtId="0" fontId="10" fillId="4" borderId="5" xfId="0" applyFont="1" applyFill="1" applyBorder="1" applyAlignment="1">
      <alignment horizontal="center" vertical="center" wrapText="1"/>
    </xf>
    <xf numFmtId="0" fontId="11" fillId="0" borderId="0" xfId="0" applyFont="1"/>
    <xf numFmtId="0" fontId="13" fillId="0" borderId="0" xfId="0" applyFont="1" applyAlignment="1"/>
    <xf numFmtId="0" fontId="15" fillId="0" borderId="0" xfId="0" applyFont="1"/>
    <xf numFmtId="0" fontId="11" fillId="0" borderId="0" xfId="1"/>
    <xf numFmtId="0" fontId="17" fillId="9" borderId="4" xfId="1" applyFont="1" applyFill="1" applyBorder="1" applyAlignment="1">
      <alignment horizontal="left" vertical="center" wrapText="1"/>
    </xf>
    <xf numFmtId="0" fontId="11" fillId="9" borderId="4" xfId="1" applyFill="1" applyBorder="1" applyAlignment="1">
      <alignment vertical="center" wrapText="1"/>
    </xf>
    <xf numFmtId="0" fontId="17" fillId="9" borderId="4" xfId="1" applyFont="1" applyFill="1" applyBorder="1" applyAlignment="1">
      <alignment vertical="center" wrapText="1"/>
    </xf>
    <xf numFmtId="0" fontId="13" fillId="9" borderId="4" xfId="1" applyFont="1" applyFill="1" applyBorder="1" applyAlignment="1">
      <alignment vertical="center" wrapText="1"/>
    </xf>
    <xf numFmtId="0" fontId="13" fillId="0" borderId="0" xfId="0" applyFont="1"/>
    <xf numFmtId="0" fontId="9" fillId="0" borderId="0" xfId="0" applyFont="1" applyAlignment="1">
      <alignment horizontal="center" vertical="center"/>
    </xf>
    <xf numFmtId="0" fontId="9" fillId="7" borderId="4" xfId="0" applyFont="1" applyFill="1" applyBorder="1" applyAlignment="1">
      <alignment horizontal="center" vertical="center" wrapText="1"/>
    </xf>
    <xf numFmtId="0" fontId="11" fillId="7"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7" fillId="0" borderId="4" xfId="0" applyFont="1" applyBorder="1" applyAlignment="1">
      <alignment horizontal="center" vertical="center" wrapText="1"/>
    </xf>
    <xf numFmtId="0" fontId="13" fillId="0" borderId="4" xfId="0" applyFont="1" applyBorder="1" applyAlignment="1">
      <alignment horizontal="center" vertical="center" wrapText="1"/>
    </xf>
    <xf numFmtId="0" fontId="11"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6" fillId="9" borderId="0" xfId="1" applyFont="1" applyFill="1" applyBorder="1" applyAlignment="1">
      <alignment horizontal="left" vertical="center"/>
    </xf>
    <xf numFmtId="0" fontId="16" fillId="9" borderId="0" xfId="1" applyFont="1" applyFill="1" applyBorder="1" applyAlignment="1">
      <alignment horizontal="center" vertical="center"/>
    </xf>
    <xf numFmtId="0" fontId="17" fillId="9" borderId="0" xfId="1" applyFont="1" applyFill="1" applyBorder="1" applyAlignment="1">
      <alignment vertical="center" wrapText="1"/>
    </xf>
    <xf numFmtId="0" fontId="11" fillId="9" borderId="0" xfId="1" applyFill="1" applyBorder="1" applyAlignment="1">
      <alignment vertical="center" wrapText="1"/>
    </xf>
    <xf numFmtId="0" fontId="17" fillId="9" borderId="0" xfId="1" applyFont="1" applyFill="1" applyBorder="1" applyAlignment="1">
      <alignment horizontal="left" vertical="center" wrapText="1"/>
    </xf>
    <xf numFmtId="0" fontId="13" fillId="9" borderId="0" xfId="1" applyFont="1" applyFill="1" applyBorder="1" applyAlignment="1">
      <alignment vertical="center" wrapText="1"/>
    </xf>
    <xf numFmtId="0" fontId="6" fillId="2" borderId="1" xfId="0" applyFont="1" applyFill="1" applyBorder="1" applyAlignment="1">
      <alignment horizontal="center" vertical="center" wrapText="1"/>
    </xf>
    <xf numFmtId="0" fontId="8" fillId="0" borderId="14" xfId="0" applyFont="1" applyBorder="1" applyAlignment="1">
      <alignment horizontal="left" vertical="center" wrapText="1"/>
    </xf>
    <xf numFmtId="0" fontId="8" fillId="0" borderId="14" xfId="0" applyFont="1" applyFill="1" applyBorder="1" applyAlignment="1">
      <alignment horizontal="left" vertical="center" wrapText="1"/>
    </xf>
    <xf numFmtId="0" fontId="8" fillId="5" borderId="14" xfId="0" applyFont="1" applyFill="1" applyBorder="1" applyAlignment="1">
      <alignment horizontal="left" vertical="center" wrapText="1"/>
    </xf>
    <xf numFmtId="0" fontId="9" fillId="10" borderId="4" xfId="0" applyFont="1" applyFill="1" applyBorder="1" applyAlignment="1">
      <alignment horizontal="center" vertical="center" wrapText="1"/>
    </xf>
    <xf numFmtId="0" fontId="11" fillId="0" borderId="0" xfId="0" applyFont="1" applyAlignment="1">
      <alignment wrapText="1"/>
    </xf>
    <xf numFmtId="0" fontId="14" fillId="0" borderId="0" xfId="0" applyFont="1" applyFill="1" applyAlignment="1">
      <alignment horizontal="left" vertical="center"/>
    </xf>
    <xf numFmtId="0" fontId="8" fillId="0" borderId="6" xfId="0" applyFont="1" applyFill="1" applyBorder="1" applyAlignment="1">
      <alignment horizontal="center" vertical="center"/>
    </xf>
    <xf numFmtId="0" fontId="16" fillId="0" borderId="4" xfId="0" applyFont="1" applyBorder="1" applyAlignment="1">
      <alignment horizontal="center" vertical="center" wrapText="1"/>
    </xf>
    <xf numFmtId="2" fontId="13" fillId="0" borderId="4" xfId="2" applyNumberFormat="1" applyFont="1" applyFill="1" applyBorder="1" applyAlignment="1">
      <alignment vertical="center" wrapText="1"/>
    </xf>
    <xf numFmtId="0" fontId="16" fillId="11" borderId="4" xfId="0" applyFont="1" applyFill="1" applyBorder="1" applyAlignment="1">
      <alignment horizontal="center" vertical="center" wrapText="1"/>
    </xf>
    <xf numFmtId="0" fontId="9" fillId="11" borderId="4" xfId="0" applyFont="1" applyFill="1" applyBorder="1" applyAlignment="1">
      <alignment horizontal="center" vertical="center" wrapText="1"/>
    </xf>
    <xf numFmtId="0" fontId="7" fillId="11" borderId="4" xfId="0" applyFont="1" applyFill="1" applyBorder="1" applyAlignment="1">
      <alignment horizontal="center" vertical="center" wrapText="1"/>
    </xf>
    <xf numFmtId="0" fontId="13" fillId="11" borderId="4" xfId="0" applyFont="1" applyFill="1" applyBorder="1" applyAlignment="1">
      <alignment horizontal="center" vertical="center" wrapText="1"/>
    </xf>
    <xf numFmtId="0" fontId="11" fillId="0" borderId="0" xfId="0" applyFont="1" applyFill="1" applyAlignment="1">
      <alignment horizontal="center" vertical="center" wrapText="1"/>
    </xf>
    <xf numFmtId="0" fontId="11" fillId="0" borderId="0" xfId="0" applyFont="1" applyFill="1" applyAlignment="1">
      <alignment wrapText="1"/>
    </xf>
    <xf numFmtId="0" fontId="5" fillId="0" borderId="0" xfId="3" applyFont="1"/>
    <xf numFmtId="0" fontId="13" fillId="0" borderId="0" xfId="3" applyFont="1" applyFill="1"/>
    <xf numFmtId="0" fontId="9" fillId="0" borderId="4" xfId="0" applyFont="1" applyFill="1" applyBorder="1" applyAlignment="1">
      <alignment horizontal="center" vertical="center" wrapText="1"/>
    </xf>
    <xf numFmtId="0" fontId="8" fillId="0" borderId="8" xfId="0" applyFont="1" applyFill="1" applyBorder="1" applyAlignment="1">
      <alignment horizontal="left" vertical="center" wrapText="1"/>
    </xf>
    <xf numFmtId="0" fontId="13" fillId="0" borderId="9" xfId="0" applyFont="1" applyFill="1" applyBorder="1" applyAlignment="1">
      <alignment vertical="center" wrapText="1"/>
    </xf>
    <xf numFmtId="0" fontId="9" fillId="0" borderId="13" xfId="0" applyFont="1" applyFill="1" applyBorder="1" applyAlignment="1">
      <alignment horizontal="center" vertical="center"/>
    </xf>
    <xf numFmtId="0" fontId="7" fillId="0" borderId="13" xfId="0" applyFont="1" applyFill="1" applyBorder="1" applyAlignment="1">
      <alignment horizontal="center" vertical="center"/>
    </xf>
    <xf numFmtId="0" fontId="7" fillId="0" borderId="4" xfId="0" applyFont="1" applyFill="1" applyBorder="1" applyAlignment="1">
      <alignment horizontal="center" vertical="center" wrapText="1"/>
    </xf>
    <xf numFmtId="0" fontId="12" fillId="0" borderId="8" xfId="0" applyFont="1" applyFill="1" applyBorder="1" applyAlignment="1">
      <alignment horizontal="left" vertical="center" wrapText="1"/>
    </xf>
    <xf numFmtId="0" fontId="13" fillId="0" borderId="13" xfId="0" applyFont="1" applyFill="1" applyBorder="1" applyAlignment="1">
      <alignment horizontal="center" vertical="center"/>
    </xf>
    <xf numFmtId="0" fontId="13" fillId="0" borderId="4" xfId="0" applyFont="1" applyFill="1" applyBorder="1" applyAlignment="1">
      <alignment horizontal="center" vertical="center" wrapText="1"/>
    </xf>
    <xf numFmtId="0" fontId="20" fillId="11" borderId="4" xfId="0" applyFont="1" applyFill="1" applyBorder="1" applyAlignment="1">
      <alignment horizontal="center" vertical="center" wrapText="1"/>
    </xf>
    <xf numFmtId="0" fontId="6" fillId="2" borderId="10" xfId="0" applyFont="1" applyFill="1" applyBorder="1" applyAlignment="1">
      <alignment vertical="center" wrapText="1"/>
    </xf>
    <xf numFmtId="0" fontId="23" fillId="0" borderId="0" xfId="0" applyFont="1" applyFill="1" applyBorder="1" applyAlignment="1">
      <alignment horizontal="center" vertical="center" wrapText="1"/>
    </xf>
    <xf numFmtId="0" fontId="22" fillId="12" borderId="19" xfId="4" applyFont="1" applyFill="1" applyBorder="1" applyAlignment="1">
      <alignment horizontal="center" vertical="center" wrapText="1"/>
    </xf>
    <xf numFmtId="0" fontId="16" fillId="0" borderId="0" xfId="0" applyFont="1" applyAlignment="1">
      <alignment horizontal="center" vertical="center" wrapText="1"/>
    </xf>
    <xf numFmtId="0" fontId="11" fillId="0" borderId="0" xfId="0" applyFont="1" applyAlignment="1">
      <alignment horizontal="center" vertical="center" wrapText="1"/>
    </xf>
    <xf numFmtId="0" fontId="0" fillId="0" borderId="0" xfId="0" applyFill="1" applyAlignment="1">
      <alignment horizontal="center" vertical="center" wrapText="1"/>
    </xf>
    <xf numFmtId="0" fontId="5" fillId="0" borderId="0" xfId="0" applyFont="1" applyAlignment="1">
      <alignment horizontal="center" vertical="center" wrapText="1"/>
    </xf>
    <xf numFmtId="0" fontId="5" fillId="0" borderId="0" xfId="0" applyFont="1"/>
    <xf numFmtId="0" fontId="5" fillId="0" borderId="0" xfId="0" applyFont="1" applyAlignment="1">
      <alignment wrapText="1"/>
    </xf>
    <xf numFmtId="0" fontId="5" fillId="0" borderId="0" xfId="0" applyFont="1" applyFill="1" applyAlignment="1">
      <alignment horizontal="center" vertical="center" wrapText="1"/>
    </xf>
    <xf numFmtId="0" fontId="5" fillId="0" borderId="0" xfId="0" applyFont="1" applyFill="1" applyAlignment="1">
      <alignment wrapText="1"/>
    </xf>
    <xf numFmtId="0" fontId="9" fillId="0" borderId="0" xfId="0" applyFont="1" applyFill="1" applyAlignment="1">
      <alignment horizontal="center" vertical="center" wrapText="1"/>
    </xf>
    <xf numFmtId="0" fontId="7" fillId="0" borderId="0" xfId="0" applyFont="1" applyFill="1" applyAlignment="1">
      <alignment wrapText="1"/>
    </xf>
    <xf numFmtId="0" fontId="7" fillId="0" borderId="0" xfId="0" applyFont="1" applyAlignment="1">
      <alignment horizontal="center" vertical="center" wrapText="1"/>
    </xf>
    <xf numFmtId="0" fontId="15" fillId="0" borderId="0" xfId="0" applyFont="1" applyAlignment="1">
      <alignment horizontal="center" vertical="center" wrapText="1"/>
    </xf>
    <xf numFmtId="0" fontId="5" fillId="0" borderId="0" xfId="0" applyFont="1" applyBorder="1" applyAlignment="1">
      <alignment horizontal="center" vertical="center" wrapText="1"/>
    </xf>
    <xf numFmtId="164" fontId="7" fillId="0" borderId="0" xfId="0" applyNumberFormat="1" applyFont="1" applyAlignment="1">
      <alignment horizontal="center" vertical="center" wrapText="1"/>
    </xf>
    <xf numFmtId="0" fontId="14" fillId="7" borderId="0" xfId="0" applyFont="1" applyFill="1" applyAlignment="1">
      <alignment horizontal="left" vertical="center"/>
    </xf>
    <xf numFmtId="0" fontId="14" fillId="13" borderId="0" xfId="0" applyFont="1" applyFill="1" applyAlignment="1">
      <alignment horizontal="left" vertical="center"/>
    </xf>
    <xf numFmtId="0" fontId="9" fillId="11" borderId="13" xfId="0" applyFont="1" applyFill="1" applyBorder="1" applyAlignment="1">
      <alignment horizontal="center" vertical="center" wrapText="1"/>
    </xf>
    <xf numFmtId="0" fontId="8" fillId="14" borderId="4" xfId="0" applyFont="1" applyFill="1" applyBorder="1" applyAlignment="1">
      <alignment horizontal="left" vertical="center" wrapText="1"/>
    </xf>
    <xf numFmtId="0" fontId="24" fillId="0" borderId="0" xfId="0" applyFont="1" applyAlignment="1">
      <alignment vertical="center"/>
    </xf>
    <xf numFmtId="0" fontId="8" fillId="16" borderId="2" xfId="0" applyFont="1" applyFill="1" applyBorder="1" applyAlignment="1">
      <alignment horizontal="left" vertical="center" wrapText="1"/>
    </xf>
    <xf numFmtId="164" fontId="7" fillId="17" borderId="0" xfId="0" applyNumberFormat="1" applyFont="1" applyFill="1" applyAlignment="1">
      <alignment horizontal="center" vertical="center" wrapText="1"/>
    </xf>
    <xf numFmtId="0" fontId="0" fillId="16" borderId="0" xfId="0" applyFill="1"/>
    <xf numFmtId="0" fontId="25" fillId="0" borderId="0" xfId="0" applyFont="1"/>
    <xf numFmtId="0" fontId="8" fillId="10" borderId="2" xfId="0" applyFont="1" applyFill="1" applyBorder="1" applyAlignment="1">
      <alignment horizontal="left" vertical="center" wrapText="1"/>
    </xf>
    <xf numFmtId="0" fontId="16" fillId="9" borderId="15" xfId="0" applyFont="1" applyFill="1" applyBorder="1" applyAlignment="1">
      <alignment horizontal="center" vertical="center"/>
    </xf>
    <xf numFmtId="0" fontId="16" fillId="9" borderId="15" xfId="0" applyFont="1" applyFill="1" applyBorder="1" applyAlignment="1">
      <alignment horizontal="center" vertical="center" wrapText="1"/>
    </xf>
    <xf numFmtId="0" fontId="16" fillId="0" borderId="15" xfId="0" applyFont="1" applyFill="1" applyBorder="1" applyAlignment="1">
      <alignment horizontal="center" vertical="center" wrapText="1"/>
    </xf>
    <xf numFmtId="0" fontId="21" fillId="0" borderId="15" xfId="0" applyFont="1" applyFill="1" applyBorder="1" applyAlignment="1">
      <alignment horizontal="center" vertical="center" wrapText="1"/>
    </xf>
    <xf numFmtId="0" fontId="13" fillId="0" borderId="11" xfId="0" applyFont="1" applyFill="1" applyBorder="1" applyAlignment="1">
      <alignment vertical="center" wrapText="1"/>
    </xf>
    <xf numFmtId="0" fontId="13" fillId="0" borderId="4" xfId="0" applyFont="1" applyFill="1" applyBorder="1" applyAlignment="1">
      <alignment vertical="center" wrapText="1"/>
    </xf>
    <xf numFmtId="0" fontId="17" fillId="7" borderId="4" xfId="0" applyFont="1" applyFill="1" applyBorder="1" applyAlignment="1">
      <alignment vertical="center" wrapText="1"/>
    </xf>
    <xf numFmtId="2" fontId="17" fillId="7" borderId="4" xfId="0" applyNumberFormat="1" applyFont="1" applyFill="1" applyBorder="1" applyAlignment="1">
      <alignment vertical="center" wrapText="1"/>
    </xf>
    <xf numFmtId="0" fontId="13" fillId="7" borderId="4" xfId="0" applyFont="1" applyFill="1" applyBorder="1" applyAlignment="1">
      <alignment vertical="center" wrapText="1"/>
    </xf>
    <xf numFmtId="0" fontId="17" fillId="7" borderId="0" xfId="0" applyFont="1" applyFill="1"/>
    <xf numFmtId="2" fontId="17" fillId="7" borderId="4" xfId="0" applyNumberFormat="1" applyFont="1" applyFill="1" applyBorder="1"/>
    <xf numFmtId="2" fontId="26" fillId="0" borderId="4" xfId="0" applyNumberFormat="1" applyFont="1" applyFill="1" applyBorder="1"/>
    <xf numFmtId="2" fontId="17" fillId="0" borderId="4" xfId="0" applyNumberFormat="1" applyFont="1" applyFill="1" applyBorder="1" applyAlignment="1">
      <alignment vertical="center" wrapText="1"/>
    </xf>
    <xf numFmtId="2" fontId="13" fillId="0" borderId="4" xfId="0" applyNumberFormat="1" applyFont="1" applyFill="1" applyBorder="1" applyAlignment="1">
      <alignment vertical="center" wrapText="1"/>
    </xf>
    <xf numFmtId="0" fontId="13" fillId="0" borderId="4" xfId="0" applyFont="1" applyFill="1" applyBorder="1"/>
    <xf numFmtId="0" fontId="17" fillId="7" borderId="4" xfId="0" applyFont="1" applyFill="1" applyBorder="1"/>
    <xf numFmtId="0" fontId="13" fillId="7" borderId="4" xfId="0" applyFont="1" applyFill="1" applyBorder="1"/>
    <xf numFmtId="0" fontId="17" fillId="9" borderId="4" xfId="0" applyFont="1" applyFill="1" applyBorder="1" applyAlignment="1">
      <alignment vertical="center" wrapText="1"/>
    </xf>
    <xf numFmtId="0" fontId="13" fillId="0" borderId="4" xfId="0" applyFont="1" applyBorder="1"/>
    <xf numFmtId="0" fontId="5" fillId="9" borderId="11" xfId="0" applyFont="1" applyFill="1" applyBorder="1" applyAlignment="1">
      <alignment horizontal="left" vertical="center" wrapText="1"/>
    </xf>
    <xf numFmtId="0" fontId="5" fillId="9"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49" fontId="5" fillId="9" borderId="4" xfId="0" applyNumberFormat="1" applyFont="1" applyFill="1" applyBorder="1" applyAlignment="1">
      <alignment horizontal="left" vertical="center" wrapText="1"/>
    </xf>
    <xf numFmtId="0" fontId="5" fillId="0" borderId="0" xfId="3" applyFont="1" applyAlignment="1">
      <alignment wrapText="1"/>
    </xf>
    <xf numFmtId="0" fontId="5" fillId="9" borderId="11" xfId="0" applyFont="1" applyFill="1" applyBorder="1" applyAlignment="1">
      <alignment vertical="center" wrapText="1"/>
    </xf>
    <xf numFmtId="49" fontId="5" fillId="0" borderId="11" xfId="0" applyNumberFormat="1" applyFont="1" applyFill="1" applyBorder="1" applyAlignment="1">
      <alignment horizontal="center" vertical="center" wrapText="1"/>
    </xf>
    <xf numFmtId="49" fontId="5" fillId="0" borderId="11" xfId="0" applyNumberFormat="1" applyFont="1" applyFill="1" applyBorder="1" applyAlignment="1">
      <alignment horizontal="left" vertical="center" wrapText="1"/>
    </xf>
    <xf numFmtId="0" fontId="5" fillId="9" borderId="4" xfId="0" applyFont="1" applyFill="1" applyBorder="1" applyAlignment="1">
      <alignment vertical="center" wrapText="1"/>
    </xf>
    <xf numFmtId="49" fontId="5" fillId="0" borderId="4" xfId="0" applyNumberFormat="1" applyFont="1" applyFill="1" applyBorder="1" applyAlignment="1">
      <alignment horizontal="center" vertical="center" wrapText="1"/>
    </xf>
    <xf numFmtId="49" fontId="5" fillId="0" borderId="4" xfId="0" applyNumberFormat="1" applyFont="1" applyFill="1" applyBorder="1" applyAlignment="1">
      <alignment horizontal="left" vertical="center" wrapText="1"/>
    </xf>
    <xf numFmtId="2" fontId="5" fillId="6" borderId="4" xfId="0" applyNumberFormat="1" applyFont="1" applyFill="1" applyBorder="1" applyAlignment="1">
      <alignment vertical="center" wrapText="1"/>
    </xf>
    <xf numFmtId="0" fontId="5" fillId="7" borderId="4" xfId="0" applyFont="1" applyFill="1" applyBorder="1" applyAlignment="1">
      <alignment vertical="center" wrapText="1"/>
    </xf>
    <xf numFmtId="2" fontId="5" fillId="7" borderId="4" xfId="0" applyNumberFormat="1" applyFont="1" applyFill="1" applyBorder="1" applyAlignment="1">
      <alignment vertical="center" wrapText="1"/>
    </xf>
    <xf numFmtId="2" fontId="5" fillId="0" borderId="4" xfId="0" applyNumberFormat="1" applyFont="1" applyFill="1" applyBorder="1" applyAlignment="1">
      <alignment vertical="center" wrapText="1"/>
    </xf>
    <xf numFmtId="2" fontId="5" fillId="15" borderId="4" xfId="0" applyNumberFormat="1" applyFont="1" applyFill="1" applyBorder="1" applyAlignment="1">
      <alignment vertical="center" wrapText="1"/>
    </xf>
    <xf numFmtId="2" fontId="5" fillId="0" borderId="4" xfId="0" applyNumberFormat="1" applyFont="1" applyFill="1" applyBorder="1"/>
    <xf numFmtId="49" fontId="5" fillId="9" borderId="4" xfId="0" applyNumberFormat="1" applyFont="1" applyFill="1" applyBorder="1" applyAlignment="1">
      <alignment vertical="center" wrapText="1"/>
    </xf>
    <xf numFmtId="2" fontId="5" fillId="0" borderId="4" xfId="0" applyNumberFormat="1" applyFont="1" applyBorder="1" applyAlignment="1">
      <alignment vertical="center" wrapText="1"/>
    </xf>
    <xf numFmtId="0" fontId="5" fillId="0" borderId="0" xfId="3" applyFont="1" applyFill="1"/>
    <xf numFmtId="49" fontId="5" fillId="7" borderId="4" xfId="0" applyNumberFormat="1" applyFont="1" applyFill="1" applyBorder="1" applyAlignment="1">
      <alignment vertical="center" wrapText="1"/>
    </xf>
    <xf numFmtId="0" fontId="5" fillId="0" borderId="0" xfId="3" applyFont="1" applyFill="1" applyAlignment="1">
      <alignment wrapText="1"/>
    </xf>
    <xf numFmtId="0" fontId="9" fillId="11" borderId="4" xfId="0" quotePrefix="1" applyFont="1" applyFill="1" applyBorder="1" applyAlignment="1">
      <alignment horizontal="center" vertical="center" wrapText="1"/>
    </xf>
    <xf numFmtId="0" fontId="0" fillId="7" borderId="0" xfId="0" applyFill="1"/>
    <xf numFmtId="0" fontId="7" fillId="0" borderId="0" xfId="0" applyFont="1" applyFill="1" applyAlignment="1">
      <alignment horizontal="center" vertical="center" wrapText="1"/>
    </xf>
    <xf numFmtId="0" fontId="0" fillId="11" borderId="4" xfId="0" applyFont="1" applyFill="1" applyBorder="1" applyAlignment="1">
      <alignment horizontal="center" vertical="center" wrapText="1"/>
    </xf>
    <xf numFmtId="0" fontId="4" fillId="0" borderId="0" xfId="0" applyFont="1"/>
    <xf numFmtId="0" fontId="9" fillId="0" borderId="0" xfId="0" applyFont="1" applyAlignment="1">
      <alignment horizontal="left" vertical="center"/>
    </xf>
    <xf numFmtId="0" fontId="7" fillId="0" borderId="0" xfId="0" applyFont="1" applyAlignment="1">
      <alignment horizontal="left" vertical="center"/>
    </xf>
    <xf numFmtId="0" fontId="13" fillId="0" borderId="0" xfId="0" applyFont="1" applyAlignment="1">
      <alignment horizontal="left" vertical="center"/>
    </xf>
    <xf numFmtId="0" fontId="9" fillId="0" borderId="13" xfId="0" applyFont="1" applyFill="1" applyBorder="1" applyAlignment="1">
      <alignment horizontal="center" vertical="center" wrapText="1"/>
    </xf>
    <xf numFmtId="0" fontId="27" fillId="0" borderId="2" xfId="0" applyFont="1" applyBorder="1" applyAlignment="1">
      <alignment vertical="center"/>
    </xf>
    <xf numFmtId="0" fontId="27" fillId="0" borderId="20" xfId="0" applyFont="1" applyBorder="1" applyAlignment="1">
      <alignment vertical="center"/>
    </xf>
    <xf numFmtId="0" fontId="9" fillId="0" borderId="0" xfId="0" applyFont="1" applyAlignment="1">
      <alignment vertical="center"/>
    </xf>
    <xf numFmtId="0" fontId="0" fillId="0" borderId="0" xfId="0" applyFont="1" applyAlignment="1">
      <alignment vertical="center"/>
    </xf>
    <xf numFmtId="0" fontId="25" fillId="0" borderId="0" xfId="0" applyFont="1" applyAlignment="1">
      <alignment vertical="center" wrapText="1"/>
    </xf>
    <xf numFmtId="0" fontId="0" fillId="12" borderId="0" xfId="0" applyFill="1"/>
    <xf numFmtId="0" fontId="0" fillId="18" borderId="0" xfId="0" applyFill="1"/>
    <xf numFmtId="0" fontId="0" fillId="19" borderId="0" xfId="0" applyFill="1"/>
    <xf numFmtId="0" fontId="0" fillId="9" borderId="0" xfId="0" applyFill="1"/>
    <xf numFmtId="0" fontId="0" fillId="14" borderId="4" xfId="0" applyFill="1" applyBorder="1" applyAlignment="1">
      <alignment vertical="center" wrapText="1"/>
    </xf>
    <xf numFmtId="49" fontId="0" fillId="14" borderId="4" xfId="0" applyNumberFormat="1" applyFill="1" applyBorder="1" applyAlignment="1">
      <alignment vertical="center" wrapText="1"/>
    </xf>
    <xf numFmtId="0" fontId="9" fillId="0" borderId="0" xfId="0" applyFont="1" applyFill="1" applyAlignment="1">
      <alignment vertical="center"/>
    </xf>
    <xf numFmtId="0" fontId="7" fillId="0" borderId="0" xfId="0" applyFont="1" applyFill="1" applyAlignment="1">
      <alignment vertical="center"/>
    </xf>
    <xf numFmtId="0" fontId="13" fillId="0" borderId="0" xfId="0" applyFont="1" applyFill="1" applyAlignment="1">
      <alignment vertical="center"/>
    </xf>
    <xf numFmtId="0" fontId="8" fillId="20" borderId="2" xfId="0" applyFont="1" applyFill="1" applyBorder="1" applyAlignment="1">
      <alignment horizontal="left" vertical="center" wrapText="1"/>
    </xf>
    <xf numFmtId="0" fontId="28" fillId="0" borderId="8" xfId="0" applyFont="1" applyFill="1" applyBorder="1" applyAlignment="1">
      <alignment horizontal="left" vertical="center" wrapText="1"/>
    </xf>
    <xf numFmtId="0" fontId="8" fillId="21" borderId="2" xfId="0" applyFont="1" applyFill="1" applyBorder="1" applyAlignment="1">
      <alignment horizontal="left" vertical="center" wrapText="1"/>
    </xf>
    <xf numFmtId="0" fontId="9" fillId="21" borderId="0" xfId="0" applyFont="1" applyFill="1" applyAlignment="1">
      <alignment vertical="center"/>
    </xf>
    <xf numFmtId="0" fontId="3" fillId="0" borderId="0" xfId="0" applyFont="1" applyFill="1" applyAlignment="1">
      <alignment wrapText="1"/>
    </xf>
    <xf numFmtId="0" fontId="5" fillId="0" borderId="4" xfId="0" applyFont="1" applyFill="1" applyBorder="1" applyAlignment="1">
      <alignment horizontal="center" vertical="center" wrapText="1"/>
    </xf>
    <xf numFmtId="0" fontId="16" fillId="0" borderId="4" xfId="0" applyFont="1" applyFill="1" applyBorder="1" applyAlignment="1">
      <alignment horizontal="center" vertical="center" wrapText="1"/>
    </xf>
    <xf numFmtId="0" fontId="0"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0" fillId="0" borderId="4" xfId="0" applyFill="1" applyBorder="1" applyAlignment="1">
      <alignment horizontal="center" vertical="center"/>
    </xf>
    <xf numFmtId="43" fontId="0" fillId="0" borderId="4" xfId="5" applyFont="1" applyFill="1" applyBorder="1" applyAlignment="1">
      <alignment horizontal="center" vertical="center"/>
    </xf>
    <xf numFmtId="0" fontId="9" fillId="0" borderId="4" xfId="0" applyFont="1" applyFill="1" applyBorder="1" applyAlignment="1">
      <alignment horizontal="center" vertical="center"/>
    </xf>
    <xf numFmtId="0" fontId="7" fillId="0" borderId="4" xfId="0" applyFont="1" applyFill="1" applyBorder="1" applyAlignment="1">
      <alignment horizontal="center" vertical="center"/>
    </xf>
    <xf numFmtId="0" fontId="13" fillId="0" borderId="4" xfId="0" applyFont="1" applyFill="1" applyBorder="1" applyAlignment="1">
      <alignment horizontal="center" vertical="center"/>
    </xf>
    <xf numFmtId="43" fontId="18" fillId="0" borderId="4" xfId="5" applyFont="1" applyFill="1" applyBorder="1" applyAlignment="1">
      <alignment horizontal="center" vertical="center"/>
    </xf>
    <xf numFmtId="43" fontId="17" fillId="0" borderId="4" xfId="5" applyFont="1" applyFill="1" applyBorder="1" applyAlignment="1">
      <alignment horizontal="center" vertical="center"/>
    </xf>
    <xf numFmtId="0" fontId="11" fillId="0" borderId="0" xfId="0" applyFont="1" applyAlignment="1">
      <alignment horizontal="center" vertical="center"/>
    </xf>
    <xf numFmtId="0" fontId="25" fillId="0" borderId="4" xfId="0" applyFont="1" applyFill="1" applyBorder="1" applyAlignment="1">
      <alignment horizontal="center" vertical="center" wrapText="1"/>
    </xf>
    <xf numFmtId="0" fontId="0" fillId="6" borderId="4" xfId="0" applyFill="1" applyBorder="1" applyAlignment="1">
      <alignment horizontal="center" vertical="center"/>
    </xf>
    <xf numFmtId="0" fontId="0" fillId="6" borderId="4" xfId="0" quotePrefix="1" applyFill="1" applyBorder="1" applyAlignment="1">
      <alignment horizontal="center" vertical="center"/>
    </xf>
    <xf numFmtId="165" fontId="0" fillId="0" borderId="4" xfId="0" quotePrefix="1" applyNumberFormat="1" applyBorder="1" applyAlignment="1">
      <alignment horizontal="center" vertical="center"/>
    </xf>
    <xf numFmtId="4"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6" borderId="4" xfId="5" applyFont="1" applyFill="1" applyBorder="1" applyAlignment="1">
      <alignment horizontal="center" vertical="center"/>
    </xf>
    <xf numFmtId="43" fontId="0" fillId="6"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8" fillId="0" borderId="21" xfId="0" applyFont="1" applyFill="1" applyBorder="1" applyAlignment="1">
      <alignment horizontal="center" vertical="center"/>
    </xf>
    <xf numFmtId="0" fontId="25" fillId="0" borderId="0" xfId="0" applyFont="1" applyAlignment="1">
      <alignment horizontal="center" vertical="center"/>
    </xf>
    <xf numFmtId="0" fontId="16" fillId="22" borderId="4" xfId="0" applyFont="1" applyFill="1" applyBorder="1" applyAlignment="1">
      <alignment horizontal="center" vertical="center" wrapText="1"/>
    </xf>
    <xf numFmtId="0" fontId="16" fillId="22" borderId="12" xfId="0" applyFont="1" applyFill="1" applyBorder="1" applyAlignment="1">
      <alignment horizontal="center" vertical="center" wrapText="1"/>
    </xf>
    <xf numFmtId="0" fontId="25" fillId="22" borderId="4" xfId="0" applyFont="1" applyFill="1" applyBorder="1" applyAlignment="1">
      <alignment vertical="center" wrapText="1"/>
    </xf>
    <xf numFmtId="0" fontId="25" fillId="22" borderId="4" xfId="0" applyFont="1" applyFill="1" applyBorder="1" applyAlignment="1">
      <alignment horizontal="center" vertical="center" wrapText="1"/>
    </xf>
    <xf numFmtId="0" fontId="25" fillId="19" borderId="0" xfId="0" applyFont="1" applyFill="1" applyAlignment="1">
      <alignment horizontal="center" vertical="center"/>
    </xf>
    <xf numFmtId="0" fontId="0" fillId="23" borderId="0" xfId="0" applyFill="1"/>
    <xf numFmtId="0" fontId="25" fillId="23" borderId="0" xfId="0" applyFont="1" applyFill="1" applyAlignment="1">
      <alignment horizontal="center" vertical="center"/>
    </xf>
    <xf numFmtId="0" fontId="25" fillId="13" borderId="0" xfId="0" applyFont="1" applyFill="1" applyAlignment="1">
      <alignment horizontal="center" vertical="center"/>
    </xf>
    <xf numFmtId="0" fontId="0" fillId="0" borderId="24" xfId="0" applyBorder="1"/>
    <xf numFmtId="0" fontId="0" fillId="0" borderId="0" xfId="0" applyBorder="1"/>
    <xf numFmtId="0" fontId="0" fillId="0" borderId="0" xfId="0" applyAlignment="1"/>
    <xf numFmtId="0" fontId="0" fillId="0" borderId="0" xfId="0" applyAlignment="1">
      <alignment wrapText="1"/>
    </xf>
    <xf numFmtId="49" fontId="7" fillId="12" borderId="4" xfId="0" applyNumberFormat="1" applyFont="1" applyFill="1" applyBorder="1" applyAlignment="1">
      <alignment horizontal="center" vertical="center" wrapText="1"/>
    </xf>
    <xf numFmtId="49" fontId="0" fillId="19" borderId="4" xfId="0" applyNumberFormat="1" applyFill="1" applyBorder="1" applyAlignment="1">
      <alignment horizontal="center" vertical="center"/>
    </xf>
    <xf numFmtId="49" fontId="0" fillId="19" borderId="4" xfId="5" applyNumberFormat="1" applyFont="1" applyFill="1" applyBorder="1" applyAlignment="1">
      <alignment horizontal="center" vertical="center"/>
    </xf>
    <xf numFmtId="49" fontId="7" fillId="12" borderId="4" xfId="0" quotePrefix="1" applyNumberFormat="1" applyFont="1" applyFill="1" applyBorder="1" applyAlignment="1">
      <alignment horizontal="center" vertical="center" wrapText="1"/>
    </xf>
    <xf numFmtId="49" fontId="9" fillId="12" borderId="4" xfId="0" applyNumberFormat="1" applyFont="1" applyFill="1" applyBorder="1" applyAlignment="1">
      <alignment vertical="center"/>
    </xf>
    <xf numFmtId="49" fontId="0" fillId="19" borderId="4" xfId="0" quotePrefix="1" applyNumberFormat="1" applyFill="1" applyBorder="1" applyAlignment="1">
      <alignment horizontal="center" vertical="center"/>
    </xf>
    <xf numFmtId="49" fontId="9" fillId="19" borderId="4" xfId="0" applyNumberFormat="1" applyFont="1" applyFill="1" applyBorder="1" applyAlignment="1">
      <alignment horizontal="center" vertical="center"/>
    </xf>
    <xf numFmtId="49" fontId="7" fillId="12" borderId="4" xfId="0" applyNumberFormat="1" applyFont="1" applyFill="1" applyBorder="1" applyAlignment="1">
      <alignment vertical="center"/>
    </xf>
    <xf numFmtId="49" fontId="7" fillId="19" borderId="4" xfId="0" applyNumberFormat="1" applyFont="1" applyFill="1" applyBorder="1" applyAlignment="1">
      <alignment horizontal="center" vertical="center"/>
    </xf>
    <xf numFmtId="49" fontId="13" fillId="12" borderId="4" xfId="0" applyNumberFormat="1" applyFont="1" applyFill="1" applyBorder="1" applyAlignment="1">
      <alignment vertical="center"/>
    </xf>
    <xf numFmtId="49" fontId="13" fillId="19" borderId="4" xfId="0" applyNumberFormat="1" applyFont="1" applyFill="1" applyBorder="1" applyAlignment="1">
      <alignment horizontal="center" vertical="center"/>
    </xf>
    <xf numFmtId="49" fontId="0" fillId="19" borderId="4" xfId="5" quotePrefix="1" applyNumberFormat="1" applyFont="1" applyFill="1" applyBorder="1" applyAlignment="1">
      <alignment horizontal="center" vertical="center"/>
    </xf>
    <xf numFmtId="49" fontId="7" fillId="19" borderId="4" xfId="0" applyNumberFormat="1" applyFont="1" applyFill="1" applyBorder="1" applyAlignment="1"/>
    <xf numFmtId="0" fontId="0" fillId="0" borderId="0" xfId="0" applyFill="1"/>
    <xf numFmtId="0" fontId="25" fillId="12" borderId="4" xfId="0" applyFont="1" applyFill="1" applyBorder="1" applyAlignment="1">
      <alignment horizontal="center" vertical="center"/>
    </xf>
    <xf numFmtId="0" fontId="7" fillId="17" borderId="0" xfId="0" applyFont="1" applyFill="1" applyAlignment="1">
      <alignment horizontal="center" vertical="center" wrapText="1"/>
    </xf>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5" fillId="19" borderId="4" xfId="0" applyFont="1" applyFill="1" applyBorder="1" applyAlignment="1">
      <alignment horizontal="center" vertical="center"/>
    </xf>
    <xf numFmtId="0" fontId="25" fillId="19" borderId="13" xfId="0" applyFont="1" applyFill="1" applyBorder="1" applyAlignment="1">
      <alignment horizontal="center" vertical="center"/>
    </xf>
    <xf numFmtId="0" fontId="25" fillId="13" borderId="4" xfId="0" applyFont="1" applyFill="1" applyBorder="1" applyAlignment="1">
      <alignment horizontal="center" vertical="center"/>
    </xf>
    <xf numFmtId="0" fontId="0" fillId="25" borderId="4" xfId="0" applyFill="1" applyBorder="1" applyAlignment="1">
      <alignment horizontal="center" vertical="center"/>
    </xf>
    <xf numFmtId="49" fontId="9" fillId="19" borderId="4" xfId="5" applyNumberFormat="1" applyFont="1" applyFill="1" applyBorder="1" applyAlignment="1">
      <alignment horizontal="center" vertical="center"/>
    </xf>
    <xf numFmtId="49" fontId="13" fillId="19" borderId="4" xfId="5" applyNumberFormat="1" applyFont="1" applyFill="1" applyBorder="1" applyAlignment="1">
      <alignment horizontal="center" vertical="center"/>
    </xf>
    <xf numFmtId="0" fontId="25" fillId="25" borderId="4" xfId="0" applyFont="1" applyFill="1" applyBorder="1" applyAlignment="1">
      <alignment horizontal="center" vertical="center"/>
    </xf>
    <xf numFmtId="0" fontId="31" fillId="0" borderId="0" xfId="0" applyFont="1" applyAlignment="1"/>
    <xf numFmtId="0" fontId="0" fillId="25" borderId="0" xfId="0" applyFill="1"/>
    <xf numFmtId="0" fontId="9" fillId="25" borderId="0" xfId="0" applyFont="1" applyFill="1" applyAlignment="1">
      <alignment horizontal="left" vertical="center"/>
    </xf>
    <xf numFmtId="0" fontId="13" fillId="26" borderId="9" xfId="0" applyFont="1" applyFill="1" applyBorder="1" applyAlignment="1">
      <alignment vertical="center" wrapText="1"/>
    </xf>
    <xf numFmtId="0" fontId="9" fillId="26" borderId="4" xfId="0" applyFont="1" applyFill="1" applyBorder="1" applyAlignment="1">
      <alignment horizontal="center" vertical="center" wrapText="1"/>
    </xf>
    <xf numFmtId="164" fontId="7" fillId="0" borderId="0" xfId="0" applyNumberFormat="1" applyFont="1" applyFill="1" applyAlignment="1">
      <alignment horizontal="center" vertical="center" wrapText="1"/>
    </xf>
    <xf numFmtId="0" fontId="9" fillId="0" borderId="0" xfId="0" applyFont="1" applyFill="1" applyAlignment="1">
      <alignment horizontal="left" vertical="center"/>
    </xf>
    <xf numFmtId="43" fontId="13" fillId="0" borderId="4" xfId="5" applyFont="1" applyFill="1" applyBorder="1" applyAlignment="1">
      <alignment horizontal="center" vertical="center"/>
    </xf>
    <xf numFmtId="0" fontId="9" fillId="17" borderId="4" xfId="0" applyFont="1" applyFill="1" applyBorder="1" applyAlignment="1">
      <alignment horizontal="center" vertical="center" wrapText="1"/>
    </xf>
    <xf numFmtId="0" fontId="9" fillId="27" borderId="4" xfId="0" applyFont="1" applyFill="1" applyBorder="1" applyAlignment="1">
      <alignment horizontal="center" vertical="center" wrapText="1"/>
    </xf>
    <xf numFmtId="0" fontId="4" fillId="0" borderId="0" xfId="0" applyFont="1" applyAlignment="1">
      <alignment wrapText="1"/>
    </xf>
    <xf numFmtId="0" fontId="11" fillId="0" borderId="0" xfId="0" applyFont="1" applyAlignment="1">
      <alignment vertical="center" wrapText="1"/>
    </xf>
    <xf numFmtId="0" fontId="0" fillId="0" borderId="0" xfId="0" applyFont="1" applyAlignment="1">
      <alignment vertical="center" wrapText="1"/>
    </xf>
    <xf numFmtId="0" fontId="8" fillId="0" borderId="2" xfId="0" applyFont="1" applyFill="1" applyBorder="1" applyAlignment="1">
      <alignment horizontal="left" vertical="center"/>
    </xf>
    <xf numFmtId="0" fontId="8" fillId="0" borderId="25" xfId="0" applyFont="1" applyFill="1" applyBorder="1" applyAlignment="1">
      <alignment horizontal="left" vertical="center" wrapText="1"/>
    </xf>
    <xf numFmtId="0" fontId="13" fillId="0" borderId="25" xfId="0" applyFont="1" applyFill="1" applyBorder="1" applyAlignment="1">
      <alignment vertical="center" wrapText="1"/>
    </xf>
    <xf numFmtId="0" fontId="8" fillId="0" borderId="26" xfId="0" applyFont="1" applyFill="1" applyBorder="1" applyAlignment="1">
      <alignment horizontal="left" vertical="center" wrapText="1"/>
    </xf>
    <xf numFmtId="0" fontId="8" fillId="0" borderId="5" xfId="0" applyFont="1" applyFill="1" applyBorder="1" applyAlignment="1">
      <alignment horizontal="left" vertical="center"/>
    </xf>
    <xf numFmtId="0" fontId="8" fillId="0" borderId="5" xfId="0" applyFont="1" applyFill="1" applyBorder="1" applyAlignment="1">
      <alignment horizontal="left" vertical="center" wrapText="1"/>
    </xf>
    <xf numFmtId="0" fontId="9" fillId="0" borderId="12" xfId="0" applyFont="1" applyFill="1" applyBorder="1" applyAlignment="1">
      <alignment horizontal="center" vertical="center" wrapText="1"/>
    </xf>
    <xf numFmtId="0" fontId="9" fillId="0" borderId="27" xfId="0" applyFont="1" applyFill="1" applyBorder="1" applyAlignment="1">
      <alignment horizontal="center" vertical="center" wrapText="1"/>
    </xf>
    <xf numFmtId="0" fontId="13" fillId="0" borderId="27" xfId="0" applyFont="1" applyFill="1" applyBorder="1" applyAlignment="1">
      <alignment horizontal="center" vertical="center"/>
    </xf>
    <xf numFmtId="0" fontId="9" fillId="11" borderId="12" xfId="0" applyFont="1" applyFill="1" applyBorder="1" applyAlignment="1">
      <alignment horizontal="center" vertical="center" wrapText="1"/>
    </xf>
    <xf numFmtId="0" fontId="9" fillId="27" borderId="12" xfId="0" applyFont="1" applyFill="1" applyBorder="1" applyAlignment="1">
      <alignment horizontal="center" vertical="center" wrapText="1"/>
    </xf>
    <xf numFmtId="0" fontId="11" fillId="0" borderId="4" xfId="0" applyFont="1" applyBorder="1" applyAlignment="1">
      <alignment wrapText="1"/>
    </xf>
    <xf numFmtId="0" fontId="11" fillId="0" borderId="4" xfId="0" applyFont="1" applyFill="1" applyBorder="1" applyAlignment="1">
      <alignment horizontal="center" vertical="center" wrapText="1"/>
    </xf>
    <xf numFmtId="0" fontId="13" fillId="0" borderId="28" xfId="0" applyFont="1" applyFill="1" applyBorder="1" applyAlignment="1">
      <alignment vertical="center" wrapText="1"/>
    </xf>
    <xf numFmtId="0" fontId="32" fillId="0" borderId="2" xfId="0" applyFont="1" applyBorder="1" applyAlignment="1">
      <alignment horizontal="left" vertical="top" wrapText="1"/>
    </xf>
    <xf numFmtId="0" fontId="15" fillId="0" borderId="2" xfId="0" applyFont="1" applyBorder="1" applyAlignment="1">
      <alignment wrapText="1"/>
    </xf>
    <xf numFmtId="0" fontId="2" fillId="0" borderId="2" xfId="0" applyFont="1" applyBorder="1" applyAlignment="1">
      <alignment horizontal="left" vertical="top" wrapText="1"/>
    </xf>
    <xf numFmtId="0" fontId="8" fillId="0" borderId="29" xfId="0" applyFont="1" applyFill="1" applyBorder="1" applyAlignment="1">
      <alignment horizontal="center" vertical="center"/>
    </xf>
    <xf numFmtId="0" fontId="8" fillId="0" borderId="30" xfId="0" applyFont="1" applyFill="1" applyBorder="1" applyAlignment="1">
      <alignment horizontal="left" vertical="center" wrapText="1"/>
    </xf>
    <xf numFmtId="0" fontId="8" fillId="0" borderId="21" xfId="0" applyFont="1" applyFill="1" applyBorder="1" applyAlignment="1">
      <alignment horizontal="left" vertical="center" wrapText="1"/>
    </xf>
    <xf numFmtId="0" fontId="11" fillId="11" borderId="4" xfId="0" applyFont="1" applyFill="1" applyBorder="1" applyAlignment="1">
      <alignment wrapText="1"/>
    </xf>
    <xf numFmtId="0" fontId="13" fillId="0" borderId="4" xfId="0" applyFont="1" applyFill="1" applyBorder="1" applyAlignment="1">
      <alignment wrapText="1"/>
    </xf>
    <xf numFmtId="0" fontId="11" fillId="0" borderId="4" xfId="0" applyFont="1" applyBorder="1" applyAlignment="1">
      <alignment horizontal="center" vertical="center" wrapText="1"/>
    </xf>
    <xf numFmtId="0" fontId="14" fillId="28" borderId="0" xfId="0" applyFont="1" applyFill="1" applyAlignment="1">
      <alignment horizontal="left" vertical="center" wrapText="1"/>
    </xf>
    <xf numFmtId="0" fontId="8" fillId="28" borderId="2" xfId="0" applyFont="1" applyFill="1" applyBorder="1" applyAlignment="1">
      <alignment horizontal="center" vertical="center" wrapText="1"/>
    </xf>
    <xf numFmtId="0" fontId="32" fillId="0" borderId="21" xfId="0" applyFont="1" applyBorder="1" applyAlignment="1">
      <alignment wrapText="1"/>
    </xf>
    <xf numFmtId="0" fontId="2" fillId="0" borderId="21" xfId="0" applyFont="1" applyBorder="1" applyAlignment="1">
      <alignment wrapText="1"/>
    </xf>
    <xf numFmtId="0" fontId="2" fillId="0" borderId="21" xfId="0" applyFont="1" applyBorder="1" applyAlignment="1">
      <alignment vertical="center" wrapText="1"/>
    </xf>
    <xf numFmtId="0" fontId="2" fillId="0" borderId="21" xfId="0" applyFont="1" applyBorder="1" applyAlignment="1">
      <alignment horizontal="left" vertical="top" wrapText="1"/>
    </xf>
    <xf numFmtId="0" fontId="15" fillId="0" borderId="21" xfId="0" applyFont="1" applyBorder="1" applyAlignment="1">
      <alignment horizontal="left" vertical="top" wrapText="1"/>
    </xf>
    <xf numFmtId="0" fontId="32" fillId="0" borderId="3" xfId="0" applyFont="1" applyBorder="1" applyAlignment="1">
      <alignment wrapText="1"/>
    </xf>
    <xf numFmtId="0" fontId="2" fillId="0" borderId="3" xfId="0" applyFont="1" applyBorder="1" applyAlignment="1">
      <alignment horizontal="left" vertical="top"/>
    </xf>
    <xf numFmtId="0" fontId="32" fillId="0" borderId="3" xfId="0" applyFont="1" applyBorder="1" applyAlignment="1">
      <alignment horizontal="left" vertical="top" wrapText="1"/>
    </xf>
    <xf numFmtId="0" fontId="15" fillId="0" borderId="3" xfId="0" applyFont="1" applyBorder="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5" fillId="0" borderId="0" xfId="0" applyFont="1" applyBorder="1" applyAlignment="1">
      <alignment horizontal="center" vertical="center" wrapText="1"/>
    </xf>
    <xf numFmtId="0" fontId="11" fillId="28" borderId="4" xfId="0" applyFont="1" applyFill="1" applyBorder="1" applyAlignment="1">
      <alignment horizontal="center" vertical="center" wrapText="1"/>
    </xf>
    <xf numFmtId="0" fontId="8" fillId="28" borderId="5" xfId="0" applyFont="1" applyFill="1" applyBorder="1" applyAlignment="1">
      <alignment horizontal="left" vertical="center"/>
    </xf>
    <xf numFmtId="0" fontId="15" fillId="28" borderId="2" xfId="0" applyFont="1" applyFill="1" applyBorder="1" applyAlignment="1">
      <alignment wrapText="1"/>
    </xf>
    <xf numFmtId="0" fontId="15" fillId="28" borderId="21" xfId="0" applyFont="1" applyFill="1" applyBorder="1" applyAlignment="1">
      <alignment wrapText="1"/>
    </xf>
    <xf numFmtId="0" fontId="32" fillId="28" borderId="21" xfId="0" applyFont="1" applyFill="1" applyBorder="1" applyAlignment="1">
      <alignment wrapText="1"/>
    </xf>
    <xf numFmtId="0" fontId="2" fillId="28" borderId="21" xfId="0" applyFont="1" applyFill="1" applyBorder="1" applyAlignment="1">
      <alignment wrapText="1"/>
    </xf>
    <xf numFmtId="0" fontId="2" fillId="28" borderId="21" xfId="0" applyFont="1" applyFill="1" applyBorder="1" applyAlignment="1">
      <alignment vertical="center" wrapText="1"/>
    </xf>
    <xf numFmtId="0" fontId="2" fillId="28" borderId="21" xfId="0" applyFont="1" applyFill="1" applyBorder="1" applyAlignment="1">
      <alignment horizontal="left" vertical="top" wrapText="1"/>
    </xf>
    <xf numFmtId="0" fontId="15" fillId="28" borderId="21" xfId="0" applyFont="1" applyFill="1" applyBorder="1" applyAlignment="1">
      <alignment horizontal="left" vertical="top" wrapText="1"/>
    </xf>
    <xf numFmtId="0" fontId="7" fillId="28" borderId="0" xfId="0" applyFont="1" applyFill="1" applyAlignment="1">
      <alignment horizontal="center" vertical="center" wrapText="1"/>
    </xf>
    <xf numFmtId="0" fontId="25" fillId="9" borderId="4" xfId="0" applyFont="1" applyFill="1" applyBorder="1" applyAlignment="1">
      <alignment horizontal="center" vertical="center" wrapText="1"/>
    </xf>
    <xf numFmtId="49" fontId="0" fillId="9" borderId="4" xfId="0" quotePrefix="1" applyNumberFormat="1" applyFill="1" applyBorder="1" applyAlignment="1">
      <alignment horizontal="center" vertical="center"/>
    </xf>
    <xf numFmtId="49" fontId="9" fillId="9" borderId="4" xfId="0" applyNumberFormat="1" applyFont="1" applyFill="1" applyBorder="1" applyAlignment="1">
      <alignment horizontal="center" vertical="center"/>
    </xf>
    <xf numFmtId="0" fontId="25" fillId="9" borderId="4" xfId="0" applyFont="1" applyFill="1" applyBorder="1" applyAlignment="1">
      <alignment horizontal="center" vertical="center"/>
    </xf>
    <xf numFmtId="0" fontId="0" fillId="25" borderId="23" xfId="0" applyFill="1" applyBorder="1" applyAlignment="1">
      <alignment horizontal="center" vertical="center"/>
    </xf>
    <xf numFmtId="0" fontId="25" fillId="9" borderId="4"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0" xfId="0" applyFont="1" applyAlignment="1">
      <alignment horizontal="center" vertical="center" wrapText="1"/>
    </xf>
    <xf numFmtId="0" fontId="22" fillId="12" borderId="16" xfId="4" applyFont="1" applyFill="1" applyBorder="1" applyAlignment="1">
      <alignment horizontal="center" vertical="center" wrapText="1"/>
    </xf>
    <xf numFmtId="0" fontId="22" fillId="12" borderId="17" xfId="4" applyFont="1" applyFill="1" applyBorder="1" applyAlignment="1">
      <alignment horizontal="center" vertical="center" wrapText="1"/>
    </xf>
    <xf numFmtId="0" fontId="22" fillId="12" borderId="18" xfId="4" applyFont="1" applyFill="1" applyBorder="1" applyAlignment="1">
      <alignment horizontal="center" vertical="center" wrapText="1"/>
    </xf>
    <xf numFmtId="0" fontId="30" fillId="24" borderId="0" xfId="0" applyFont="1" applyFill="1" applyAlignment="1">
      <alignment horizontal="center" vertical="center"/>
    </xf>
    <xf numFmtId="0" fontId="16" fillId="0" borderId="0" xfId="0" applyFont="1" applyBorder="1" applyAlignment="1">
      <alignment horizontal="center" vertical="center" wrapText="1"/>
    </xf>
    <xf numFmtId="0" fontId="5" fillId="0" borderId="0" xfId="0" applyFont="1" applyBorder="1" applyAlignment="1">
      <alignment horizontal="center" vertical="center" wrapText="1"/>
    </xf>
    <xf numFmtId="0" fontId="5" fillId="0" borderId="22" xfId="0" applyFont="1" applyBorder="1" applyAlignment="1">
      <alignment horizontal="center" vertical="center" wrapText="1"/>
    </xf>
    <xf numFmtId="0" fontId="16" fillId="12" borderId="4" xfId="0" applyFont="1" applyFill="1" applyBorder="1" applyAlignment="1">
      <alignment horizontal="center" vertical="center" wrapText="1"/>
    </xf>
    <xf numFmtId="0" fontId="3" fillId="12" borderId="4" xfId="0" applyFont="1" applyFill="1" applyBorder="1" applyAlignment="1">
      <alignment horizontal="center" vertical="center" wrapText="1"/>
    </xf>
    <xf numFmtId="0" fontId="16" fillId="19" borderId="4" xfId="0" applyFont="1" applyFill="1" applyBorder="1" applyAlignment="1">
      <alignment horizontal="center" vertical="center" wrapText="1"/>
    </xf>
    <xf numFmtId="0" fontId="5" fillId="19" borderId="4" xfId="0" applyFont="1" applyFill="1" applyBorder="1" applyAlignment="1">
      <alignment horizontal="center" vertical="center" wrapText="1"/>
    </xf>
    <xf numFmtId="0" fontId="25" fillId="12" borderId="4" xfId="0" applyFont="1" applyFill="1" applyBorder="1" applyAlignment="1">
      <alignment horizontal="center" vertical="center"/>
    </xf>
    <xf numFmtId="0" fontId="25" fillId="19" borderId="4" xfId="0" applyFont="1" applyFill="1" applyBorder="1" applyAlignment="1">
      <alignment horizontal="center" vertical="center"/>
    </xf>
    <xf numFmtId="0" fontId="25" fillId="9" borderId="4" xfId="0" applyFont="1" applyFill="1" applyBorder="1" applyAlignment="1">
      <alignment horizontal="center" vertical="center"/>
    </xf>
    <xf numFmtId="0" fontId="25" fillId="0" borderId="31" xfId="0" applyFont="1" applyBorder="1" applyAlignment="1">
      <alignment horizontal="center" vertical="center" wrapText="1"/>
    </xf>
    <xf numFmtId="168" fontId="25" fillId="0" borderId="31" xfId="0" applyNumberFormat="1" applyFont="1" applyBorder="1" applyAlignment="1">
      <alignment horizontal="center" vertical="center" wrapText="1"/>
    </xf>
    <xf numFmtId="0" fontId="25" fillId="9" borderId="24" xfId="0" applyFont="1" applyFill="1" applyBorder="1" applyAlignment="1">
      <alignment horizontal="center" vertical="center"/>
    </xf>
    <xf numFmtId="0" fontId="25" fillId="9" borderId="0" xfId="0" applyFont="1" applyFill="1" applyBorder="1" applyAlignment="1">
      <alignment horizontal="center" vertical="center"/>
    </xf>
    <xf numFmtId="0" fontId="25" fillId="19" borderId="13" xfId="0" applyFont="1" applyFill="1" applyBorder="1" applyAlignment="1">
      <alignment horizontal="center" vertical="center" wrapText="1"/>
    </xf>
    <xf numFmtId="0" fontId="25" fillId="19" borderId="23" xfId="0" applyFont="1" applyFill="1" applyBorder="1" applyAlignment="1">
      <alignment horizontal="center" vertical="center" wrapText="1"/>
    </xf>
    <xf numFmtId="0" fontId="25" fillId="12" borderId="0" xfId="0" applyFont="1" applyFill="1" applyAlignment="1">
      <alignment horizontal="center" vertical="center"/>
    </xf>
    <xf numFmtId="0" fontId="25" fillId="19" borderId="24" xfId="0" applyFont="1" applyFill="1" applyBorder="1" applyAlignment="1">
      <alignment horizontal="center" vertical="center"/>
    </xf>
    <xf numFmtId="0" fontId="25" fillId="19" borderId="0" xfId="0" applyFont="1" applyFill="1" applyBorder="1" applyAlignment="1">
      <alignment horizontal="center" vertical="center"/>
    </xf>
    <xf numFmtId="168" fontId="25" fillId="9" borderId="13" xfId="0" applyNumberFormat="1" applyFont="1" applyFill="1" applyBorder="1" applyAlignment="1">
      <alignment horizontal="center" vertical="center" wrapText="1"/>
    </xf>
    <xf numFmtId="0" fontId="25" fillId="9" borderId="23" xfId="0" applyFont="1" applyFill="1" applyBorder="1" applyAlignment="1">
      <alignment horizontal="center" vertical="center" wrapText="1"/>
    </xf>
    <xf numFmtId="0" fontId="25" fillId="0" borderId="13" xfId="0" applyFont="1" applyBorder="1" applyAlignment="1">
      <alignment horizontal="center"/>
    </xf>
    <xf numFmtId="0" fontId="25" fillId="0" borderId="32" xfId="0" applyFont="1" applyBorder="1" applyAlignment="1">
      <alignment horizontal="center"/>
    </xf>
    <xf numFmtId="0" fontId="25" fillId="0" borderId="23" xfId="0" applyFont="1" applyBorder="1" applyAlignment="1">
      <alignment horizontal="center"/>
    </xf>
    <xf numFmtId="0" fontId="25" fillId="9" borderId="0" xfId="0" applyFont="1" applyFill="1" applyAlignment="1">
      <alignment horizontal="center" vertical="center"/>
    </xf>
    <xf numFmtId="0" fontId="25" fillId="12" borderId="4" xfId="0" applyFont="1" applyFill="1" applyBorder="1" applyAlignment="1">
      <alignment horizontal="center" vertical="center" wrapText="1"/>
    </xf>
    <xf numFmtId="0" fontId="25" fillId="19" borderId="4" xfId="0" applyFont="1" applyFill="1" applyBorder="1" applyAlignment="1">
      <alignment horizontal="center" vertical="center" wrapText="1"/>
    </xf>
    <xf numFmtId="0" fontId="25" fillId="19" borderId="0" xfId="0" applyFont="1" applyFill="1" applyAlignment="1">
      <alignment horizontal="center" vertical="center"/>
    </xf>
    <xf numFmtId="0" fontId="25" fillId="9" borderId="4" xfId="0" applyFont="1" applyFill="1" applyBorder="1" applyAlignment="1">
      <alignment horizontal="center" vertical="center" wrapText="1"/>
    </xf>
  </cellXfs>
  <cellStyles count="6">
    <cellStyle name="Bad 2" xfId="2"/>
    <cellStyle name="Comma" xfId="5" builtinId="3"/>
    <cellStyle name="Normal" xfId="0" builtinId="0"/>
    <cellStyle name="Normal 2" xfId="1"/>
    <cellStyle name="Normal 3" xfId="3"/>
    <cellStyle name="Normal 4" xfId="4"/>
  </cellStyles>
  <dxfs count="20">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IB/Allegato2_EWS_Indicatori_Forme%20Ind_Miss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efreshError="1">
        <row r="5">
          <cell r="B5">
            <v>101</v>
          </cell>
          <cell r="C5" t="str">
            <v>Interest expenses - change</v>
          </cell>
          <cell r="D5" t="str">
            <v>Change in interest expenses</v>
          </cell>
          <cell r="E5" t="str">
            <v>(Interest expenses/Interest expenses_t-1)-1</v>
          </cell>
          <cell r="F5" t="str">
            <v>Balance sheet</v>
          </cell>
          <cell r="G5">
            <v>0</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t="str">
            <v/>
          </cell>
          <cell r="Z5" t="str">
            <v/>
          </cell>
          <cell r="AA5" t="str">
            <v/>
          </cell>
        </row>
        <row r="6">
          <cell r="B6">
            <v>91</v>
          </cell>
          <cell r="C6" t="str">
            <v>Interest expenses/short term liabilities - change</v>
          </cell>
          <cell r="D6" t="str">
            <v xml:space="preserve">Change in financial payments to short term liabilities  </v>
          </cell>
          <cell r="E6" t="str">
            <v>((Interest expenses/short term liabilities) /(Interest expenses_t-1/short term liabilities_t-1))-1</v>
          </cell>
          <cell r="F6" t="str">
            <v>Balance sheet</v>
          </cell>
          <cell r="G6">
            <v>0</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cell r="Y6" t="str">
            <v/>
          </cell>
          <cell r="Z6" t="str">
            <v/>
          </cell>
          <cell r="AA6" t="str">
            <v/>
          </cell>
        </row>
        <row r="7">
          <cell r="B7">
            <v>93</v>
          </cell>
          <cell r="C7" t="str">
            <v>Interest expenses/total liabilities - change</v>
          </cell>
          <cell r="D7" t="str">
            <v xml:space="preserve">Change in financial payments to total liabilities  </v>
          </cell>
          <cell r="E7" t="str">
            <v>((Interest expenses/total liabilities) /(Interest expenses_t-1/total liabilities_t-1))-1</v>
          </cell>
          <cell r="F7" t="str">
            <v>Balance sheet</v>
          </cell>
          <cell r="G7">
            <v>0</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t="str">
            <v/>
          </cell>
          <cell r="Z7" t="str">
            <v/>
          </cell>
          <cell r="AA7" t="str">
            <v/>
          </cell>
        </row>
        <row r="8">
          <cell r="B8">
            <v>92</v>
          </cell>
          <cell r="C8" t="str">
            <v>Interest expenses/total liabilities</v>
          </cell>
          <cell r="D8" t="str">
            <v xml:space="preserve">Financial payments to total liabilities  </v>
          </cell>
          <cell r="E8" t="str">
            <v xml:space="preserve">Interest expenses/total liabilities  </v>
          </cell>
          <cell r="F8" t="str">
            <v>Balance sheet</v>
          </cell>
          <cell r="G8">
            <v>0</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
          </cell>
          <cell r="Z8" t="str">
            <v/>
          </cell>
          <cell r="AA8" t="str">
            <v/>
          </cell>
        </row>
        <row r="9">
          <cell r="B9">
            <v>90</v>
          </cell>
          <cell r="C9" t="str">
            <v>Interest expenses/short term liabilities</v>
          </cell>
          <cell r="D9" t="str">
            <v xml:space="preserve">Financial payments to short term liabilities  </v>
          </cell>
          <cell r="E9" t="str">
            <v xml:space="preserve">Interest expenses/short term liabilities  </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t="str">
            <v/>
          </cell>
          <cell r="Z9" t="str">
            <v/>
          </cell>
          <cell r="AA9" t="str">
            <v/>
          </cell>
        </row>
        <row r="10">
          <cell r="B10">
            <v>13</v>
          </cell>
          <cell r="C10" t="str">
            <v>Business current accounts average balance - 12 months</v>
          </cell>
          <cell r="D10" t="str">
            <v>Average business account balance - 12 months</v>
          </cell>
          <cell r="E10" t="str">
            <v>Average amount of the business account in the last 12 months</v>
          </cell>
          <cell r="F10" t="str">
            <v>Handling account</v>
          </cell>
          <cell r="G10">
            <v>1</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t="str">
            <v>Median</v>
          </cell>
          <cell r="Z10">
            <v>6058.6854999999996</v>
          </cell>
          <cell r="AA10">
            <v>145.21431000000001</v>
          </cell>
        </row>
        <row r="11">
          <cell r="B11">
            <v>1</v>
          </cell>
          <cell r="C11" t="str">
            <v>Days past due</v>
          </cell>
          <cell r="D11" t="str">
            <v>Number of days past due</v>
          </cell>
          <cell r="E11" t="str">
            <v xml:space="preserve">Assign the count of the number of days past due at the report date </v>
          </cell>
          <cell r="F11" t="str">
            <v>Client’s mispayments</v>
          </cell>
          <cell r="G11">
            <v>1</v>
          </cell>
          <cell r="H11">
            <v>0</v>
          </cell>
          <cell r="Y11">
            <v>0</v>
          </cell>
          <cell r="Z11" t="str">
            <v/>
          </cell>
          <cell r="AA11" t="str">
            <v/>
          </cell>
        </row>
        <row r="12">
          <cell r="B12">
            <v>2</v>
          </cell>
          <cell r="C12" t="str">
            <v>Flag Past Due &gt; 90</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cell r="Z12" t="str">
            <v/>
          </cell>
          <cell r="AA12" t="str">
            <v/>
          </cell>
        </row>
        <row r="13">
          <cell r="B13">
            <v>3</v>
          </cell>
          <cell r="C13" t="str">
            <v>Flag blocked accounts</v>
          </cell>
          <cell r="D13" t="str">
            <v>Presence of blocked accounts</v>
          </cell>
          <cell r="E13" t="str">
            <v xml:space="preserve">Assign 1 in presence of blocked accounts, 0 otherwise </v>
          </cell>
          <cell r="F13" t="str">
            <v>Client’s mispayments</v>
          </cell>
          <cell r="G13">
            <v>1</v>
          </cell>
          <cell r="H13">
            <v>0</v>
          </cell>
          <cell r="Y13">
            <v>0</v>
          </cell>
          <cell r="Z13" t="str">
            <v/>
          </cell>
          <cell r="AA13" t="str">
            <v/>
          </cell>
        </row>
        <row r="14">
          <cell r="B14">
            <v>4</v>
          </cell>
          <cell r="C14" t="str">
            <v>Flag prohibition to issue bank cheques</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t="str">
            <v/>
          </cell>
          <cell r="Z14" t="str">
            <v/>
          </cell>
          <cell r="AA14" t="str">
            <v/>
          </cell>
        </row>
        <row r="15">
          <cell r="B15">
            <v>5</v>
          </cell>
          <cell r="C15" t="str">
            <v>Days past due external</v>
          </cell>
          <cell r="D15" t="str">
            <v>Number of days past due in other banks</v>
          </cell>
          <cell r="E15" t="str">
            <v>Number of days past due at the report date in external financial institutions</v>
          </cell>
          <cell r="F15" t="str">
            <v>External database</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t="str">
            <v/>
          </cell>
          <cell r="Z15" t="str">
            <v/>
          </cell>
          <cell r="AA15" t="str">
            <v/>
          </cell>
        </row>
        <row r="16">
          <cell r="B16">
            <v>6</v>
          </cell>
          <cell r="C16" t="str">
            <v>Flag credit lines revoked</v>
          </cell>
          <cell r="D16" t="str">
            <v>Presence and number of credit lines revoked</v>
          </cell>
          <cell r="E16" t="str">
            <v xml:space="preserve">Assign 1 in presence of credit lines revoked, 0 otherwise </v>
          </cell>
          <cell r="F16" t="str">
            <v>External database</v>
          </cell>
          <cell r="G16">
            <v>0</v>
          </cell>
          <cell r="H16">
            <v>0</v>
          </cell>
          <cell r="Y16" t="str">
            <v/>
          </cell>
          <cell r="Z16" t="str">
            <v/>
          </cell>
          <cell r="AA16" t="str">
            <v/>
          </cell>
        </row>
        <row r="17">
          <cell r="B17">
            <v>7</v>
          </cell>
          <cell r="C17" t="str">
            <v>Overdue amount/exposure amount</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cell r="Z17" t="str">
            <v/>
          </cell>
          <cell r="AA17" t="str">
            <v/>
          </cell>
        </row>
        <row r="18">
          <cell r="B18">
            <v>8</v>
          </cell>
          <cell r="C18" t="str">
            <v>Account turnover oscillation</v>
          </cell>
          <cell r="D18" t="str">
            <v>Account turnover quarterly average/account turnover annual average</v>
          </cell>
          <cell r="E18" t="str">
            <v>Account turnover quarterly average/account turnover annual average</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cell r="Z18" t="str">
            <v/>
          </cell>
          <cell r="AA18" t="str">
            <v/>
          </cell>
        </row>
        <row r="19">
          <cell r="B19">
            <v>9</v>
          </cell>
          <cell r="C19" t="str">
            <v>Delta turnover</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cell r="Z19" t="str">
            <v/>
          </cell>
          <cell r="AA19" t="str">
            <v/>
          </cell>
        </row>
        <row r="20">
          <cell r="B20">
            <v>10</v>
          </cell>
          <cell r="C20" t="str">
            <v>Flag ownership changes</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0</v>
          </cell>
          <cell r="H20">
            <v>0</v>
          </cell>
          <cell r="Y20" t="str">
            <v/>
          </cell>
          <cell r="Z20" t="str">
            <v/>
          </cell>
          <cell r="AA20" t="str">
            <v/>
          </cell>
        </row>
        <row r="21">
          <cell r="B21">
            <v>11</v>
          </cell>
          <cell r="C21" t="str">
            <v>Monitoring rating downgrade</v>
          </cell>
          <cell r="D21" t="str">
            <v># of notches downgrade = current monitoring rating - previous monitoring rating</v>
          </cell>
          <cell r="E21" t="str">
            <v># of notches downgrade = current monitoring rating - previous monitoring rating</v>
          </cell>
          <cell r="F21" t="str">
            <v>Rating</v>
          </cell>
          <cell r="G21">
            <v>1</v>
          </cell>
          <cell r="H21">
            <v>0</v>
          </cell>
          <cell r="Y21">
            <v>0</v>
          </cell>
          <cell r="Z21" t="str">
            <v/>
          </cell>
          <cell r="AA21" t="str">
            <v/>
          </cell>
        </row>
        <row r="22">
          <cell r="B22">
            <v>12</v>
          </cell>
          <cell r="C22" t="str">
            <v>Counterparty rating</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cell r="Y22" t="str">
            <v/>
          </cell>
          <cell r="Z22" t="str">
            <v/>
          </cell>
          <cell r="AA22" t="str">
            <v/>
          </cell>
        </row>
        <row r="23">
          <cell r="B23">
            <v>14</v>
          </cell>
          <cell r="C23" t="str">
            <v>Number of business current accounts</v>
          </cell>
          <cell r="D23" t="str">
            <v>Number of business accounts</v>
          </cell>
          <cell r="E23" t="str">
            <v>Number of business accounts of the client</v>
          </cell>
          <cell r="F23" t="str">
            <v>Handling account</v>
          </cell>
          <cell r="G23">
            <v>1</v>
          </cell>
          <cell r="H23">
            <v>0</v>
          </cell>
          <cell r="Y23">
            <v>1</v>
          </cell>
          <cell r="Z23" t="str">
            <v/>
          </cell>
          <cell r="AA23" t="str">
            <v/>
          </cell>
        </row>
        <row r="24">
          <cell r="B24">
            <v>15</v>
          </cell>
          <cell r="C24" t="str">
            <v>Flag overdraft limit average utilization &gt; 80% - 6 months</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cell r="Z24" t="str">
            <v/>
          </cell>
          <cell r="AA24" t="str">
            <v/>
          </cell>
        </row>
        <row r="25">
          <cell r="B25">
            <v>16</v>
          </cell>
          <cell r="C25" t="str">
            <v>Flag default</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0</v>
          </cell>
          <cell r="H25">
            <v>0</v>
          </cell>
          <cell r="Y25" t="str">
            <v/>
          </cell>
          <cell r="Z25" t="str">
            <v/>
          </cell>
          <cell r="AA25" t="str">
            <v/>
          </cell>
        </row>
        <row r="26">
          <cell r="B26">
            <v>17</v>
          </cell>
          <cell r="C26" t="str">
            <v>CRR Default</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0</v>
          </cell>
          <cell r="H26">
            <v>0</v>
          </cell>
          <cell r="Y26" t="str">
            <v/>
          </cell>
          <cell r="Z26" t="str">
            <v/>
          </cell>
          <cell r="AA26" t="str">
            <v/>
          </cell>
        </row>
        <row r="27">
          <cell r="B27">
            <v>18</v>
          </cell>
          <cell r="C27" t="str">
            <v>Flag request for restructuring</v>
          </cell>
          <cell r="D27" t="str">
            <v>Client filed a request for restructuring</v>
          </cell>
          <cell r="E27" t="str">
            <v>Assign 1 if client requested a restructuring, 0 otherwise</v>
          </cell>
          <cell r="F27" t="str">
            <v>Client management</v>
          </cell>
          <cell r="G27">
            <v>0</v>
          </cell>
          <cell r="H27">
            <v>0</v>
          </cell>
          <cell r="Y27" t="str">
            <v/>
          </cell>
          <cell r="Z27" t="str">
            <v/>
          </cell>
          <cell r="AA27" t="str">
            <v/>
          </cell>
        </row>
        <row r="28">
          <cell r="B28">
            <v>19</v>
          </cell>
          <cell r="C28" t="str">
            <v>Flag credit restructured at other bank</v>
          </cell>
          <cell r="D28" t="str">
            <v>Credit restructured at other bank</v>
          </cell>
          <cell r="E28" t="str">
            <v>Assign 1 if client has restructured credits in other banks, 0 otherwise</v>
          </cell>
          <cell r="F28" t="str">
            <v>External database</v>
          </cell>
          <cell r="G28">
            <v>0</v>
          </cell>
          <cell r="H28">
            <v>0</v>
          </cell>
          <cell r="Y28" t="str">
            <v/>
          </cell>
          <cell r="Z28" t="str">
            <v/>
          </cell>
          <cell r="AA28" t="str">
            <v/>
          </cell>
        </row>
        <row r="29">
          <cell r="B29">
            <v>20</v>
          </cell>
          <cell r="C29" t="str">
            <v>Flag missing financial statements</v>
          </cell>
          <cell r="D29" t="str">
            <v>Annual financial statement missing</v>
          </cell>
          <cell r="E29" t="str">
            <v>Assign 1 if client annual financial statement is missing, 0 otherwise</v>
          </cell>
          <cell r="F29" t="str">
            <v>Balance sheet</v>
          </cell>
          <cell r="G29">
            <v>1</v>
          </cell>
          <cell r="H29">
            <v>0</v>
          </cell>
          <cell r="Y29">
            <v>0</v>
          </cell>
          <cell r="Z29" t="str">
            <v/>
          </cell>
          <cell r="AA29" t="str">
            <v/>
          </cell>
        </row>
        <row r="30">
          <cell r="B30">
            <v>21</v>
          </cell>
          <cell r="C30" t="str">
            <v>Flag unfulfilled financial covenant</v>
          </cell>
          <cell r="D30" t="str">
            <v>Unfulfillment of at least one financial covenant</v>
          </cell>
          <cell r="E30" t="str">
            <v>Assign 1 in presence of al least one unfulfilled financial covenant, 0 otherwise</v>
          </cell>
          <cell r="F30" t="str">
            <v>Client’s Mispayments</v>
          </cell>
          <cell r="G30">
            <v>0</v>
          </cell>
          <cell r="H30">
            <v>0</v>
          </cell>
          <cell r="Y30" t="str">
            <v/>
          </cell>
          <cell r="Z30" t="str">
            <v/>
          </cell>
          <cell r="AA30" t="str">
            <v/>
          </cell>
        </row>
        <row r="31">
          <cell r="B31">
            <v>22</v>
          </cell>
          <cell r="C31" t="str">
            <v>Flag unfulfilment of payments</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cell r="Y31" t="str">
            <v/>
          </cell>
          <cell r="Z31" t="str">
            <v/>
          </cell>
          <cell r="AA31" t="str">
            <v/>
          </cell>
        </row>
        <row r="32">
          <cell r="B32">
            <v>23</v>
          </cell>
          <cell r="C32" t="str">
            <v>Flag delinquency</v>
          </cell>
          <cell r="D32" t="str">
            <v>Presence of delinquency on contract/commitment</v>
          </cell>
          <cell r="E32" t="str">
            <v>Assign 1 in presence of delinquency on contract/commitment, 0 otherwise</v>
          </cell>
          <cell r="F32" t="str">
            <v>Client’s Mispayments</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t="str">
            <v/>
          </cell>
          <cell r="Z32" t="str">
            <v/>
          </cell>
          <cell r="AA32" t="str">
            <v/>
          </cell>
        </row>
        <row r="33">
          <cell r="B33">
            <v>24</v>
          </cell>
          <cell r="C33" t="str">
            <v>Flag execution</v>
          </cell>
          <cell r="D33" t="str">
            <v>Open execution present on client</v>
          </cell>
          <cell r="E33" t="str">
            <v>Assign 1 in presence of an open execution on the client, 0 otherwise</v>
          </cell>
          <cell r="F33" t="str">
            <v>Client’s Mispayments</v>
          </cell>
          <cell r="G33">
            <v>0</v>
          </cell>
          <cell r="H33">
            <v>0</v>
          </cell>
          <cell r="Y33" t="str">
            <v/>
          </cell>
          <cell r="Z33" t="str">
            <v/>
          </cell>
          <cell r="AA33" t="str">
            <v/>
          </cell>
        </row>
        <row r="34">
          <cell r="B34">
            <v>25</v>
          </cell>
          <cell r="C34" t="str">
            <v>Flag Knowledge of negative external information</v>
          </cell>
          <cell r="D34" t="str">
            <v>Discovery of negative external information on client (manual alert)</v>
          </cell>
          <cell r="E34" t="str">
            <v>Assign 1 in presence of negative external information on the client, 0 otherwise</v>
          </cell>
          <cell r="F34" t="str">
            <v>External database</v>
          </cell>
          <cell r="G34">
            <v>0</v>
          </cell>
          <cell r="H34">
            <v>0</v>
          </cell>
          <cell r="Y34" t="str">
            <v/>
          </cell>
          <cell r="Z34" t="str">
            <v/>
          </cell>
          <cell r="AA34" t="str">
            <v/>
          </cell>
        </row>
        <row r="35">
          <cell r="B35">
            <v>26</v>
          </cell>
          <cell r="C35" t="str">
            <v>Flag sector segmentation analysis</v>
          </cell>
          <cell r="D35" t="str">
            <v>Alert based on information on client segment / industry performance</v>
          </cell>
          <cell r="E35" t="str">
            <v>Assign 1 in presence of negative information about client industry, 0 otherwise</v>
          </cell>
          <cell r="F35" t="str">
            <v>External database</v>
          </cell>
          <cell r="G35">
            <v>0</v>
          </cell>
          <cell r="H35">
            <v>0</v>
          </cell>
          <cell r="Y35" t="str">
            <v/>
          </cell>
          <cell r="Z35" t="str">
            <v/>
          </cell>
          <cell r="AA35" t="str">
            <v/>
          </cell>
        </row>
        <row r="36">
          <cell r="B36">
            <v>27</v>
          </cell>
          <cell r="C36" t="str">
            <v>Flag change of headquarters - 12 months</v>
          </cell>
          <cell r="D36" t="str">
            <v xml:space="preserve">Change of headquarters </v>
          </cell>
          <cell r="E36" t="str">
            <v>Assign 1 in presence of change of headquarters in the last 12 months, 0 otherwise</v>
          </cell>
          <cell r="F36" t="str">
            <v>External database</v>
          </cell>
          <cell r="G36">
            <v>0</v>
          </cell>
          <cell r="H36">
            <v>0</v>
          </cell>
          <cell r="Y36" t="str">
            <v/>
          </cell>
          <cell r="Z36" t="str">
            <v/>
          </cell>
          <cell r="AA36" t="str">
            <v/>
          </cell>
        </row>
        <row r="37">
          <cell r="B37">
            <v>28</v>
          </cell>
          <cell r="C37" t="str">
            <v>Flag change of main activity - 12 months</v>
          </cell>
          <cell r="D37" t="str">
            <v xml:space="preserve">Change of main activity </v>
          </cell>
          <cell r="E37" t="str">
            <v>Assign 1 in presence of change of main activity in the last 12 months, 0 otherwise</v>
          </cell>
          <cell r="F37" t="str">
            <v>External database</v>
          </cell>
          <cell r="G37">
            <v>0</v>
          </cell>
          <cell r="H37">
            <v>0</v>
          </cell>
          <cell r="Y37" t="str">
            <v/>
          </cell>
          <cell r="Z37" t="str">
            <v/>
          </cell>
          <cell r="AA37" t="str">
            <v/>
          </cell>
        </row>
        <row r="38">
          <cell r="B38">
            <v>29</v>
          </cell>
          <cell r="C38" t="str">
            <v>Flag change of tax number - 12 months</v>
          </cell>
          <cell r="D38" t="str">
            <v xml:space="preserve">Change of tax number </v>
          </cell>
          <cell r="E38" t="str">
            <v>Assign 1 in presence of change of tax number in the last 12 months, 0 otherwise</v>
          </cell>
          <cell r="F38" t="str">
            <v>External database</v>
          </cell>
          <cell r="G38">
            <v>0</v>
          </cell>
          <cell r="H38">
            <v>0</v>
          </cell>
          <cell r="Y38" t="str">
            <v/>
          </cell>
          <cell r="Z38" t="str">
            <v/>
          </cell>
          <cell r="AA38" t="str">
            <v/>
          </cell>
        </row>
        <row r="39">
          <cell r="B39">
            <v>30</v>
          </cell>
          <cell r="C39" t="str">
            <v>Flag cancelled from Court register</v>
          </cell>
          <cell r="D39" t="str">
            <v>Cancelled from Court register</v>
          </cell>
          <cell r="E39" t="str">
            <v>Assign 1 if client is cancelled from Court register, 0 otherwise</v>
          </cell>
          <cell r="F39" t="str">
            <v>External database</v>
          </cell>
          <cell r="G39">
            <v>0</v>
          </cell>
          <cell r="H39">
            <v>0</v>
          </cell>
          <cell r="Y39" t="str">
            <v/>
          </cell>
          <cell r="Z39" t="str">
            <v/>
          </cell>
          <cell r="AA39" t="str">
            <v/>
          </cell>
        </row>
        <row r="40">
          <cell r="B40">
            <v>31</v>
          </cell>
          <cell r="C40" t="str">
            <v>Flag cash or non-cash collaterals expiring within 90 days</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0</v>
          </cell>
          <cell r="H40">
            <v>0</v>
          </cell>
          <cell r="Y40" t="str">
            <v/>
          </cell>
          <cell r="Z40" t="str">
            <v/>
          </cell>
          <cell r="AA40" t="str">
            <v/>
          </cell>
        </row>
        <row r="41">
          <cell r="B41">
            <v>32</v>
          </cell>
          <cell r="C41" t="str">
            <v>Flag deleted collateral from Land registry</v>
          </cell>
          <cell r="D41" t="str">
            <v>Deleted collateral from Land registry</v>
          </cell>
          <cell r="E41" t="str">
            <v>Assign 1 if collateral is deleted from Land registry, 0 otherwise</v>
          </cell>
          <cell r="F41" t="str">
            <v>External database</v>
          </cell>
          <cell r="G41">
            <v>0</v>
          </cell>
          <cell r="H41">
            <v>0</v>
          </cell>
          <cell r="Y41" t="str">
            <v/>
          </cell>
          <cell r="Z41" t="str">
            <v/>
          </cell>
          <cell r="AA41" t="str">
            <v/>
          </cell>
        </row>
        <row r="42">
          <cell r="B42">
            <v>33</v>
          </cell>
          <cell r="C42" t="str">
            <v>Flag debt settlement procedure (municipality)</v>
          </cell>
          <cell r="D42" t="str">
            <v xml:space="preserve">Debt settlement procedure (municipality) </v>
          </cell>
          <cell r="E42" t="str">
            <v>Assign 1 in presence of any debt settlement procedure, 0 otherwise</v>
          </cell>
          <cell r="F42" t="str">
            <v>External database</v>
          </cell>
          <cell r="G42">
            <v>0</v>
          </cell>
          <cell r="H42">
            <v>0</v>
          </cell>
          <cell r="Y42" t="str">
            <v/>
          </cell>
          <cell r="Z42" t="str">
            <v/>
          </cell>
          <cell r="AA42" t="str">
            <v/>
          </cell>
        </row>
        <row r="43">
          <cell r="B43">
            <v>34</v>
          </cell>
          <cell r="C43" t="str">
            <v>Flag negative own equity</v>
          </cell>
          <cell r="D43" t="str">
            <v xml:space="preserve">Negative own equity </v>
          </cell>
          <cell r="E43" t="str">
            <v>Assign 1 in presence of equity &lt;0 in latest financial statements, 0 otherwise</v>
          </cell>
          <cell r="F43" t="str">
            <v>Balance sheet</v>
          </cell>
          <cell r="G43">
            <v>1</v>
          </cell>
          <cell r="H43">
            <v>0</v>
          </cell>
          <cell r="Y43">
            <v>0</v>
          </cell>
          <cell r="Z43" t="str">
            <v/>
          </cell>
          <cell r="AA43" t="str">
            <v/>
          </cell>
        </row>
        <row r="44">
          <cell r="B44">
            <v>35</v>
          </cell>
          <cell r="C44" t="str">
            <v>Delta equity</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cell r="Z44" t="str">
            <v/>
          </cell>
          <cell r="AA44" t="str">
            <v/>
          </cell>
        </row>
        <row r="45">
          <cell r="B45">
            <v>36</v>
          </cell>
          <cell r="C45" t="str">
            <v>Flag new account at other bank - 6 months</v>
          </cell>
          <cell r="D45" t="str">
            <v xml:space="preserve">New account at other bank </v>
          </cell>
          <cell r="E45" t="str">
            <v>Assign 1 if client opened a new account at other banks in the last 6 months, 0 otherwise</v>
          </cell>
          <cell r="F45" t="str">
            <v>External database</v>
          </cell>
          <cell r="G45">
            <v>0</v>
          </cell>
          <cell r="H45">
            <v>0</v>
          </cell>
          <cell r="Y45" t="str">
            <v/>
          </cell>
          <cell r="Z45" t="str">
            <v/>
          </cell>
          <cell r="AA45" t="str">
            <v/>
          </cell>
        </row>
        <row r="46">
          <cell r="B46">
            <v>37</v>
          </cell>
          <cell r="C46" t="str">
            <v>Flag new account opened by guarantor - 6 months</v>
          </cell>
          <cell r="D46" t="str">
            <v>New account opened by guarantor</v>
          </cell>
          <cell r="E46" t="str">
            <v>Assign 1 if client opened a new account at other banks in the last 6 months, 0 otherwise</v>
          </cell>
          <cell r="F46" t="str">
            <v>External database</v>
          </cell>
          <cell r="G46">
            <v>0</v>
          </cell>
          <cell r="H46">
            <v>0</v>
          </cell>
          <cell r="Y46" t="str">
            <v/>
          </cell>
          <cell r="Z46" t="str">
            <v/>
          </cell>
          <cell r="AA46" t="str">
            <v/>
          </cell>
        </row>
        <row r="47">
          <cell r="B47">
            <v>38</v>
          </cell>
          <cell r="C47" t="str">
            <v>Flag collateral missing</v>
          </cell>
          <cell r="D47" t="str">
            <v xml:space="preserve">Notarization of collateral missing </v>
          </cell>
          <cell r="E47" t="str">
            <v>Assign 1 if a collateral is missing, 0 otherwise</v>
          </cell>
          <cell r="F47" t="str">
            <v>External database</v>
          </cell>
          <cell r="G47">
            <v>0</v>
          </cell>
          <cell r="H47">
            <v>0</v>
          </cell>
          <cell r="Y47" t="str">
            <v/>
          </cell>
          <cell r="Z47" t="str">
            <v/>
          </cell>
          <cell r="AA47" t="str">
            <v/>
          </cell>
        </row>
        <row r="48">
          <cell r="B48">
            <v>39</v>
          </cell>
          <cell r="C48" t="str">
            <v>Flag notarization, pledge are missing more than 60 days</v>
          </cell>
          <cell r="D48" t="str">
            <v>Notarization, pledge are missing more than 60 days</v>
          </cell>
          <cell r="E48" t="str">
            <v>Assign 1 if notarization, pledge are missing more than 60 days, 0 otherwise</v>
          </cell>
          <cell r="F48" t="str">
            <v>External database</v>
          </cell>
          <cell r="G48">
            <v>0</v>
          </cell>
          <cell r="H48">
            <v>0</v>
          </cell>
          <cell r="Y48" t="str">
            <v/>
          </cell>
          <cell r="Z48" t="str">
            <v/>
          </cell>
          <cell r="AA48" t="str">
            <v/>
          </cell>
        </row>
        <row r="49">
          <cell r="B49">
            <v>40</v>
          </cell>
          <cell r="C49" t="str">
            <v>Loan to value ratio</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0.79426788999999998</v>
          </cell>
          <cell r="AA49">
            <v>0.58823532000000001</v>
          </cell>
        </row>
        <row r="50">
          <cell r="B50">
            <v>41</v>
          </cell>
          <cell r="C50" t="str">
            <v>Flag criminal prosecution of mgmt</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cell r="Y50" t="str">
            <v/>
          </cell>
          <cell r="Z50" t="str">
            <v/>
          </cell>
          <cell r="AA50" t="str">
            <v/>
          </cell>
        </row>
        <row r="51">
          <cell r="B51">
            <v>42</v>
          </cell>
          <cell r="C51" t="str">
            <v>Flag claim for Client guarantee payout</v>
          </cell>
          <cell r="D51" t="str">
            <v xml:space="preserve">Claim for Client guarantee payout </v>
          </cell>
          <cell r="E51" t="str">
            <v>Assign 1 in presence of claim for client guarantee payout, 0 otherwise</v>
          </cell>
          <cell r="F51" t="str">
            <v>Client management</v>
          </cell>
          <cell r="G51">
            <v>0</v>
          </cell>
          <cell r="H51">
            <v>0</v>
          </cell>
          <cell r="Y51" t="str">
            <v/>
          </cell>
          <cell r="Z51" t="str">
            <v/>
          </cell>
          <cell r="AA51" t="str">
            <v/>
          </cell>
        </row>
        <row r="52">
          <cell r="B52">
            <v>43</v>
          </cell>
          <cell r="C52" t="str">
            <v>Flag guarantor/collateral provider insolvent/bankrupt</v>
          </cell>
          <cell r="D52" t="str">
            <v>Guarantor/ collateral provider is declared insolvent/ bankrupt</v>
          </cell>
          <cell r="E52" t="str">
            <v>Assign 1 if guarantor/collateral provider is declared insolvent/bankrupt, 0 otherwise</v>
          </cell>
          <cell r="F52" t="str">
            <v>External database</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t="str">
            <v/>
          </cell>
          <cell r="Z52" t="str">
            <v/>
          </cell>
          <cell r="AA52" t="str">
            <v/>
          </cell>
        </row>
        <row r="53">
          <cell r="B53">
            <v>44</v>
          </cell>
          <cell r="C53" t="str">
            <v>Past due amount</v>
          </cell>
          <cell r="D53" t="str">
            <v>Amount past due</v>
          </cell>
          <cell r="E53" t="str">
            <v>Amount past due at the report date</v>
          </cell>
          <cell r="F53" t="str">
            <v>Client’s mispayments</v>
          </cell>
          <cell r="G53">
            <v>1</v>
          </cell>
          <cell r="H53">
            <v>0</v>
          </cell>
          <cell r="Y53">
            <v>0</v>
          </cell>
          <cell r="Z53" t="str">
            <v/>
          </cell>
          <cell r="AA53" t="str">
            <v/>
          </cell>
        </row>
        <row r="54">
          <cell r="B54">
            <v>45</v>
          </cell>
          <cell r="C54" t="str">
            <v>Flag on breach of any credit line covenant</v>
          </cell>
          <cell r="D54" t="str">
            <v>Breach of any credit line covenant</v>
          </cell>
          <cell r="E54" t="str">
            <v>Assign 1 if client don't breach any credit line covenant, 0 otherwise</v>
          </cell>
          <cell r="F54" t="str">
            <v>Client management</v>
          </cell>
          <cell r="G54">
            <v>0</v>
          </cell>
          <cell r="H54">
            <v>0</v>
          </cell>
          <cell r="Y54" t="str">
            <v/>
          </cell>
          <cell r="Z54" t="str">
            <v/>
          </cell>
          <cell r="AA54" t="str">
            <v/>
          </cell>
        </row>
        <row r="55">
          <cell r="B55">
            <v>46</v>
          </cell>
          <cell r="C55" t="str">
            <v>Flag doubts in fin. info consistency</v>
          </cell>
          <cell r="D55" t="str">
            <v xml:space="preserve">Doubts in fin. info consistency </v>
          </cell>
          <cell r="E55" t="str">
            <v>Assign 1 in presence of doubts in financial information consistency, 0 otherwise</v>
          </cell>
          <cell r="F55" t="str">
            <v>Balance sheet</v>
          </cell>
          <cell r="G55">
            <v>0</v>
          </cell>
          <cell r="H55">
            <v>0</v>
          </cell>
          <cell r="Y55" t="str">
            <v/>
          </cell>
          <cell r="Z55" t="str">
            <v/>
          </cell>
          <cell r="AA55" t="str">
            <v/>
          </cell>
        </row>
        <row r="56">
          <cell r="B56">
            <v>47</v>
          </cell>
          <cell r="C56" t="str">
            <v>Flag upcoming contractual deadlines</v>
          </cell>
          <cell r="D56" t="str">
            <v>Upcoming contractual deadlines (less than 60 days)</v>
          </cell>
          <cell r="E56" t="str">
            <v>Assign 1 if any contractual deadline come in less than 60 days, 0 otherwise</v>
          </cell>
          <cell r="F56" t="str">
            <v>Client management</v>
          </cell>
          <cell r="G56">
            <v>0</v>
          </cell>
          <cell r="H56">
            <v>0</v>
          </cell>
          <cell r="Y56" t="str">
            <v/>
          </cell>
          <cell r="Z56" t="str">
            <v/>
          </cell>
          <cell r="AA56" t="str">
            <v/>
          </cell>
        </row>
        <row r="57">
          <cell r="B57">
            <v>48</v>
          </cell>
          <cell r="C57" t="str">
            <v>Debt Service Coverage Ratio</v>
          </cell>
          <cell r="D57" t="str">
            <v>Net Operating Income to Total Debt Service at the report date</v>
          </cell>
          <cell r="E57" t="str">
            <v>(Net income + amortization + interest expenses)/((short term debt due to banks + Short term financial debt (other short term debt)) + (Long term financial debt /3,5) - Cash and cash equivalents + interest expenses)</v>
          </cell>
          <cell r="F57" t="str">
            <v>Client Status &amp; AQR Impairment Triggers</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t="str">
            <v/>
          </cell>
          <cell r="Z57" t="str">
            <v/>
          </cell>
          <cell r="AA57" t="str">
            <v/>
          </cell>
        </row>
        <row r="58">
          <cell r="B58">
            <v>49</v>
          </cell>
          <cell r="C58" t="str">
            <v>Flag bankruptcy proceedings started on the debtor</v>
          </cell>
          <cell r="D58" t="str">
            <v>Bankruptcy proceedings started on the debtor</v>
          </cell>
          <cell r="E58" t="str">
            <v>Assign 1 if bankruptcy proceedings started on the client, 0 otherwise</v>
          </cell>
          <cell r="F58" t="str">
            <v>Client Status &amp; AQR Impairment Triggers</v>
          </cell>
          <cell r="G58">
            <v>0</v>
          </cell>
          <cell r="H58">
            <v>0</v>
          </cell>
          <cell r="Y58" t="str">
            <v/>
          </cell>
          <cell r="Z58" t="str">
            <v/>
          </cell>
          <cell r="AA58" t="str">
            <v/>
          </cell>
        </row>
        <row r="59">
          <cell r="B59">
            <v>50</v>
          </cell>
          <cell r="C59" t="str">
            <v>Flag group bankruptcy</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0</v>
          </cell>
          <cell r="H59">
            <v>0</v>
          </cell>
          <cell r="Y59" t="str">
            <v/>
          </cell>
          <cell r="Z59" t="str">
            <v/>
          </cell>
          <cell r="AA59" t="str">
            <v/>
          </cell>
        </row>
        <row r="60">
          <cell r="B60">
            <v>51</v>
          </cell>
          <cell r="C60" t="str">
            <v>Flag overdraft</v>
          </cell>
          <cell r="D60" t="str">
            <v>Presence of overdraft</v>
          </cell>
          <cell r="E60" t="str">
            <v>Assign 1 in presence of overdraft amount &gt; 0, 0 otherwise</v>
          </cell>
          <cell r="F60" t="str">
            <v>Client Status &amp; AQR Impairment Triggers</v>
          </cell>
          <cell r="G60">
            <v>1</v>
          </cell>
          <cell r="H60">
            <v>0</v>
          </cell>
          <cell r="Y60">
            <v>0</v>
          </cell>
          <cell r="Z60" t="str">
            <v/>
          </cell>
          <cell r="AA60" t="str">
            <v/>
          </cell>
        </row>
        <row r="61">
          <cell r="B61">
            <v>52</v>
          </cell>
          <cell r="C61" t="str">
            <v>Flag bills or cheques rejection</v>
          </cell>
          <cell r="D61" t="str">
            <v>Bills or cheques rejection (referring to those presenting by the bank) (IRIS FATAL)</v>
          </cell>
          <cell r="E61" t="str">
            <v>Assign 1 in presence of bills or cheques rejection, 0 otherwise</v>
          </cell>
          <cell r="F61" t="str">
            <v>Client Status &amp; AQR Impairment Triggers</v>
          </cell>
          <cell r="G61">
            <v>0</v>
          </cell>
          <cell r="H61">
            <v>0</v>
          </cell>
          <cell r="Y61" t="str">
            <v/>
          </cell>
          <cell r="Z61" t="str">
            <v/>
          </cell>
          <cell r="AA61" t="str">
            <v/>
          </cell>
        </row>
        <row r="62">
          <cell r="B62">
            <v>53</v>
          </cell>
          <cell r="C62" t="str">
            <v>Flag proposal of exposure fixing by solution in full and final settlement (write offs)</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cell r="Y62" t="str">
            <v/>
          </cell>
          <cell r="Z62" t="str">
            <v/>
          </cell>
          <cell r="AA62" t="str">
            <v/>
          </cell>
        </row>
        <row r="63">
          <cell r="B63">
            <v>54</v>
          </cell>
          <cell r="C63" t="str">
            <v>Flag notification of a non performing exposure in credit bureau</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cell r="Y63" t="str">
            <v/>
          </cell>
          <cell r="Z63" t="str">
            <v/>
          </cell>
          <cell r="AA63" t="str">
            <v/>
          </cell>
        </row>
        <row r="64">
          <cell r="B64">
            <v>55</v>
          </cell>
          <cell r="C64" t="str">
            <v>Forborne NPE</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cell r="Z64" t="str">
            <v/>
          </cell>
          <cell r="AA64" t="str">
            <v/>
          </cell>
        </row>
        <row r="65">
          <cell r="B65">
            <v>56</v>
          </cell>
          <cell r="C65" t="str">
            <v>Outstanding + overdue/Approved amount for loans</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0.51284324999999997</v>
          </cell>
          <cell r="AA65">
            <v>0.71321385999999998</v>
          </cell>
        </row>
        <row r="66">
          <cell r="B66">
            <v>57</v>
          </cell>
          <cell r="C66" t="str">
            <v>Max number of days with overdue</v>
          </cell>
          <cell r="D66" t="str">
            <v>Maximum number of days with overdue-biannual</v>
          </cell>
          <cell r="E66" t="str">
            <v>Max number of days with overdue in the last 2 years</v>
          </cell>
          <cell r="F66" t="str">
            <v>Client’s mispayments</v>
          </cell>
          <cell r="G66">
            <v>1</v>
          </cell>
          <cell r="H66">
            <v>0</v>
          </cell>
          <cell r="Y66">
            <v>0</v>
          </cell>
          <cell r="Z66" t="str">
            <v/>
          </cell>
          <cell r="AA66" t="str">
            <v/>
          </cell>
        </row>
        <row r="67">
          <cell r="B67">
            <v>58</v>
          </cell>
          <cell r="C67" t="str">
            <v>Months with overdue</v>
          </cell>
          <cell r="D67" t="str">
            <v>Continuous number of months with overdue -quarterly</v>
          </cell>
          <cell r="E67" t="str">
            <v>Continuous number of months with overdue in the last quarter</v>
          </cell>
          <cell r="F67" t="str">
            <v>Client’s mispayments</v>
          </cell>
          <cell r="G67">
            <v>1</v>
          </cell>
          <cell r="H67">
            <v>0</v>
          </cell>
          <cell r="Y67">
            <v>0</v>
          </cell>
          <cell r="Z67" t="str">
            <v/>
          </cell>
          <cell r="AA67" t="str">
            <v/>
          </cell>
        </row>
        <row r="68">
          <cell r="B68">
            <v>60</v>
          </cell>
          <cell r="C68" t="str">
            <v>Current accounts average inflows - last 12 months</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179082.13</v>
          </cell>
          <cell r="AA68">
            <v>6362.0640000000003</v>
          </cell>
        </row>
        <row r="69">
          <cell r="B69">
            <v>61</v>
          </cell>
          <cell r="C69" t="str">
            <v>Currents accounts outflows average - last 12 months</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178372.33</v>
          </cell>
          <cell r="AA69">
            <v>6343.7617</v>
          </cell>
        </row>
        <row r="70">
          <cell r="B70">
            <v>62</v>
          </cell>
          <cell r="C70" t="str">
            <v>Current accounts std deviation - last 12 months</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10391.223</v>
          </cell>
          <cell r="AA70">
            <v>353.39893000000001</v>
          </cell>
        </row>
        <row r="71">
          <cell r="B71">
            <v>63</v>
          </cell>
          <cell r="C71" t="str">
            <v>Current accounts inflows std deviation - last 12 months</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202969.25</v>
          </cell>
          <cell r="AA71">
            <v>7435.1768000000002</v>
          </cell>
        </row>
        <row r="72">
          <cell r="B72">
            <v>64</v>
          </cell>
          <cell r="C72" t="str">
            <v>Total debt/EBITDA</v>
          </cell>
          <cell r="D72" t="str">
            <v>Total debt by all facility accounts of a business entity on the date of the report in relation to the earnings before interest, depreciation and amortization (EBITDA).</v>
          </cell>
          <cell r="E72" t="str">
            <v>(Total debt)/EBITDA</v>
          </cell>
          <cell r="F72" t="str">
            <v>Client’s mispayments</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4.5284538000000003</v>
          </cell>
          <cell r="AA72">
            <v>2.4769738000000001</v>
          </cell>
        </row>
        <row r="73">
          <cell r="B73">
            <v>65</v>
          </cell>
          <cell r="C73" t="str">
            <v>Total debt per interest due/Total debt per interest due older than 30 days</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t="str">
            <v/>
          </cell>
          <cell r="Z73" t="str">
            <v/>
          </cell>
          <cell r="AA73" t="str">
            <v/>
          </cell>
        </row>
        <row r="74">
          <cell r="B74">
            <v>66</v>
          </cell>
          <cell r="C74" t="str">
            <v>Max debt/EBITDA - 1 year</v>
          </cell>
          <cell r="D74" t="str">
            <v>Maximum debt by all facility accounts of a business entity in the previous 1 year in relation to the earnings before interest, depreciation and amortization (EBITDA).</v>
          </cell>
          <cell r="E74" t="str">
            <v>Max total debt in the last year/EBITDA</v>
          </cell>
          <cell r="F74" t="str">
            <v>Client’s mispayments</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4.5284538000000003</v>
          </cell>
          <cell r="AA74">
            <v>2.4769738000000001</v>
          </cell>
        </row>
        <row r="75">
          <cell r="B75">
            <v>67</v>
          </cell>
          <cell r="C75" t="str">
            <v>Max debt/EBITDA - 6 months</v>
          </cell>
          <cell r="D75" t="str">
            <v>Maximum debt by all facility accounts of a business entity in the previous 6 months in relation to the earnings before interest, depreciation and amortization (EBITDA).</v>
          </cell>
          <cell r="E75" t="str">
            <v>Max total debt in the last 6 months/EBITDA</v>
          </cell>
          <cell r="F75" t="str">
            <v>Client’s mispayments</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4.5284538000000003</v>
          </cell>
          <cell r="AA75">
            <v>2.4769738000000001</v>
          </cell>
        </row>
        <row r="76">
          <cell r="B76">
            <v>68</v>
          </cell>
          <cell r="C76" t="str">
            <v>Max debt/turnover - 1 year</v>
          </cell>
          <cell r="D76" t="str">
            <v>Maximum debt by all facility accounts of a business entity in the previous 1 year in relation to the total annual business turnover from annual financial report.</v>
          </cell>
          <cell r="E76" t="str">
            <v>Max total debt in the last year/sales</v>
          </cell>
          <cell r="F76" t="str">
            <v>Client’s mispayments</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0.38435042000000003</v>
          </cell>
          <cell r="AA76">
            <v>0.25999987000000002</v>
          </cell>
        </row>
        <row r="77">
          <cell r="B77">
            <v>69</v>
          </cell>
          <cell r="C77" t="str">
            <v>Cash - change</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cell r="Z77" t="str">
            <v/>
          </cell>
          <cell r="AA77" t="str">
            <v/>
          </cell>
        </row>
        <row r="78">
          <cell r="B78">
            <v>70</v>
          </cell>
          <cell r="C78" t="str">
            <v>Working capital - change</v>
          </cell>
          <cell r="D78" t="str">
            <v xml:space="preserve">Change in working capital </v>
          </cell>
          <cell r="E78" t="str">
            <v>(Working Capital/ Working Capital_t-1)-1</v>
          </cell>
          <cell r="F78" t="str">
            <v>Balance sheet</v>
          </cell>
          <cell r="G78">
            <v>1</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cell r="Z78" t="str">
            <v/>
          </cell>
          <cell r="AA78" t="str">
            <v/>
          </cell>
        </row>
        <row r="79">
          <cell r="B79">
            <v>71</v>
          </cell>
          <cell r="C79" t="str">
            <v>Cost of goods sold - change</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cell r="Z79" t="str">
            <v/>
          </cell>
          <cell r="AA79" t="str">
            <v/>
          </cell>
        </row>
        <row r="80">
          <cell r="B80">
            <v>72</v>
          </cell>
          <cell r="C80" t="str">
            <v>Creditors turnover</v>
          </cell>
          <cell r="D80" t="str">
            <v>Creditors turnover</v>
          </cell>
          <cell r="E80" t="str">
            <v>Total suppliers purchases/((Account payables + Account payables_t-1)/2)</v>
          </cell>
          <cell r="F80" t="str">
            <v>Balance sheet</v>
          </cell>
          <cell r="G80">
            <v>0</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cell r="Y80" t="str">
            <v/>
          </cell>
          <cell r="Z80" t="str">
            <v/>
          </cell>
          <cell r="AA80" t="str">
            <v/>
          </cell>
        </row>
        <row r="81">
          <cell r="B81">
            <v>73</v>
          </cell>
          <cell r="C81" t="str">
            <v>Creditors turnover - change</v>
          </cell>
          <cell r="D81" t="str">
            <v>Change in creditors turnover</v>
          </cell>
          <cell r="E81" t="str">
            <v>((Total suppliers purchases/((Account payables + Account payables_t-1)/2))/(Total suppliers purchases_t-1/((Account payables_t-1 + Account payables_t-2)/2))-1</v>
          </cell>
          <cell r="F81" t="str">
            <v>Balance sheet</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t="str">
            <v/>
          </cell>
          <cell r="Z81" t="str">
            <v/>
          </cell>
          <cell r="AA81" t="str">
            <v/>
          </cell>
        </row>
        <row r="82">
          <cell r="B82">
            <v>74</v>
          </cell>
          <cell r="C82" t="str">
            <v>Short term assets - change</v>
          </cell>
          <cell r="D82" t="str">
            <v xml:space="preserve">Change in short term assets </v>
          </cell>
          <cell r="E82" t="str">
            <v>(Short term assets/short term assets_t-1)-1</v>
          </cell>
          <cell r="F82" t="str">
            <v>Balance sheet</v>
          </cell>
          <cell r="G82">
            <v>1</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cell r="Z82" t="str">
            <v/>
          </cell>
          <cell r="AA82" t="str">
            <v/>
          </cell>
        </row>
        <row r="83">
          <cell r="B83">
            <v>75</v>
          </cell>
          <cell r="C83" t="str">
            <v>Short term assets/short term liabilities</v>
          </cell>
          <cell r="D83" t="str">
            <v xml:space="preserve">Short term assets to short term liabilities </v>
          </cell>
          <cell r="E83" t="str">
            <v>Short term assets/short term liabilities</v>
          </cell>
          <cell r="F83" t="str">
            <v>Balance sheet</v>
          </cell>
          <cell r="G83">
            <v>1</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cell r="Y83" t="str">
            <v>Median</v>
          </cell>
          <cell r="Z83">
            <v>0.23026248999999999</v>
          </cell>
          <cell r="AA83">
            <v>0.1971831</v>
          </cell>
        </row>
        <row r="84">
          <cell r="B84">
            <v>76</v>
          </cell>
          <cell r="C84" t="str">
            <v>Short term assets/short term liabilities - change</v>
          </cell>
          <cell r="D84" t="str">
            <v xml:space="preserve">Change in short term assets to short term liabilities </v>
          </cell>
          <cell r="E84" t="str">
            <v>((Short term assets/short term liabilities)/(Short term assets_t-1/short term liabilities_t-1))-1</v>
          </cell>
          <cell r="F84" t="str">
            <v>Balance sheet</v>
          </cell>
          <cell r="G84">
            <v>1</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cell r="Y84">
            <v>0</v>
          </cell>
          <cell r="Z84" t="str">
            <v/>
          </cell>
          <cell r="AA84" t="str">
            <v/>
          </cell>
        </row>
        <row r="85">
          <cell r="B85">
            <v>77</v>
          </cell>
          <cell r="C85" t="str">
            <v>Short term liabilities - change</v>
          </cell>
          <cell r="D85" t="str">
            <v xml:space="preserve">Change in trend in short term liabilities </v>
          </cell>
          <cell r="E85" t="str">
            <v>(Short term liabilities/Short term liabilities_t-1)-1</v>
          </cell>
          <cell r="F85" t="str">
            <v>Balance sheet</v>
          </cell>
          <cell r="G85">
            <v>1</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cell r="Y85">
            <v>0</v>
          </cell>
          <cell r="Z85" t="str">
            <v/>
          </cell>
          <cell r="AA85" t="str">
            <v/>
          </cell>
        </row>
        <row r="86">
          <cell r="B86">
            <v>78</v>
          </cell>
          <cell r="C86" t="str">
            <v>Short term liabilities/total assets</v>
          </cell>
          <cell r="D86" t="str">
            <v xml:space="preserve">Short term liabilities to total assets </v>
          </cell>
          <cell r="E86" t="str">
            <v>Short term liabilities/Total Assets</v>
          </cell>
          <cell r="F86" t="str">
            <v>Balance sheet</v>
          </cell>
          <cell r="G86">
            <v>1</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cell r="Y86" t="str">
            <v>Median</v>
          </cell>
          <cell r="Z86">
            <v>0.45702320000000002</v>
          </cell>
          <cell r="AA86">
            <v>0.62583858000000003</v>
          </cell>
        </row>
        <row r="87">
          <cell r="B87">
            <v>79</v>
          </cell>
          <cell r="C87" t="str">
            <v>Short term liabilities/total assets - change</v>
          </cell>
          <cell r="D87" t="str">
            <v xml:space="preserve">Change in short term liabilities to total assets </v>
          </cell>
          <cell r="E87" t="str">
            <v>((Short term liabilities/Total Assets)/(Short term liabilities_t-1/Total Assets_t-1))-1</v>
          </cell>
          <cell r="F87" t="str">
            <v>Balance sheet</v>
          </cell>
          <cell r="G87">
            <v>1</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cell r="Y87">
            <v>0</v>
          </cell>
          <cell r="Z87" t="str">
            <v/>
          </cell>
          <cell r="AA87" t="str">
            <v/>
          </cell>
        </row>
        <row r="88">
          <cell r="B88">
            <v>80</v>
          </cell>
          <cell r="C88" t="str">
            <v>Debtors turnover</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5.9253653999999996</v>
          </cell>
          <cell r="AA88">
            <v>6.5795145000000002</v>
          </cell>
        </row>
        <row r="89">
          <cell r="B89">
            <v>81</v>
          </cell>
          <cell r="C89" t="str">
            <v>Debtors turnover - change</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cell r="Z89" t="str">
            <v/>
          </cell>
          <cell r="AA89" t="str">
            <v/>
          </cell>
        </row>
        <row r="90">
          <cell r="B90">
            <v>82</v>
          </cell>
          <cell r="C90" t="str">
            <v>EBIT - change</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cell r="Z90" t="str">
            <v/>
          </cell>
          <cell r="AA90" t="str">
            <v/>
          </cell>
        </row>
        <row r="91">
          <cell r="B91">
            <v>83</v>
          </cell>
          <cell r="C91" t="str">
            <v>EBIT change/net debt change</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cell r="Z91" t="str">
            <v/>
          </cell>
          <cell r="AA91" t="str">
            <v/>
          </cell>
        </row>
        <row r="92">
          <cell r="B92">
            <v>84</v>
          </cell>
          <cell r="C92" t="str">
            <v>EBIT change/total assets change</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cell r="Z92" t="str">
            <v/>
          </cell>
          <cell r="AA92" t="str">
            <v/>
          </cell>
        </row>
        <row r="93">
          <cell r="B93">
            <v>85</v>
          </cell>
          <cell r="C93" t="str">
            <v>EBITDA - change</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cell r="Z93" t="str">
            <v/>
          </cell>
          <cell r="AA93" t="str">
            <v/>
          </cell>
        </row>
        <row r="94">
          <cell r="B94">
            <v>86</v>
          </cell>
          <cell r="C94" t="str">
            <v>EBITDA change/net debt change</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cell r="Z94" t="str">
            <v/>
          </cell>
          <cell r="AA94" t="str">
            <v/>
          </cell>
        </row>
        <row r="95">
          <cell r="B95">
            <v>87</v>
          </cell>
          <cell r="C95" t="str">
            <v>EBITDA change/total assets change</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cell r="Z95" t="str">
            <v/>
          </cell>
          <cell r="AA95" t="str">
            <v/>
          </cell>
        </row>
        <row r="96">
          <cell r="B96">
            <v>88</v>
          </cell>
          <cell r="C96" t="str">
            <v>EBITDA/turnover</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6.4164499999999999E-2</v>
          </cell>
          <cell r="AA96">
            <v>4.8850110000000002E-2</v>
          </cell>
        </row>
        <row r="97">
          <cell r="B97">
            <v>89</v>
          </cell>
          <cell r="C97" t="str">
            <v>EBITDA/turnover - change</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cell r="Z97" t="str">
            <v/>
          </cell>
          <cell r="AA97" t="str">
            <v/>
          </cell>
        </row>
        <row r="98">
          <cell r="B98">
            <v>94</v>
          </cell>
          <cell r="C98" t="str">
            <v>Gross margin</v>
          </cell>
          <cell r="D98" t="str">
            <v>Sales - cost of goods sold</v>
          </cell>
          <cell r="E98" t="str">
            <v>Sales - cost of goods sold</v>
          </cell>
          <cell r="F98" t="str">
            <v>Balance sheet</v>
          </cell>
          <cell r="G98">
            <v>1</v>
          </cell>
          <cell r="H98">
            <v>0</v>
          </cell>
          <cell r="Y98" t="str">
            <v>Median</v>
          </cell>
          <cell r="Z98">
            <v>1175196.5</v>
          </cell>
          <cell r="AA98">
            <v>32091.178</v>
          </cell>
        </row>
        <row r="99">
          <cell r="B99">
            <v>95</v>
          </cell>
          <cell r="C99" t="str">
            <v>Gross margin - change</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cell r="Z99" t="str">
            <v/>
          </cell>
          <cell r="AA99" t="str">
            <v/>
          </cell>
        </row>
        <row r="100">
          <cell r="B100">
            <v>96</v>
          </cell>
          <cell r="C100" t="str">
            <v>Gross margin/sales</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0.25418278999999999</v>
          </cell>
          <cell r="AA100">
            <v>0.27879429</v>
          </cell>
        </row>
        <row r="101">
          <cell r="B101">
            <v>97</v>
          </cell>
          <cell r="C101" t="str">
            <v>Gross margin/sales change</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cell r="Z101" t="str">
            <v/>
          </cell>
          <cell r="AA101" t="str">
            <v/>
          </cell>
        </row>
        <row r="102">
          <cell r="B102">
            <v>98</v>
          </cell>
          <cell r="C102" t="str">
            <v>Tangible net worth - change</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cell r="Z102" t="str">
            <v/>
          </cell>
          <cell r="AA102" t="str">
            <v/>
          </cell>
        </row>
        <row r="103">
          <cell r="B103">
            <v>99</v>
          </cell>
          <cell r="C103" t="str">
            <v>Interest cover</v>
          </cell>
          <cell r="D103" t="str">
            <v xml:space="preserve">Interest cover </v>
          </cell>
          <cell r="E103" t="str">
            <v>EBIT/Interest Expenses</v>
          </cell>
          <cell r="F103" t="str">
            <v>Balance sheet</v>
          </cell>
          <cell r="G103">
            <v>0</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
          </cell>
          <cell r="Z103" t="str">
            <v/>
          </cell>
          <cell r="AA103" t="str">
            <v/>
          </cell>
        </row>
        <row r="104">
          <cell r="B104">
            <v>100</v>
          </cell>
          <cell r="C104" t="str">
            <v>Interest cover - change</v>
          </cell>
          <cell r="D104" t="str">
            <v xml:space="preserve">Change in interest cover </v>
          </cell>
          <cell r="E104" t="str">
            <v>((EBIT/Interest Expenses)/(EBIT_t-1/Interest Expenses_t-1))-1</v>
          </cell>
          <cell r="F104" t="str">
            <v>Balance sheet</v>
          </cell>
          <cell r="G104">
            <v>0</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t="str">
            <v/>
          </cell>
          <cell r="Z104" t="str">
            <v/>
          </cell>
          <cell r="AA104" t="str">
            <v/>
          </cell>
        </row>
        <row r="105">
          <cell r="B105">
            <v>102</v>
          </cell>
          <cell r="C105" t="str">
            <v>Labour cost/sales</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7.6937359999999996E-2</v>
          </cell>
          <cell r="AA105">
            <v>9.8406839999999995E-2</v>
          </cell>
        </row>
        <row r="106">
          <cell r="B106">
            <v>103</v>
          </cell>
          <cell r="C106" t="str">
            <v>Labour cost/sales - change</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cell r="Z106" t="str">
            <v/>
          </cell>
          <cell r="AA106" t="str">
            <v/>
          </cell>
        </row>
        <row r="107">
          <cell r="B107">
            <v>104</v>
          </cell>
          <cell r="C107" t="str">
            <v>Liquidity gap</v>
          </cell>
          <cell r="D107" t="str">
            <v>Liquidity gap</v>
          </cell>
          <cell r="E107" t="str">
            <v>(Short term liabilities/long term liabilities)/(Short term assets/long term assets)</v>
          </cell>
          <cell r="F107" t="str">
            <v>Balance sheet</v>
          </cell>
          <cell r="G107">
            <v>1</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cell r="Y107" t="str">
            <v>Median</v>
          </cell>
          <cell r="Z107">
            <v>3.6227204999999998</v>
          </cell>
          <cell r="AA107">
            <v>2.1221309000000002</v>
          </cell>
        </row>
        <row r="108">
          <cell r="B108">
            <v>105</v>
          </cell>
          <cell r="C108" t="str">
            <v>Material costs/sales</v>
          </cell>
          <cell r="D108" t="str">
            <v xml:space="preserve">Material costs on sales </v>
          </cell>
          <cell r="E108" t="str">
            <v xml:space="preserve">Material costs/Sales </v>
          </cell>
          <cell r="F108" t="str">
            <v>Balance sheet</v>
          </cell>
          <cell r="G108">
            <v>1</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cell r="Y108" t="str">
            <v>Median</v>
          </cell>
          <cell r="Z108">
            <v>0.10588412</v>
          </cell>
          <cell r="AA108">
            <v>5.2980380000000001E-2</v>
          </cell>
        </row>
        <row r="109">
          <cell r="B109">
            <v>106</v>
          </cell>
          <cell r="C109" t="str">
            <v>Material costs/sales - change</v>
          </cell>
          <cell r="D109" t="str">
            <v xml:space="preserve">Change in material costs on sales </v>
          </cell>
          <cell r="E109" t="str">
            <v>((Material costs/Sales)/(Material costs_t-1/Sales_t-1))-1</v>
          </cell>
          <cell r="F109" t="str">
            <v>Balance sheet</v>
          </cell>
          <cell r="G109">
            <v>1</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cell r="Y109">
            <v>0</v>
          </cell>
          <cell r="Z109" t="str">
            <v/>
          </cell>
          <cell r="AA109" t="str">
            <v/>
          </cell>
        </row>
        <row r="110">
          <cell r="B110">
            <v>107</v>
          </cell>
          <cell r="C110" t="str">
            <v>Net debt - change</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cell r="Z110" t="str">
            <v/>
          </cell>
          <cell r="AA110" t="str">
            <v/>
          </cell>
        </row>
        <row r="111">
          <cell r="B111">
            <v>108</v>
          </cell>
          <cell r="C111" t="str">
            <v>Net debt/EBITDA</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4.2176456</v>
          </cell>
          <cell r="AA111">
            <v>2.7173913000000001</v>
          </cell>
        </row>
        <row r="112">
          <cell r="B112">
            <v>109</v>
          </cell>
          <cell r="C112" t="str">
            <v>Net debt/EBITDA - change</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cell r="Z112" t="str">
            <v/>
          </cell>
          <cell r="AA112" t="str">
            <v/>
          </cell>
        </row>
        <row r="113">
          <cell r="B113">
            <v>110</v>
          </cell>
          <cell r="C113" t="str">
            <v>Net debt/tangible net worth</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-216.50632999999999</v>
          </cell>
          <cell r="AA113">
            <v>-108.9804</v>
          </cell>
        </row>
        <row r="114">
          <cell r="B114">
            <v>111</v>
          </cell>
          <cell r="C114" t="str">
            <v>Net debt/tangible net worth - change</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cell r="Z114" t="str">
            <v/>
          </cell>
          <cell r="AA114" t="str">
            <v/>
          </cell>
        </row>
        <row r="115">
          <cell r="B115">
            <v>112</v>
          </cell>
          <cell r="C115" t="str">
            <v>Net debt/turnover</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0.353852</v>
          </cell>
          <cell r="AA115">
            <v>0.2644859</v>
          </cell>
        </row>
        <row r="116">
          <cell r="B116">
            <v>113</v>
          </cell>
          <cell r="C116" t="str">
            <v>Net debt/turnover - change</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cell r="Z116" t="str">
            <v/>
          </cell>
          <cell r="AA116" t="str">
            <v/>
          </cell>
        </row>
        <row r="117">
          <cell r="B117">
            <v>114</v>
          </cell>
          <cell r="C117" t="str">
            <v>Net Income change</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cell r="Z117" t="str">
            <v/>
          </cell>
          <cell r="AA117" t="str">
            <v/>
          </cell>
        </row>
        <row r="118">
          <cell r="B118">
            <v>115</v>
          </cell>
          <cell r="C118" t="str">
            <v>Net income/turnover</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2.1714069999999999E-2</v>
          </cell>
          <cell r="AA118">
            <v>1.998575E-2</v>
          </cell>
        </row>
        <row r="119">
          <cell r="B119">
            <v>116</v>
          </cell>
          <cell r="C119" t="str">
            <v>Net Income/turnover change</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cell r="Z119" t="str">
            <v/>
          </cell>
          <cell r="AA119" t="str">
            <v/>
          </cell>
        </row>
        <row r="120">
          <cell r="B120">
            <v>122</v>
          </cell>
          <cell r="C120" t="str">
            <v>Net working assets turnover</v>
          </cell>
          <cell r="D120" t="str">
            <v>Sales/Operating assets</v>
          </cell>
          <cell r="E120" t="str">
            <v>Sales/operating assets</v>
          </cell>
          <cell r="F120" t="str">
            <v>Balance sheet</v>
          </cell>
          <cell r="G120">
            <v>0</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
          </cell>
          <cell r="Z120" t="str">
            <v/>
          </cell>
          <cell r="AA120" t="str">
            <v/>
          </cell>
        </row>
        <row r="121">
          <cell r="B121">
            <v>123</v>
          </cell>
          <cell r="C121" t="str">
            <v>Net working assets turnover - change</v>
          </cell>
          <cell r="D121" t="str">
            <v xml:space="preserve">Change in net working assets turnover </v>
          </cell>
          <cell r="E121" t="str">
            <v>((Sales/operating assets)/(Sales_t-1/operating assets_t-1))-1</v>
          </cell>
          <cell r="F121" t="str">
            <v>Balance sheet</v>
          </cell>
          <cell r="G121">
            <v>0</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t="str">
            <v/>
          </cell>
          <cell r="Z121" t="str">
            <v/>
          </cell>
          <cell r="AA121" t="str">
            <v/>
          </cell>
        </row>
        <row r="122">
          <cell r="B122">
            <v>124</v>
          </cell>
          <cell r="C122" t="str">
            <v>Quick ratio</v>
          </cell>
          <cell r="D122" t="str">
            <v xml:space="preserve">Quick ratio </v>
          </cell>
          <cell r="E122" t="str">
            <v>(Short term assets – Inventories)/short term liabilities</v>
          </cell>
          <cell r="F122" t="str">
            <v>Balance sheet</v>
          </cell>
          <cell r="G122">
            <v>1</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cell r="Y122" t="str">
            <v>Median</v>
          </cell>
          <cell r="Z122">
            <v>0.80511600000000005</v>
          </cell>
          <cell r="AA122">
            <v>0.68166249999999995</v>
          </cell>
        </row>
        <row r="123">
          <cell r="B123">
            <v>125</v>
          </cell>
          <cell r="C123" t="str">
            <v>Quick ratio - change</v>
          </cell>
          <cell r="D123" t="str">
            <v xml:space="preserve">Change in quick ratio </v>
          </cell>
          <cell r="E123" t="str">
            <v>(((Short term assets – Inventories)/short term liabilities))/((Short term assets_t-1 – Inventories_t-1)/short term liabilities_t-1))-1</v>
          </cell>
          <cell r="F123" t="str">
            <v>Balance sheet</v>
          </cell>
          <cell r="G123">
            <v>1</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cell r="Y123">
            <v>0</v>
          </cell>
          <cell r="Z123" t="str">
            <v/>
          </cell>
          <cell r="AA123" t="str">
            <v/>
          </cell>
        </row>
        <row r="124">
          <cell r="B124">
            <v>126</v>
          </cell>
          <cell r="C124" t="str">
            <v>Return on sales</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3.8706150000000002E-2</v>
          </cell>
          <cell r="AA124">
            <v>2.9517180000000001E-2</v>
          </cell>
        </row>
        <row r="125">
          <cell r="B125">
            <v>127</v>
          </cell>
          <cell r="C125" t="str">
            <v>Return on sales - change</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cell r="Z125" t="str">
            <v/>
          </cell>
          <cell r="AA125" t="str">
            <v/>
          </cell>
        </row>
        <row r="126">
          <cell r="B126">
            <v>128</v>
          </cell>
          <cell r="C126" t="str">
            <v>Short term debt - change</v>
          </cell>
          <cell r="D126" t="str">
            <v xml:space="preserve">Change in short term debt to banks and other financial institutions </v>
          </cell>
          <cell r="E126" t="str">
            <v>(Short term debt due to banks/short term debt due to banks_t-1)-1</v>
          </cell>
          <cell r="F126" t="str">
            <v>Balance sheet</v>
          </cell>
          <cell r="G126">
            <v>1</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cell r="Y126">
            <v>0</v>
          </cell>
          <cell r="Z126" t="str">
            <v/>
          </cell>
          <cell r="AA126" t="str">
            <v/>
          </cell>
        </row>
        <row r="127">
          <cell r="B127">
            <v>129</v>
          </cell>
          <cell r="C127" t="str">
            <v>Stock turnover</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9.1090250000000008</v>
          </cell>
          <cell r="AA127">
            <v>6.1172247000000004</v>
          </cell>
        </row>
        <row r="128">
          <cell r="B128">
            <v>130</v>
          </cell>
          <cell r="C128" t="str">
            <v>Stock turnover - change</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cell r="Z128" t="str">
            <v/>
          </cell>
          <cell r="AA128" t="str">
            <v/>
          </cell>
        </row>
        <row r="129">
          <cell r="B129">
            <v>131</v>
          </cell>
          <cell r="C129" t="str">
            <v>Total debt/turnover</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0.38435042000000003</v>
          </cell>
          <cell r="AA129">
            <v>0.25999987000000002</v>
          </cell>
        </row>
        <row r="130">
          <cell r="B130">
            <v>132</v>
          </cell>
          <cell r="C130" t="str">
            <v>Total debt/turnover - change</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cell r="Z130" t="str">
            <v/>
          </cell>
          <cell r="AA130" t="str">
            <v/>
          </cell>
        </row>
        <row r="131">
          <cell r="B131">
            <v>133</v>
          </cell>
          <cell r="C131" t="str">
            <v>Turnover - change</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cell r="Z131" t="str">
            <v/>
          </cell>
          <cell r="AA131" t="str">
            <v/>
          </cell>
        </row>
        <row r="132">
          <cell r="B132">
            <v>134</v>
          </cell>
          <cell r="C132" t="str">
            <v>Flag percentage unpaid bills increase and higher than 20%</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cell r="Y132" t="str">
            <v/>
          </cell>
          <cell r="Z132" t="str">
            <v/>
          </cell>
          <cell r="AA132" t="str">
            <v/>
          </cell>
        </row>
        <row r="133">
          <cell r="B133">
            <v>135</v>
          </cell>
          <cell r="C133" t="str">
            <v>Presence of unpaid invoices or called back in the quarter</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cell r="Y133" t="str">
            <v/>
          </cell>
          <cell r="Z133" t="str">
            <v/>
          </cell>
          <cell r="AA133" t="str">
            <v/>
          </cell>
        </row>
        <row r="134">
          <cell r="B134">
            <v>136</v>
          </cell>
          <cell r="C134" t="str">
            <v>Presence of invoices presented for discount in the quarter</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cell r="Y134" t="str">
            <v/>
          </cell>
          <cell r="Z134" t="str">
            <v/>
          </cell>
          <cell r="AA134" t="str">
            <v/>
          </cell>
        </row>
        <row r="135">
          <cell r="B135">
            <v>137</v>
          </cell>
          <cell r="C135" t="str">
            <v>Presence of invoices become due in the quarter</v>
          </cell>
          <cell r="D135" t="str">
            <v>Presence of invoices become due in the quarter</v>
          </cell>
          <cell r="E135" t="str">
            <v>Assign 1 in presence of invoices become due in at least one month of the quarter, 0 otherwise</v>
          </cell>
          <cell r="F135" t="str">
            <v>Client’s mispayments</v>
          </cell>
          <cell r="G135">
            <v>0</v>
          </cell>
          <cell r="H135">
            <v>0</v>
          </cell>
          <cell r="Y135" t="str">
            <v/>
          </cell>
          <cell r="Z135" t="str">
            <v/>
          </cell>
          <cell r="AA135" t="str">
            <v/>
          </cell>
        </row>
        <row r="136">
          <cell r="B136">
            <v>138</v>
          </cell>
          <cell r="C136" t="str">
            <v>Unpaid or called back bills/bills presented for discount</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t="str">
            <v/>
          </cell>
          <cell r="Z136" t="str">
            <v/>
          </cell>
          <cell r="AA136" t="str">
            <v/>
          </cell>
        </row>
        <row r="137">
          <cell r="B137">
            <v>139</v>
          </cell>
          <cell r="C137" t="str">
            <v>Unpaid financial bills/financial bills presented for discount</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cell r="Y137" t="str">
            <v/>
          </cell>
          <cell r="Z137" t="str">
            <v/>
          </cell>
          <cell r="AA137" t="str">
            <v/>
          </cell>
        </row>
        <row r="138">
          <cell r="B138">
            <v>140</v>
          </cell>
          <cell r="C138" t="str">
            <v>Percentage of unpaid bills/bills presented for discount in the month</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cell r="Y138" t="str">
            <v/>
          </cell>
          <cell r="Z138" t="str">
            <v/>
          </cell>
          <cell r="AA138" t="str">
            <v/>
          </cell>
        </row>
        <row r="139">
          <cell r="B139">
            <v>141</v>
          </cell>
          <cell r="C139" t="str">
            <v>Amount unpaid bills/ amount bills become due in the month</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cell r="Y139" t="str">
            <v/>
          </cell>
          <cell r="Z139" t="str">
            <v/>
          </cell>
          <cell r="AA139" t="str">
            <v/>
          </cell>
        </row>
        <row r="140">
          <cell r="B140">
            <v>142</v>
          </cell>
          <cell r="C140" t="str">
            <v>Unpaid bills/amount of credit line used</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cell r="Y140" t="str">
            <v/>
          </cell>
          <cell r="Z140" t="str">
            <v/>
          </cell>
          <cell r="AA140" t="str">
            <v/>
          </cell>
        </row>
        <row r="141">
          <cell r="B141">
            <v>143</v>
          </cell>
          <cell r="C141" t="str">
            <v>Unpaid and called back bills in the last quarter</v>
          </cell>
          <cell r="D141" t="str">
            <v>Unpaid and called back bills in the last quarter</v>
          </cell>
          <cell r="E141" t="str">
            <v>Sum of amount of unpaid and called back bills over the last 3 months</v>
          </cell>
          <cell r="F141" t="str">
            <v>Client’s mispayments</v>
          </cell>
          <cell r="G141">
            <v>0</v>
          </cell>
          <cell r="H141">
            <v>0</v>
          </cell>
          <cell r="Y141" t="str">
            <v/>
          </cell>
          <cell r="Z141" t="str">
            <v/>
          </cell>
          <cell r="AA141" t="str">
            <v/>
          </cell>
        </row>
        <row r="142">
          <cell r="B142">
            <v>144</v>
          </cell>
          <cell r="C142" t="str">
            <v>Amount of bills unpaid and called back/ amount bills become due in the quarter</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cell r="Y142" t="str">
            <v/>
          </cell>
          <cell r="Z142" t="str">
            <v/>
          </cell>
          <cell r="AA142" t="str">
            <v/>
          </cell>
        </row>
        <row r="143">
          <cell r="B143">
            <v>145</v>
          </cell>
          <cell r="C143" t="str">
            <v>Number of unpaid bills in the month/numbers of bills presented for discount</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cell r="Y143" t="str">
            <v/>
          </cell>
          <cell r="Z143" t="str">
            <v/>
          </cell>
          <cell r="AA143" t="str">
            <v/>
          </cell>
        </row>
        <row r="144">
          <cell r="B144">
            <v>146</v>
          </cell>
          <cell r="C144" t="str">
            <v>Number of unpaid bills in the month/number of bills become due in the month</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cell r="Y144" t="str">
            <v/>
          </cell>
          <cell r="Z144" t="str">
            <v/>
          </cell>
          <cell r="AA144" t="str">
            <v/>
          </cell>
        </row>
        <row r="145">
          <cell r="B145">
            <v>147</v>
          </cell>
          <cell r="C145" t="str">
            <v>Number of unpaid and called back bills in the last quarter</v>
          </cell>
          <cell r="D145" t="str">
            <v>Number of unpaid and called back bills in the last quarter</v>
          </cell>
          <cell r="E145" t="str">
            <v>Number of unpaid bills + Number of called back bills over the quarter</v>
          </cell>
          <cell r="F145" t="str">
            <v>Client’s mispayments</v>
          </cell>
          <cell r="G145">
            <v>0</v>
          </cell>
          <cell r="H145">
            <v>0</v>
          </cell>
          <cell r="Y145" t="str">
            <v/>
          </cell>
          <cell r="Z145" t="str">
            <v/>
          </cell>
          <cell r="AA145" t="str">
            <v/>
          </cell>
        </row>
        <row r="146">
          <cell r="B146">
            <v>148</v>
          </cell>
          <cell r="C146" t="str">
            <v>Over limit overdraft/credit line</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cell r="Y146" t="str">
            <v/>
          </cell>
          <cell r="Z146" t="str">
            <v/>
          </cell>
          <cell r="AA146" t="str">
            <v/>
          </cell>
        </row>
        <row r="147">
          <cell r="B147">
            <v>149</v>
          </cell>
          <cell r="C147" t="str">
            <v>Over limit overdraft/credit line - advances accounts</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cell r="Y147" t="str">
            <v/>
          </cell>
          <cell r="Z147" t="str">
            <v/>
          </cell>
          <cell r="AA147" t="str">
            <v/>
          </cell>
        </row>
        <row r="148">
          <cell r="B148">
            <v>150</v>
          </cell>
          <cell r="C148" t="str">
            <v>Over limit overdraft/credit line - prosolvendo</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cell r="Y148" t="str">
            <v/>
          </cell>
          <cell r="Z148" t="str">
            <v/>
          </cell>
          <cell r="AA148" t="str">
            <v/>
          </cell>
        </row>
        <row r="149">
          <cell r="B149">
            <v>151</v>
          </cell>
          <cell r="C149" t="str">
            <v>Over limit overdraft/credit line - discounting accounts</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t="str">
            <v/>
          </cell>
          <cell r="Z149" t="str">
            <v/>
          </cell>
          <cell r="AA149" t="str">
            <v/>
          </cell>
        </row>
        <row r="150">
          <cell r="B150">
            <v>152</v>
          </cell>
          <cell r="C150" t="str">
            <v>Over limit overdraft/amount of credit line used</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cell r="Y150" t="str">
            <v/>
          </cell>
          <cell r="Z150" t="str">
            <v/>
          </cell>
          <cell r="AA150" t="str">
            <v/>
          </cell>
        </row>
        <row r="151">
          <cell r="B151">
            <v>153</v>
          </cell>
          <cell r="C151" t="str">
            <v>Over limit overdraft/amount of credit line used - advances accounts</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cell r="Y151" t="str">
            <v/>
          </cell>
          <cell r="Z151" t="str">
            <v/>
          </cell>
          <cell r="AA151" t="str">
            <v/>
          </cell>
        </row>
        <row r="152">
          <cell r="B152">
            <v>154</v>
          </cell>
          <cell r="C152" t="str">
            <v>Over limit overdraft pro solvendo /amount of credit line used pro solvendo</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cell r="Y152" t="str">
            <v/>
          </cell>
          <cell r="Z152" t="str">
            <v/>
          </cell>
          <cell r="AA152" t="str">
            <v/>
          </cell>
        </row>
        <row r="153">
          <cell r="B153">
            <v>155</v>
          </cell>
          <cell r="C153" t="str">
            <v>Over limit overdraft/amount of credit line used - discounting accounts</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cell r="Y153" t="str">
            <v/>
          </cell>
          <cell r="Z153" t="str">
            <v/>
          </cell>
          <cell r="AA153" t="str">
            <v/>
          </cell>
        </row>
        <row r="154">
          <cell r="B154">
            <v>156</v>
          </cell>
          <cell r="C154" t="str">
            <v>Reciprocal of number of bills presented for discount in the last quarter</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t="str">
            <v/>
          </cell>
          <cell r="Z154" t="str">
            <v/>
          </cell>
          <cell r="AA154" t="str">
            <v/>
          </cell>
        </row>
        <row r="155">
          <cell r="B155">
            <v>157</v>
          </cell>
          <cell r="C155" t="str">
            <v>Reciprocal of number of bills become due in the last quarter</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t="str">
            <v/>
          </cell>
          <cell r="Z155" t="str">
            <v/>
          </cell>
          <cell r="AA155" t="str">
            <v/>
          </cell>
        </row>
        <row r="156">
          <cell r="B156">
            <v>158</v>
          </cell>
          <cell r="C156" t="str">
            <v>Reciprocal of amount of bills presented for discount in the last quarter</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cell r="Y156" t="str">
            <v/>
          </cell>
          <cell r="Z156" t="str">
            <v/>
          </cell>
          <cell r="AA156" t="str">
            <v/>
          </cell>
        </row>
        <row r="157">
          <cell r="B157">
            <v>159</v>
          </cell>
          <cell r="C157" t="str">
            <v>Reciprocal of amount of bills become due in the last quarter</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cell r="Y157" t="str">
            <v/>
          </cell>
          <cell r="Z157" t="str">
            <v/>
          </cell>
          <cell r="AA157" t="str">
            <v/>
          </cell>
        </row>
        <row r="158">
          <cell r="B158">
            <v>160</v>
          </cell>
          <cell r="C158" t="str">
            <v>Amount of unpaid and called back bills - variation in last month</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t="str">
            <v/>
          </cell>
          <cell r="Z158" t="str">
            <v/>
          </cell>
          <cell r="AA158" t="str">
            <v/>
          </cell>
        </row>
        <row r="159">
          <cell r="B159">
            <v>161</v>
          </cell>
          <cell r="C159" t="str">
            <v>Amount of unpaid and called back bills - variation in last 2 months</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cell r="Y159" t="str">
            <v/>
          </cell>
          <cell r="Z159" t="str">
            <v/>
          </cell>
          <cell r="AA159" t="str">
            <v/>
          </cell>
        </row>
        <row r="160">
          <cell r="B160">
            <v>162</v>
          </cell>
          <cell r="C160" t="str">
            <v>Number of unpaid and called back bills - variation in last month</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cell r="Y160" t="str">
            <v/>
          </cell>
          <cell r="Z160" t="str">
            <v/>
          </cell>
          <cell r="AA160" t="str">
            <v/>
          </cell>
        </row>
        <row r="161">
          <cell r="B161">
            <v>163</v>
          </cell>
          <cell r="C161" t="str">
            <v>Number of unpaid and called back bills - variation in last 2 months</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cell r="Y161" t="str">
            <v/>
          </cell>
          <cell r="Z161" t="str">
            <v/>
          </cell>
          <cell r="AA161" t="str">
            <v/>
          </cell>
        </row>
        <row r="162">
          <cell r="B162">
            <v>164</v>
          </cell>
          <cell r="C162" t="str">
            <v>Number of bills presented for discount - variation in last month</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cell r="Y162" t="str">
            <v/>
          </cell>
          <cell r="Z162" t="str">
            <v/>
          </cell>
          <cell r="AA162" t="str">
            <v/>
          </cell>
        </row>
        <row r="163">
          <cell r="B163">
            <v>165</v>
          </cell>
          <cell r="C163" t="str">
            <v>Number of bills presented for discount - variation in last 2 months</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t="str">
            <v/>
          </cell>
          <cell r="Z163" t="str">
            <v/>
          </cell>
          <cell r="AA163" t="str">
            <v/>
          </cell>
        </row>
        <row r="164">
          <cell r="B164">
            <v>166</v>
          </cell>
          <cell r="C164" t="str">
            <v>Number of bills become due - variation in last month</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cell r="Y164" t="str">
            <v/>
          </cell>
          <cell r="Z164" t="str">
            <v/>
          </cell>
          <cell r="AA164" t="str">
            <v/>
          </cell>
        </row>
        <row r="165">
          <cell r="B165">
            <v>167</v>
          </cell>
          <cell r="C165" t="str">
            <v>Number of bills become due - variation in last 2 months</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cell r="Y165" t="str">
            <v/>
          </cell>
          <cell r="Z165" t="str">
            <v/>
          </cell>
          <cell r="AA165" t="str">
            <v/>
          </cell>
        </row>
        <row r="166">
          <cell r="B166">
            <v>168</v>
          </cell>
          <cell r="C166" t="str">
            <v>Amount of bills presented for discount - variation in last month</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cell r="Y166" t="str">
            <v/>
          </cell>
          <cell r="Z166" t="str">
            <v/>
          </cell>
          <cell r="AA166" t="str">
            <v/>
          </cell>
        </row>
        <row r="167">
          <cell r="B167">
            <v>169</v>
          </cell>
          <cell r="C167" t="str">
            <v>Amount of bills presented for discount - variation in last 2 months</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cell r="Y167" t="str">
            <v/>
          </cell>
          <cell r="Z167" t="str">
            <v/>
          </cell>
          <cell r="AA167" t="str">
            <v/>
          </cell>
        </row>
        <row r="168">
          <cell r="B168">
            <v>170</v>
          </cell>
          <cell r="C168" t="str">
            <v>Amount of bills become due - variation in last month</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cell r="Y168" t="str">
            <v/>
          </cell>
          <cell r="Z168" t="str">
            <v/>
          </cell>
          <cell r="AA168" t="str">
            <v/>
          </cell>
        </row>
        <row r="169">
          <cell r="B169">
            <v>171</v>
          </cell>
          <cell r="C169" t="str">
            <v>Amount of bills become due - variation in last 2 months</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cell r="Y169" t="str">
            <v/>
          </cell>
          <cell r="Z169" t="str">
            <v/>
          </cell>
          <cell r="AA169" t="str">
            <v/>
          </cell>
        </row>
        <row r="170">
          <cell r="B170">
            <v>172</v>
          </cell>
          <cell r="C170" t="str">
            <v>Flag decrease in current accounts inflows in last month</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cell r="Z170" t="str">
            <v/>
          </cell>
          <cell r="AA170" t="str">
            <v/>
          </cell>
        </row>
        <row r="171">
          <cell r="B171">
            <v>173</v>
          </cell>
          <cell r="C171" t="str">
            <v>Flag decrease in outflows in current accounts in last month</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cell r="Z171" t="str">
            <v/>
          </cell>
          <cell r="AA171" t="str">
            <v/>
          </cell>
        </row>
        <row r="172">
          <cell r="B172">
            <v>174</v>
          </cell>
          <cell r="C172" t="str">
            <v>Flag account cumulated inflows in current accounts in the month &gt; credit line * 3</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cell r="Z172" t="str">
            <v/>
          </cell>
          <cell r="AA172" t="str">
            <v/>
          </cell>
        </row>
        <row r="173">
          <cell r="B173">
            <v>175</v>
          </cell>
          <cell r="C173" t="str">
            <v>Flag account cumulated outflows in current accounts in the month &gt; credit line * 3</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cell r="Z173" t="str">
            <v/>
          </cell>
          <cell r="AA173" t="str">
            <v/>
          </cell>
        </row>
        <row r="174">
          <cell r="B174">
            <v>176</v>
          </cell>
          <cell r="C174" t="str">
            <v>Flag presence of unpaid cheques</v>
          </cell>
          <cell r="D174" t="str">
            <v>Flag presence of unpaid cheques</v>
          </cell>
          <cell r="E174" t="str">
            <v>Assign 1 if Number of unpaid cheques &gt;0, 0 otherwise</v>
          </cell>
          <cell r="F174" t="str">
            <v>Client’s mispayments</v>
          </cell>
          <cell r="G174">
            <v>0</v>
          </cell>
          <cell r="H174">
            <v>0</v>
          </cell>
          <cell r="Y174" t="str">
            <v/>
          </cell>
          <cell r="Z174" t="str">
            <v/>
          </cell>
          <cell r="AA174" t="str">
            <v/>
          </cell>
        </row>
        <row r="175">
          <cell r="B175">
            <v>177</v>
          </cell>
          <cell r="C175" t="str">
            <v>Days of over limit overdraft for current accounts</v>
          </cell>
          <cell r="D175" t="str">
            <v>Days of over limit overdraft for current accounts</v>
          </cell>
          <cell r="E175" t="str">
            <v>Days of over limit overdraft for current accounts</v>
          </cell>
          <cell r="F175" t="str">
            <v>Handling account</v>
          </cell>
          <cell r="G175">
            <v>0</v>
          </cell>
          <cell r="H175">
            <v>0</v>
          </cell>
          <cell r="Y175" t="str">
            <v/>
          </cell>
          <cell r="Z175" t="str">
            <v/>
          </cell>
          <cell r="AA175" t="str">
            <v/>
          </cell>
        </row>
        <row r="176">
          <cell r="B176">
            <v>178</v>
          </cell>
          <cell r="C176" t="str">
            <v>Monthly inflows from cheques/monthly total inflows in current accounts</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0</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cell r="Y176" t="str">
            <v/>
          </cell>
          <cell r="Z176" t="str">
            <v/>
          </cell>
          <cell r="AA176" t="str">
            <v/>
          </cell>
        </row>
        <row r="177">
          <cell r="B177">
            <v>179</v>
          </cell>
          <cell r="C177" t="str">
            <v>Monthly outflows from cheques/monthly total outflows in current accounts</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0</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cell r="Y177" t="str">
            <v/>
          </cell>
          <cell r="Z177" t="str">
            <v/>
          </cell>
          <cell r="AA177" t="str">
            <v/>
          </cell>
        </row>
        <row r="178">
          <cell r="B178">
            <v>180</v>
          </cell>
          <cell r="C178" t="str">
            <v>Monthly cumulated inflows/credit line</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6.8720945999999996</v>
          </cell>
          <cell r="AA178">
            <v>3.5886024999999999</v>
          </cell>
        </row>
        <row r="179">
          <cell r="B179">
            <v>181</v>
          </cell>
          <cell r="C179" t="str">
            <v>Monthly cumulated outflows/monthly cumulated inflows</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1</v>
          </cell>
          <cell r="AA179">
            <v>1.0003474000000001</v>
          </cell>
        </row>
        <row r="180">
          <cell r="B180">
            <v>182</v>
          </cell>
          <cell r="C180" t="str">
            <v>Monthly cumulated outflows/credit line</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6.8988956999999997</v>
          </cell>
          <cell r="AA180">
            <v>3.5528727</v>
          </cell>
        </row>
        <row r="181">
          <cell r="B181">
            <v>183</v>
          </cell>
          <cell r="C181" t="str">
            <v>(Cumulated monthly Inflows + cumulated monthly outflows)/credit line</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13.82958</v>
          </cell>
          <cell r="AA181">
            <v>7.1755737999999996</v>
          </cell>
        </row>
        <row r="182">
          <cell r="B182">
            <v>184</v>
          </cell>
          <cell r="C182" t="str">
            <v>Number of monthly inflows transactions from cheques/total number of monthly inflows transactions in current accounts</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t="str">
            <v/>
          </cell>
          <cell r="Z182" t="str">
            <v/>
          </cell>
          <cell r="AA182" t="str">
            <v/>
          </cell>
        </row>
        <row r="183">
          <cell r="B183">
            <v>185</v>
          </cell>
          <cell r="C183" t="str">
            <v>Number of monthly outflows transactions from cheques/total number of monthly outflows transactions in current accounts</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t="str">
            <v/>
          </cell>
          <cell r="Z183" t="str">
            <v/>
          </cell>
          <cell r="AA183" t="str">
            <v/>
          </cell>
        </row>
        <row r="184">
          <cell r="B184">
            <v>186</v>
          </cell>
          <cell r="C184" t="str">
            <v>Number of monthly outflow transactions in current accounts/number of monthly inflow transactions in current accounts</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1.5752341000000001</v>
          </cell>
          <cell r="AA184">
            <v>2.2650060999999999</v>
          </cell>
        </row>
        <row r="185">
          <cell r="B185">
            <v>187</v>
          </cell>
          <cell r="C185" t="str">
            <v>Monthly cumulated inflows amount in current accounts- variation in the last month</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cell r="Z185" t="str">
            <v/>
          </cell>
          <cell r="AA185" t="str">
            <v/>
          </cell>
        </row>
        <row r="186">
          <cell r="B186">
            <v>188</v>
          </cell>
          <cell r="C186" t="str">
            <v>Monthly cumulated outflows amount in current accounts - variation in the last month</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cell r="Z186" t="str">
            <v/>
          </cell>
          <cell r="AA186" t="str">
            <v/>
          </cell>
        </row>
        <row r="187">
          <cell r="B187">
            <v>189</v>
          </cell>
          <cell r="C187" t="str">
            <v>Max number of unpaid days for the last 4 unpaid instalments</v>
          </cell>
          <cell r="D187" t="str">
            <v>Max number of unpaid days for the last 4 unpaid instalments</v>
          </cell>
          <cell r="E187" t="str">
            <v>Max number of unpaid days for the last 4 unpaid instalments</v>
          </cell>
          <cell r="F187" t="str">
            <v>Client’s mispayments</v>
          </cell>
          <cell r="G187">
            <v>0</v>
          </cell>
          <cell r="H187">
            <v>0</v>
          </cell>
          <cell r="Y187" t="str">
            <v/>
          </cell>
          <cell r="Z187" t="str">
            <v/>
          </cell>
          <cell r="AA187" t="str">
            <v/>
          </cell>
        </row>
        <row r="188">
          <cell r="B188">
            <v>190</v>
          </cell>
          <cell r="C188" t="str">
            <v>Amount of unpaid overdue - other contracts (no loans, no amortizing products)</v>
          </cell>
          <cell r="D188" t="str">
            <v>Amount of unpaid overdue - other contracts (no loans, no amortizing products)</v>
          </cell>
          <cell r="E188" t="str">
            <v>Amount overdue for other contracts (no loans, no amortizing products)</v>
          </cell>
          <cell r="F188" t="str">
            <v>Client’s mispayments</v>
          </cell>
          <cell r="G188">
            <v>0</v>
          </cell>
          <cell r="H188">
            <v>0</v>
          </cell>
          <cell r="Y188" t="str">
            <v/>
          </cell>
          <cell r="Z188" t="str">
            <v/>
          </cell>
          <cell r="AA188" t="str">
            <v/>
          </cell>
        </row>
        <row r="189">
          <cell r="B189">
            <v>191</v>
          </cell>
          <cell r="C189" t="str">
            <v>Amount of unpaid overdue - leasing contracts</v>
          </cell>
          <cell r="D189" t="str">
            <v>Amount of unpaid overdue - leasing contracts</v>
          </cell>
          <cell r="E189" t="str">
            <v>Amount overdue for leasing contracts</v>
          </cell>
          <cell r="F189" t="str">
            <v>Client’s mispayments</v>
          </cell>
          <cell r="G189">
            <v>0</v>
          </cell>
          <cell r="H189">
            <v>0</v>
          </cell>
          <cell r="Y189" t="str">
            <v/>
          </cell>
          <cell r="Z189" t="str">
            <v/>
          </cell>
          <cell r="AA189" t="str">
            <v/>
          </cell>
        </row>
        <row r="190">
          <cell r="B190">
            <v>192</v>
          </cell>
          <cell r="C190" t="str">
            <v>Amount of unpaid overdue - amortizing products</v>
          </cell>
          <cell r="D190" t="str">
            <v>Amount of unpaid overdue - amortizing products</v>
          </cell>
          <cell r="E190" t="str">
            <v>Amount overdue for amortizing products</v>
          </cell>
          <cell r="F190" t="str">
            <v>Client’s mispayments</v>
          </cell>
          <cell r="G190">
            <v>0</v>
          </cell>
          <cell r="H190">
            <v>0</v>
          </cell>
          <cell r="Y190" t="str">
            <v/>
          </cell>
          <cell r="Z190" t="str">
            <v/>
          </cell>
          <cell r="AA190" t="str">
            <v/>
          </cell>
        </row>
        <row r="191">
          <cell r="B191">
            <v>193</v>
          </cell>
          <cell r="C191" t="str">
            <v>Amount of unpaid overdue - loans</v>
          </cell>
          <cell r="D191" t="str">
            <v>Amount of unpaid overdue - loans</v>
          </cell>
          <cell r="E191" t="str">
            <v>Amount overdue for loans</v>
          </cell>
          <cell r="F191" t="str">
            <v>Client’s mispayments</v>
          </cell>
          <cell r="G191">
            <v>1</v>
          </cell>
          <cell r="H191">
            <v>0</v>
          </cell>
          <cell r="Y191">
            <v>0</v>
          </cell>
          <cell r="Z191" t="str">
            <v/>
          </cell>
          <cell r="AA191" t="str">
            <v/>
          </cell>
        </row>
        <row r="192">
          <cell r="B192">
            <v>194</v>
          </cell>
          <cell r="C192" t="str">
            <v>Amount of unpaid instalments - other contracts (no loans, no amortizing products)</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cell r="Y192" t="str">
            <v/>
          </cell>
          <cell r="Z192" t="str">
            <v/>
          </cell>
          <cell r="AA192" t="str">
            <v/>
          </cell>
        </row>
        <row r="193">
          <cell r="B193">
            <v>195</v>
          </cell>
          <cell r="C193" t="str">
            <v>Amount of unpaid instalments - leasing contracts</v>
          </cell>
          <cell r="D193" t="str">
            <v>Amount of unpaid instalments - leasing contracts</v>
          </cell>
          <cell r="E193" t="str">
            <v>Amount of unpaid instalments for leasing contracts</v>
          </cell>
          <cell r="F193" t="str">
            <v>Client’s mispayments</v>
          </cell>
          <cell r="G193">
            <v>0</v>
          </cell>
          <cell r="H193">
            <v>0</v>
          </cell>
          <cell r="Y193" t="str">
            <v/>
          </cell>
          <cell r="Z193" t="str">
            <v/>
          </cell>
          <cell r="AA193" t="str">
            <v/>
          </cell>
        </row>
        <row r="194">
          <cell r="B194">
            <v>196</v>
          </cell>
          <cell r="C194" t="str">
            <v>Amount of unpaid instalments - amortizing products</v>
          </cell>
          <cell r="D194" t="str">
            <v>Amount of unpaid instalments - amortizing products</v>
          </cell>
          <cell r="E194" t="str">
            <v>Amount of unpaid instalments for amortizing products</v>
          </cell>
          <cell r="F194" t="str">
            <v>Client’s mispayments</v>
          </cell>
          <cell r="G194">
            <v>0</v>
          </cell>
          <cell r="H194">
            <v>0</v>
          </cell>
          <cell r="Y194" t="str">
            <v/>
          </cell>
          <cell r="Z194" t="str">
            <v/>
          </cell>
          <cell r="AA194" t="str">
            <v/>
          </cell>
        </row>
        <row r="195">
          <cell r="B195">
            <v>197</v>
          </cell>
          <cell r="C195" t="str">
            <v>Amount of unpaid instalments - loans</v>
          </cell>
          <cell r="D195" t="str">
            <v>Amount of unpaid instalments - loans</v>
          </cell>
          <cell r="E195" t="str">
            <v>Amount of unpaid instalments for loans</v>
          </cell>
          <cell r="F195" t="str">
            <v>Client’s mispayments</v>
          </cell>
          <cell r="G195">
            <v>1</v>
          </cell>
          <cell r="H195">
            <v>0</v>
          </cell>
          <cell r="Y195">
            <v>0</v>
          </cell>
          <cell r="Z195" t="str">
            <v/>
          </cell>
          <cell r="AA195" t="str">
            <v/>
          </cell>
        </row>
        <row r="196">
          <cell r="B196">
            <v>198</v>
          </cell>
          <cell r="C196" t="str">
            <v>Overdue amount/approved amount - other contracts (no loans, no amortizing products)</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t="str">
            <v/>
          </cell>
          <cell r="Z196" t="str">
            <v/>
          </cell>
          <cell r="AA196" t="str">
            <v/>
          </cell>
        </row>
        <row r="197">
          <cell r="B197">
            <v>199</v>
          </cell>
          <cell r="C197" t="str">
            <v>Overdue amount/approved amount - leasing contracts</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t="str">
            <v/>
          </cell>
          <cell r="Z197" t="str">
            <v/>
          </cell>
          <cell r="AA197" t="str">
            <v/>
          </cell>
        </row>
        <row r="198">
          <cell r="B198">
            <v>200</v>
          </cell>
          <cell r="C198" t="str">
            <v>Overdue amount/approved amount - amortizing products</v>
          </cell>
          <cell r="D198" t="str">
            <v>Overdue amount/approved amount - amortizing products</v>
          </cell>
          <cell r="E198" t="str">
            <v>Overdue amount for amortizing products/Approved amount for amortizing products</v>
          </cell>
          <cell r="F198" t="str">
            <v>Client’s mispayments</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t="str">
            <v/>
          </cell>
          <cell r="Z198" t="str">
            <v/>
          </cell>
          <cell r="AA198" t="str">
            <v/>
          </cell>
        </row>
        <row r="199">
          <cell r="B199">
            <v>201</v>
          </cell>
          <cell r="C199" t="str">
            <v>Overdue amount/Approved amount for loans</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cell r="Z199" t="str">
            <v/>
          </cell>
          <cell r="AA199" t="str">
            <v/>
          </cell>
        </row>
        <row r="200">
          <cell r="B200">
            <v>202</v>
          </cell>
          <cell r="C200" t="str">
            <v>Overdue amount/initial approved amount - other contracts (no loans, no amortizing products)</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t="str">
            <v/>
          </cell>
          <cell r="Z200" t="str">
            <v/>
          </cell>
          <cell r="AA200" t="str">
            <v/>
          </cell>
        </row>
        <row r="201">
          <cell r="B201">
            <v>203</v>
          </cell>
          <cell r="C201" t="str">
            <v>Overdue amount/initial approved amount - leasing contracts</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t="str">
            <v/>
          </cell>
          <cell r="Z201" t="str">
            <v/>
          </cell>
          <cell r="AA201" t="str">
            <v/>
          </cell>
        </row>
        <row r="202">
          <cell r="B202">
            <v>204</v>
          </cell>
          <cell r="C202" t="str">
            <v>Overdue amount/initial approved amount - amortizing products</v>
          </cell>
          <cell r="D202" t="str">
            <v>Overdue amount/initial approved amount - amortizing products</v>
          </cell>
          <cell r="E202" t="str">
            <v>Overdue amount for amortizing products/Initial approved amount for amortizing products</v>
          </cell>
          <cell r="F202" t="str">
            <v>Client’s mispayments</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t="str">
            <v/>
          </cell>
          <cell r="Z202" t="str">
            <v/>
          </cell>
          <cell r="AA202" t="str">
            <v/>
          </cell>
        </row>
        <row r="203">
          <cell r="B203">
            <v>205</v>
          </cell>
          <cell r="C203" t="str">
            <v>Overdue amount/initial approved amount</v>
          </cell>
          <cell r="D203" t="str">
            <v>Overdue amount/initial approved amount</v>
          </cell>
          <cell r="E203" t="str">
            <v>Overdue amount/Initial approved amount</v>
          </cell>
          <cell r="F203" t="str">
            <v>Client’s mispayments</v>
          </cell>
          <cell r="G203">
            <v>1</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cell r="Z203" t="str">
            <v/>
          </cell>
          <cell r="AA203" t="str">
            <v/>
          </cell>
        </row>
        <row r="204">
          <cell r="B204">
            <v>206</v>
          </cell>
          <cell r="C204" t="str">
            <v>Unpaid instalments for other contracts (no amortizing products, no leasing)</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cell r="Y204" t="str">
            <v/>
          </cell>
          <cell r="Z204" t="str">
            <v/>
          </cell>
          <cell r="AA204" t="str">
            <v/>
          </cell>
        </row>
        <row r="205">
          <cell r="B205">
            <v>207</v>
          </cell>
          <cell r="C205" t="str">
            <v>Unpaid instalments for leasing contracts</v>
          </cell>
          <cell r="D205" t="str">
            <v>Unpaid instalments for leasing contracts</v>
          </cell>
          <cell r="E205" t="str">
            <v>Number od unpaid instalments for leasing contracts</v>
          </cell>
          <cell r="F205" t="str">
            <v>Client’s mispayments</v>
          </cell>
          <cell r="G205">
            <v>0</v>
          </cell>
          <cell r="H205">
            <v>0</v>
          </cell>
          <cell r="Y205" t="str">
            <v/>
          </cell>
          <cell r="Z205" t="str">
            <v/>
          </cell>
          <cell r="AA205" t="str">
            <v/>
          </cell>
        </row>
        <row r="206">
          <cell r="B206">
            <v>208</v>
          </cell>
          <cell r="C206" t="str">
            <v>Unpaid instalments for amortizing products</v>
          </cell>
          <cell r="D206" t="str">
            <v>Unpaid instalments for amortizing products</v>
          </cell>
          <cell r="E206" t="str">
            <v>Number od unpaid instalments for amortizing products</v>
          </cell>
          <cell r="F206" t="str">
            <v>Client’s mispayments</v>
          </cell>
          <cell r="G206">
            <v>0</v>
          </cell>
          <cell r="H206">
            <v>0</v>
          </cell>
          <cell r="Y206" t="str">
            <v/>
          </cell>
          <cell r="Z206" t="str">
            <v/>
          </cell>
          <cell r="AA206" t="str">
            <v/>
          </cell>
        </row>
        <row r="207">
          <cell r="B207">
            <v>209</v>
          </cell>
          <cell r="C207" t="str">
            <v>Unpaid instalments for loans</v>
          </cell>
          <cell r="D207" t="str">
            <v>Unpaid instalments for loans</v>
          </cell>
          <cell r="E207" t="str">
            <v>Number of unpaid instalments for loans</v>
          </cell>
          <cell r="F207" t="str">
            <v>Client’s mispayments</v>
          </cell>
          <cell r="G207">
            <v>0</v>
          </cell>
          <cell r="H207">
            <v>0</v>
          </cell>
          <cell r="Y207" t="str">
            <v/>
          </cell>
          <cell r="Z207" t="str">
            <v/>
          </cell>
          <cell r="AA207" t="str">
            <v/>
          </cell>
        </row>
        <row r="208">
          <cell r="B208">
            <v>210</v>
          </cell>
          <cell r="C208" t="str">
            <v>Max past due days in last year</v>
          </cell>
          <cell r="D208" t="str">
            <v xml:space="preserve">Max past due days in last year </v>
          </cell>
          <cell r="E208" t="str">
            <v xml:space="preserve">Max past due days in last year </v>
          </cell>
          <cell r="F208" t="str">
            <v>External database</v>
          </cell>
          <cell r="G208">
            <v>1</v>
          </cell>
          <cell r="H208">
            <v>0</v>
          </cell>
          <cell r="Y208">
            <v>0</v>
          </cell>
          <cell r="Z208" t="str">
            <v/>
          </cell>
          <cell r="AA208" t="str">
            <v/>
          </cell>
        </row>
        <row r="209">
          <cell r="B209">
            <v>211</v>
          </cell>
          <cell r="C209" t="str">
            <v>Number of days from last delinquency on loans</v>
          </cell>
          <cell r="D209" t="str">
            <v>Number of days from last delinquency on loans</v>
          </cell>
          <cell r="E209" t="str">
            <v>Number of days from last delinquency on loans</v>
          </cell>
          <cell r="F209" t="str">
            <v>Client’s mispayments</v>
          </cell>
          <cell r="G209">
            <v>1</v>
          </cell>
          <cell r="H209">
            <v>0</v>
          </cell>
          <cell r="Y209" t="str">
            <v>Minimum</v>
          </cell>
          <cell r="Z209" t="str">
            <v/>
          </cell>
          <cell r="AA209" t="str">
            <v/>
          </cell>
        </row>
        <row r="210">
          <cell r="B210">
            <v>212</v>
          </cell>
          <cell r="C210" t="str">
            <v>Number of entries in blockade in last twelve months</v>
          </cell>
          <cell r="D210" t="str">
            <v>Number of entries in blockade in last twelve months</v>
          </cell>
          <cell r="E210" t="str">
            <v>Number of entries in blockade in last 12 months</v>
          </cell>
          <cell r="F210" t="str">
            <v>Client’s mispayments</v>
          </cell>
          <cell r="G210">
            <v>1</v>
          </cell>
          <cell r="H210">
            <v>0</v>
          </cell>
          <cell r="Y210">
            <v>0</v>
          </cell>
          <cell r="Z210" t="str">
            <v/>
          </cell>
          <cell r="AA210" t="str">
            <v/>
          </cell>
        </row>
        <row r="211">
          <cell r="B211">
            <v>213</v>
          </cell>
          <cell r="C211" t="str">
            <v>Total number of days in blockade in last six months</v>
          </cell>
          <cell r="D211" t="str">
            <v>Total number of days in blockade in last six months</v>
          </cell>
          <cell r="E211" t="str">
            <v>Total number of days in blockade in last 6 months</v>
          </cell>
          <cell r="F211" t="str">
            <v>Client’s mispayments</v>
          </cell>
          <cell r="G211">
            <v>1</v>
          </cell>
          <cell r="H211">
            <v>0</v>
          </cell>
          <cell r="Y211">
            <v>0</v>
          </cell>
          <cell r="Z211" t="str">
            <v/>
          </cell>
          <cell r="AA211" t="str">
            <v/>
          </cell>
        </row>
        <row r="212">
          <cell r="B212">
            <v>214</v>
          </cell>
          <cell r="C212" t="str">
            <v>Max number of consecutive days where daily utilization of overdraft-a was more than 75% of the limit in last 3 months</v>
          </cell>
          <cell r="D212" t="str">
            <v>Max number of consecutive days where daily utilization of overdraft-a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cell r="Z212" t="str">
            <v/>
          </cell>
          <cell r="AA212" t="str">
            <v/>
          </cell>
        </row>
        <row r="213">
          <cell r="B213">
            <v>215</v>
          </cell>
          <cell r="C213" t="str">
            <v>Max number of consecutive days where daily utilization of overdraft-a was more than 50% of the limit in last 6 months</v>
          </cell>
          <cell r="D213" t="str">
            <v>Max number of consecutive days where daily utilization of overdraft-a was more than 50% of the limit in last 6 months</v>
          </cell>
          <cell r="E213" t="str">
            <v>Max number of consecutive days where daily utilization of overdraft-a was more than 50% of the limit in last 6 months</v>
          </cell>
          <cell r="F213" t="str">
            <v>Handling account</v>
          </cell>
          <cell r="G213">
            <v>1</v>
          </cell>
          <cell r="H213">
            <v>0</v>
          </cell>
          <cell r="Y213">
            <v>0</v>
          </cell>
          <cell r="Z213" t="str">
            <v/>
          </cell>
          <cell r="AA213" t="str">
            <v/>
          </cell>
        </row>
        <row r="214">
          <cell r="B214">
            <v>216</v>
          </cell>
          <cell r="C214" t="str">
            <v>Number of days in which client did not use overdraft during the month (calculated daily when this happens) in last 6 months</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cell r="Z214" t="str">
            <v/>
          </cell>
          <cell r="AA214" t="str">
            <v/>
          </cell>
        </row>
        <row r="215">
          <cell r="B215">
            <v>217</v>
          </cell>
          <cell r="C215" t="str">
            <v>Number of days when client exceeded overdraft limit in last 12 months</v>
          </cell>
          <cell r="D215" t="str">
            <v>Number of days when client exceeded overdraft limit in last 12 months</v>
          </cell>
          <cell r="E215" t="str">
            <v>Number of days when client exceeded overdraft limit in last 12 months</v>
          </cell>
          <cell r="F215" t="str">
            <v>Handling account</v>
          </cell>
          <cell r="G215">
            <v>1</v>
          </cell>
          <cell r="H215">
            <v>0</v>
          </cell>
          <cell r="Y215">
            <v>0</v>
          </cell>
          <cell r="Z215" t="str">
            <v/>
          </cell>
          <cell r="AA215" t="str">
            <v/>
          </cell>
        </row>
        <row r="216">
          <cell r="B216">
            <v>218</v>
          </cell>
          <cell r="C216" t="str">
            <v>Maximum number of consecutive days in which client exceeded overdraft limit in last 6 months</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1</v>
          </cell>
          <cell r="H216">
            <v>0</v>
          </cell>
          <cell r="Y216">
            <v>0</v>
          </cell>
          <cell r="Z216" t="str">
            <v/>
          </cell>
          <cell r="AA216" t="str">
            <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election activeCell="A9" sqref="A9"/>
    </sheetView>
  </sheetViews>
  <sheetFormatPr defaultColWidth="8.875" defaultRowHeight="15.75" x14ac:dyDescent="0.25"/>
  <cols>
    <col min="1" max="1" width="55.375" customWidth="1"/>
    <col min="2" max="2" width="51.375" bestFit="1" customWidth="1"/>
  </cols>
  <sheetData>
    <row r="2" spans="1:2" x14ac:dyDescent="0.25">
      <c r="A2" s="138"/>
      <c r="B2" t="s">
        <v>2006</v>
      </c>
    </row>
    <row r="3" spans="1:2" x14ac:dyDescent="0.25">
      <c r="A3" s="93"/>
      <c r="B3" t="s">
        <v>2007</v>
      </c>
    </row>
    <row r="4" spans="1:2" x14ac:dyDescent="0.25">
      <c r="A4" s="231"/>
      <c r="B4" t="s">
        <v>2005</v>
      </c>
    </row>
    <row r="5" spans="1:2" x14ac:dyDescent="0.25">
      <c r="A5" s="231"/>
      <c r="B5" t="s">
        <v>2004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 sqref="B2"/>
    </sheetView>
  </sheetViews>
  <sheetFormatPr defaultColWidth="8.875" defaultRowHeight="15.75" x14ac:dyDescent="0.25"/>
  <cols>
    <col min="1" max="1" width="6.625" customWidth="1"/>
    <col min="2" max="2" width="85.625" customWidth="1"/>
    <col min="3" max="4" width="11.625" bestFit="1" customWidth="1"/>
  </cols>
  <sheetData>
    <row r="1" spans="1:7" x14ac:dyDescent="0.25">
      <c r="C1" s="94" t="s">
        <v>1754</v>
      </c>
      <c r="D1" s="94" t="s">
        <v>1981</v>
      </c>
      <c r="G1" s="94" t="s">
        <v>1796</v>
      </c>
    </row>
    <row r="2" spans="1:7" x14ac:dyDescent="0.25">
      <c r="A2">
        <f>VLOOKUP(B2,Indicator!A:B,2,FALSE)</f>
        <v>1</v>
      </c>
      <c r="B2" s="90" t="s">
        <v>1549</v>
      </c>
      <c r="C2" s="154" t="s">
        <v>1750</v>
      </c>
      <c r="D2" s="154" t="s">
        <v>1750</v>
      </c>
      <c r="G2" t="s">
        <v>773</v>
      </c>
    </row>
    <row r="3" spans="1:7" x14ac:dyDescent="0.25">
      <c r="A3">
        <f>VLOOKUP(B3,Indicator!A:B,2,FALSE)</f>
        <v>2</v>
      </c>
      <c r="B3" s="90" t="s">
        <v>1520</v>
      </c>
      <c r="C3" s="152" t="s">
        <v>1749</v>
      </c>
      <c r="D3" s="152" t="s">
        <v>1749</v>
      </c>
      <c r="G3" t="s">
        <v>928</v>
      </c>
    </row>
    <row r="4" spans="1:7" x14ac:dyDescent="0.25">
      <c r="A4">
        <f>VLOOKUP(B4,Indicator!A:B,2,FALSE)</f>
        <v>8</v>
      </c>
      <c r="B4" s="90" t="s">
        <v>1532</v>
      </c>
      <c r="D4" s="153" t="s">
        <v>1753</v>
      </c>
      <c r="G4" t="s">
        <v>891</v>
      </c>
    </row>
    <row r="5" spans="1:7" x14ac:dyDescent="0.25">
      <c r="A5">
        <f>VLOOKUP(B5,Indicator!A:B,2,FALSE)</f>
        <v>9</v>
      </c>
      <c r="B5" s="90" t="s">
        <v>1533</v>
      </c>
      <c r="C5" s="151" t="s">
        <v>1751</v>
      </c>
      <c r="D5" s="151" t="s">
        <v>1751</v>
      </c>
      <c r="G5" t="s">
        <v>1163</v>
      </c>
    </row>
    <row r="6" spans="1:7" x14ac:dyDescent="0.25">
      <c r="A6">
        <f>VLOOKUP(B6,Indicator!A:B,2,FALSE)</f>
        <v>13</v>
      </c>
      <c r="B6" s="90" t="s">
        <v>1516</v>
      </c>
      <c r="D6" s="153" t="s">
        <v>1753</v>
      </c>
      <c r="G6" t="s">
        <v>1177</v>
      </c>
    </row>
    <row r="7" spans="1:7" x14ac:dyDescent="0.25">
      <c r="A7">
        <f>VLOOKUP(B7,Indicator!A:B,2,FALSE)</f>
        <v>20</v>
      </c>
      <c r="B7" s="90" t="s">
        <v>1521</v>
      </c>
      <c r="C7" s="151" t="s">
        <v>1752</v>
      </c>
      <c r="D7" s="151" t="s">
        <v>1752</v>
      </c>
      <c r="G7" t="s">
        <v>1198</v>
      </c>
    </row>
    <row r="8" spans="1:7" x14ac:dyDescent="0.25">
      <c r="A8">
        <f>VLOOKUP(B8,Indicator!A:B,2,FALSE)</f>
        <v>27</v>
      </c>
      <c r="B8" s="90" t="s">
        <v>1984</v>
      </c>
      <c r="C8" s="151" t="s">
        <v>1751</v>
      </c>
      <c r="D8" s="151" t="s">
        <v>1751</v>
      </c>
      <c r="G8" t="s">
        <v>1210</v>
      </c>
    </row>
    <row r="9" spans="1:7" x14ac:dyDescent="0.25">
      <c r="A9">
        <f>VLOOKUP(B9,Indicator!A:B,2,FALSE)</f>
        <v>35</v>
      </c>
      <c r="B9" s="90" t="s">
        <v>1527</v>
      </c>
      <c r="C9" s="151" t="s">
        <v>1751</v>
      </c>
      <c r="D9" s="151" t="s">
        <v>1751</v>
      </c>
      <c r="G9" t="s">
        <v>1216</v>
      </c>
    </row>
    <row r="10" spans="1:7" x14ac:dyDescent="0.25">
      <c r="A10">
        <f>VLOOKUP(B10,Indicator!A:B,2,FALSE)</f>
        <v>43</v>
      </c>
      <c r="B10" s="90" t="s">
        <v>1983</v>
      </c>
      <c r="C10" s="151" t="s">
        <v>1751</v>
      </c>
      <c r="G10" t="s">
        <v>1221</v>
      </c>
    </row>
    <row r="11" spans="1:7" x14ac:dyDescent="0.25">
      <c r="A11">
        <f>VLOOKUP(B11,Indicator!A:B,2,FALSE)</f>
        <v>44</v>
      </c>
      <c r="B11" s="90" t="s">
        <v>1528</v>
      </c>
      <c r="C11" s="154" t="s">
        <v>1750</v>
      </c>
      <c r="D11" s="154" t="s">
        <v>1750</v>
      </c>
      <c r="G11" t="s">
        <v>1226</v>
      </c>
    </row>
    <row r="12" spans="1:7" x14ac:dyDescent="0.25">
      <c r="A12">
        <f>VLOOKUP(B12,Indicator!A:B,2,FALSE)</f>
        <v>47</v>
      </c>
      <c r="B12" s="90" t="s">
        <v>1988</v>
      </c>
      <c r="C12" s="153" t="s">
        <v>1753</v>
      </c>
      <c r="G12" t="s">
        <v>1231</v>
      </c>
    </row>
    <row r="13" spans="1:7" x14ac:dyDescent="0.25">
      <c r="A13">
        <f>VLOOKUP(B13,Indicator!A:B,2,FALSE)</f>
        <v>48</v>
      </c>
      <c r="B13" s="90" t="s">
        <v>1989</v>
      </c>
      <c r="C13" s="151" t="s">
        <v>1751</v>
      </c>
      <c r="G13" t="s">
        <v>1234</v>
      </c>
    </row>
    <row r="14" spans="1:7" x14ac:dyDescent="0.25">
      <c r="A14">
        <f>VLOOKUP(B14,Indicator!A:B,2,FALSE)</f>
        <v>49</v>
      </c>
      <c r="B14" s="90" t="s">
        <v>1985</v>
      </c>
      <c r="C14" s="152" t="s">
        <v>1749</v>
      </c>
      <c r="D14" s="152" t="s">
        <v>1749</v>
      </c>
      <c r="E14" t="s">
        <v>1995</v>
      </c>
      <c r="G14" t="s">
        <v>1237</v>
      </c>
    </row>
    <row r="15" spans="1:7" x14ac:dyDescent="0.25">
      <c r="A15">
        <f>VLOOKUP(B15,Indicator!A:B,2,FALSE)</f>
        <v>50</v>
      </c>
      <c r="B15" s="90" t="s">
        <v>1990</v>
      </c>
      <c r="C15" s="151" t="s">
        <v>1751</v>
      </c>
      <c r="G15" t="s">
        <v>1189</v>
      </c>
    </row>
    <row r="16" spans="1:7" x14ac:dyDescent="0.25">
      <c r="A16">
        <f>VLOOKUP(B16,Indicator!A:B,2,FALSE)</f>
        <v>51</v>
      </c>
      <c r="B16" s="90" t="s">
        <v>1991</v>
      </c>
      <c r="C16" s="151" t="s">
        <v>1751</v>
      </c>
      <c r="D16" s="151" t="s">
        <v>1751</v>
      </c>
      <c r="G16" t="s">
        <v>1192</v>
      </c>
    </row>
    <row r="17" spans="1:7" x14ac:dyDescent="0.25">
      <c r="A17">
        <f>VLOOKUP(B17,Indicator!A:B,2,FALSE)</f>
        <v>55</v>
      </c>
      <c r="B17" s="90" t="s">
        <v>1529</v>
      </c>
      <c r="C17" s="152" t="s">
        <v>1749</v>
      </c>
      <c r="D17" s="152" t="s">
        <v>1749</v>
      </c>
      <c r="G17" t="s">
        <v>1120</v>
      </c>
    </row>
    <row r="18" spans="1:7" x14ac:dyDescent="0.25">
      <c r="A18">
        <f>VLOOKUP(B18,Indicator!A:B,2,FALSE)</f>
        <v>58</v>
      </c>
      <c r="B18" s="90" t="s">
        <v>1531</v>
      </c>
      <c r="C18" s="154" t="s">
        <v>1750</v>
      </c>
      <c r="G18" t="s">
        <v>1149</v>
      </c>
    </row>
    <row r="19" spans="1:7" x14ac:dyDescent="0.25">
      <c r="A19">
        <f>VLOOKUP(B19,Indicator!A:B,2,FALSE)</f>
        <v>60</v>
      </c>
      <c r="B19" s="90" t="s">
        <v>1994</v>
      </c>
      <c r="D19" s="153" t="s">
        <v>1753</v>
      </c>
      <c r="G19" t="s">
        <v>779</v>
      </c>
    </row>
    <row r="20" spans="1:7" x14ac:dyDescent="0.25">
      <c r="A20">
        <f>VLOOKUP(B20,Indicator!A:B,2,FALSE)</f>
        <v>172</v>
      </c>
      <c r="B20" s="90" t="s">
        <v>1517</v>
      </c>
      <c r="C20" s="153" t="s">
        <v>1753</v>
      </c>
      <c r="G20" t="s">
        <v>1756</v>
      </c>
    </row>
    <row r="21" spans="1:7" x14ac:dyDescent="0.25">
      <c r="A21">
        <f>VLOOKUP(B21,Indicator!A:B,2,FALSE)</f>
        <v>173</v>
      </c>
      <c r="B21" s="90" t="s">
        <v>1993</v>
      </c>
      <c r="D21" s="153" t="s">
        <v>1753</v>
      </c>
      <c r="G21" t="s">
        <v>1757</v>
      </c>
    </row>
    <row r="22" spans="1:7" x14ac:dyDescent="0.25">
      <c r="A22">
        <f>VLOOKUP(B22,Indicator!A:B,2,FALSE)</f>
        <v>177</v>
      </c>
      <c r="B22" s="90" t="s">
        <v>1987</v>
      </c>
      <c r="C22" s="153" t="s">
        <v>1753</v>
      </c>
      <c r="D22" s="153" t="s">
        <v>1753</v>
      </c>
      <c r="G22" t="s">
        <v>880</v>
      </c>
    </row>
    <row r="23" spans="1:7" x14ac:dyDescent="0.25">
      <c r="A23">
        <f>VLOOKUP(B23,Indicator!A:B,2,FALSE)</f>
        <v>187</v>
      </c>
      <c r="B23" s="90" t="s">
        <v>1519</v>
      </c>
      <c r="C23" s="153" t="s">
        <v>1753</v>
      </c>
      <c r="D23" s="153" t="s">
        <v>1753</v>
      </c>
      <c r="G23" t="s">
        <v>893</v>
      </c>
    </row>
    <row r="24" spans="1:7" x14ac:dyDescent="0.25">
      <c r="A24">
        <f>VLOOKUP(B24,Indicator!A:B,2,FALSE)</f>
        <v>193</v>
      </c>
      <c r="B24" s="90" t="s">
        <v>1986</v>
      </c>
      <c r="C24" s="154" t="s">
        <v>1750</v>
      </c>
      <c r="G24" t="s">
        <v>1162</v>
      </c>
    </row>
    <row r="25" spans="1:7" x14ac:dyDescent="0.25">
      <c r="A25">
        <f>VLOOKUP(B25,Indicator!A:B,2,FALSE)</f>
        <v>209</v>
      </c>
      <c r="B25" s="90" t="s">
        <v>1992</v>
      </c>
      <c r="C25" s="154" t="s">
        <v>1750</v>
      </c>
      <c r="G25" t="s">
        <v>1176</v>
      </c>
    </row>
    <row r="26" spans="1:7" x14ac:dyDescent="0.25">
      <c r="A26">
        <f>VLOOKUP(B26,Indicator!A:B,2,FALSE)</f>
        <v>213</v>
      </c>
      <c r="B26" s="90" t="s">
        <v>1524</v>
      </c>
      <c r="D26" s="154" t="s">
        <v>1750</v>
      </c>
      <c r="G26" t="s">
        <v>1197</v>
      </c>
    </row>
    <row r="27" spans="1:7" x14ac:dyDescent="0.25">
      <c r="A27">
        <f>VLOOKUP(B27,Indicator!A:B,2,FALSE)</f>
        <v>219</v>
      </c>
      <c r="B27" s="90" t="s">
        <v>1553</v>
      </c>
      <c r="C27" s="151" t="s">
        <v>1751</v>
      </c>
      <c r="G27" t="s">
        <v>1209</v>
      </c>
    </row>
    <row r="28" spans="1:7" x14ac:dyDescent="0.25">
      <c r="A28">
        <f>VLOOKUP(B28,Indicator!A:B,2,FALSE)</f>
        <v>220</v>
      </c>
      <c r="B28" s="90" t="s">
        <v>2008</v>
      </c>
      <c r="C28" s="152" t="s">
        <v>1749</v>
      </c>
      <c r="D28" s="152" t="s">
        <v>1749</v>
      </c>
      <c r="G28" t="s">
        <v>1215</v>
      </c>
    </row>
    <row r="29" spans="1:7" x14ac:dyDescent="0.25">
      <c r="G29" t="s">
        <v>1220</v>
      </c>
    </row>
    <row r="30" spans="1:7" x14ac:dyDescent="0.25">
      <c r="G30" t="s">
        <v>1225</v>
      </c>
    </row>
    <row r="31" spans="1:7" x14ac:dyDescent="0.25">
      <c r="G31" t="s">
        <v>1230</v>
      </c>
    </row>
    <row r="32" spans="1:7" x14ac:dyDescent="0.25">
      <c r="G32" t="s">
        <v>1233</v>
      </c>
    </row>
    <row r="33" spans="7:7" x14ac:dyDescent="0.25">
      <c r="G33" t="s">
        <v>1236</v>
      </c>
    </row>
    <row r="34" spans="7:7" x14ac:dyDescent="0.25">
      <c r="G34" t="s">
        <v>1188</v>
      </c>
    </row>
    <row r="35" spans="7:7" x14ac:dyDescent="0.25">
      <c r="G35" t="s">
        <v>1191</v>
      </c>
    </row>
    <row r="36" spans="7:7" x14ac:dyDescent="0.25">
      <c r="G36" t="s">
        <v>781</v>
      </c>
    </row>
    <row r="37" spans="7:7" x14ac:dyDescent="0.25">
      <c r="G37" t="s">
        <v>1166</v>
      </c>
    </row>
    <row r="38" spans="7:7" x14ac:dyDescent="0.25">
      <c r="G38" t="s">
        <v>1180</v>
      </c>
    </row>
    <row r="39" spans="7:7" x14ac:dyDescent="0.25">
      <c r="G39" t="s">
        <v>1201</v>
      </c>
    </row>
    <row r="40" spans="7:7" x14ac:dyDescent="0.25">
      <c r="G40" t="s">
        <v>1213</v>
      </c>
    </row>
    <row r="41" spans="7:7" x14ac:dyDescent="0.25">
      <c r="G41" t="s">
        <v>1218</v>
      </c>
    </row>
    <row r="42" spans="7:7" x14ac:dyDescent="0.25">
      <c r="G42" t="s">
        <v>1223</v>
      </c>
    </row>
    <row r="43" spans="7:7" x14ac:dyDescent="0.25">
      <c r="G43" t="s">
        <v>1228</v>
      </c>
    </row>
    <row r="44" spans="7:7" x14ac:dyDescent="0.25">
      <c r="G44" t="s">
        <v>1167</v>
      </c>
    </row>
    <row r="45" spans="7:7" x14ac:dyDescent="0.25">
      <c r="G45" t="s">
        <v>1181</v>
      </c>
    </row>
    <row r="46" spans="7:7" x14ac:dyDescent="0.25">
      <c r="G46" t="s">
        <v>1202</v>
      </c>
    </row>
    <row r="47" spans="7:7" x14ac:dyDescent="0.25">
      <c r="G47" t="s">
        <v>1214</v>
      </c>
    </row>
    <row r="48" spans="7:7" x14ac:dyDescent="0.25">
      <c r="G48" t="s">
        <v>1219</v>
      </c>
    </row>
    <row r="49" spans="7:7" x14ac:dyDescent="0.25">
      <c r="G49" t="s">
        <v>1224</v>
      </c>
    </row>
    <row r="50" spans="7:7" x14ac:dyDescent="0.25">
      <c r="G50" t="s">
        <v>1229</v>
      </c>
    </row>
    <row r="51" spans="7:7" x14ac:dyDescent="0.25">
      <c r="G51" t="s">
        <v>782</v>
      </c>
    </row>
    <row r="52" spans="7:7" x14ac:dyDescent="0.25">
      <c r="G52" t="s">
        <v>783</v>
      </c>
    </row>
    <row r="53" spans="7:7" x14ac:dyDescent="0.25">
      <c r="G53" t="s">
        <v>785</v>
      </c>
    </row>
    <row r="54" spans="7:7" x14ac:dyDescent="0.25">
      <c r="G54" t="s">
        <v>792</v>
      </c>
    </row>
    <row r="55" spans="7:7" x14ac:dyDescent="0.25">
      <c r="G55" t="s">
        <v>793</v>
      </c>
    </row>
    <row r="56" spans="7:7" x14ac:dyDescent="0.25">
      <c r="G56" t="s">
        <v>794</v>
      </c>
    </row>
    <row r="57" spans="7:7" x14ac:dyDescent="0.25">
      <c r="G57" t="s">
        <v>795</v>
      </c>
    </row>
    <row r="58" spans="7:7" x14ac:dyDescent="0.25">
      <c r="G58" t="s">
        <v>1040</v>
      </c>
    </row>
    <row r="59" spans="7:7" x14ac:dyDescent="0.25">
      <c r="G59" t="s">
        <v>1138</v>
      </c>
    </row>
    <row r="60" spans="7:7" x14ac:dyDescent="0.25">
      <c r="G60" t="s">
        <v>895</v>
      </c>
    </row>
    <row r="61" spans="7:7" x14ac:dyDescent="0.25">
      <c r="G61" t="s">
        <v>956</v>
      </c>
    </row>
    <row r="62" spans="7:7" x14ac:dyDescent="0.25">
      <c r="G62" t="s">
        <v>804</v>
      </c>
    </row>
    <row r="63" spans="7:7" x14ac:dyDescent="0.25">
      <c r="G63" t="s">
        <v>805</v>
      </c>
    </row>
    <row r="64" spans="7:7" x14ac:dyDescent="0.25">
      <c r="G64" t="s">
        <v>808</v>
      </c>
    </row>
    <row r="65" spans="7:7" x14ac:dyDescent="0.25">
      <c r="G65" t="s">
        <v>1117</v>
      </c>
    </row>
    <row r="66" spans="7:7" x14ac:dyDescent="0.25">
      <c r="G66" t="s">
        <v>1122</v>
      </c>
    </row>
    <row r="67" spans="7:7" x14ac:dyDescent="0.25">
      <c r="G67" t="s">
        <v>914</v>
      </c>
    </row>
    <row r="68" spans="7:7" x14ac:dyDescent="0.25">
      <c r="G68" t="s">
        <v>1107</v>
      </c>
    </row>
    <row r="69" spans="7:7" x14ac:dyDescent="0.25">
      <c r="G69" t="s">
        <v>1106</v>
      </c>
    </row>
    <row r="70" spans="7:7" x14ac:dyDescent="0.25">
      <c r="G70" t="s">
        <v>1113</v>
      </c>
    </row>
    <row r="71" spans="7:7" x14ac:dyDescent="0.25">
      <c r="G71" t="s">
        <v>1124</v>
      </c>
    </row>
    <row r="72" spans="7:7" x14ac:dyDescent="0.25">
      <c r="G72" t="s">
        <v>809</v>
      </c>
    </row>
    <row r="73" spans="7:7" x14ac:dyDescent="0.25">
      <c r="G73" t="s">
        <v>810</v>
      </c>
    </row>
    <row r="74" spans="7:7" x14ac:dyDescent="0.25">
      <c r="G74" t="s">
        <v>815</v>
      </c>
    </row>
    <row r="75" spans="7:7" x14ac:dyDescent="0.25">
      <c r="G75" t="s">
        <v>889</v>
      </c>
    </row>
    <row r="76" spans="7:7" x14ac:dyDescent="0.25">
      <c r="G76" t="s">
        <v>829</v>
      </c>
    </row>
    <row r="77" spans="7:7" x14ac:dyDescent="0.25">
      <c r="G77" t="s">
        <v>816</v>
      </c>
    </row>
    <row r="78" spans="7:7" x14ac:dyDescent="0.25">
      <c r="G78" t="s">
        <v>1164</v>
      </c>
    </row>
    <row r="79" spans="7:7" x14ac:dyDescent="0.25">
      <c r="G79" t="s">
        <v>1178</v>
      </c>
    </row>
    <row r="80" spans="7:7" x14ac:dyDescent="0.25">
      <c r="G80" t="s">
        <v>1199</v>
      </c>
    </row>
    <row r="81" spans="7:7" x14ac:dyDescent="0.25">
      <c r="G81" t="s">
        <v>1211</v>
      </c>
    </row>
    <row r="82" spans="7:7" x14ac:dyDescent="0.25">
      <c r="G82" t="s">
        <v>1217</v>
      </c>
    </row>
    <row r="83" spans="7:7" x14ac:dyDescent="0.25">
      <c r="G83" t="s">
        <v>1222</v>
      </c>
    </row>
    <row r="84" spans="7:7" x14ac:dyDescent="0.25">
      <c r="G84" t="s">
        <v>1227</v>
      </c>
    </row>
    <row r="85" spans="7:7" x14ac:dyDescent="0.25">
      <c r="G85" t="s">
        <v>1232</v>
      </c>
    </row>
    <row r="86" spans="7:7" x14ac:dyDescent="0.25">
      <c r="G86" t="s">
        <v>1235</v>
      </c>
    </row>
    <row r="87" spans="7:7" x14ac:dyDescent="0.25">
      <c r="G87" t="s">
        <v>1238</v>
      </c>
    </row>
    <row r="88" spans="7:7" x14ac:dyDescent="0.25">
      <c r="G88" t="s">
        <v>1190</v>
      </c>
    </row>
    <row r="89" spans="7:7" x14ac:dyDescent="0.25">
      <c r="G89" t="s">
        <v>1193</v>
      </c>
    </row>
    <row r="90" spans="7:7" x14ac:dyDescent="0.25">
      <c r="G90" t="s">
        <v>1127</v>
      </c>
    </row>
    <row r="91" spans="7:7" x14ac:dyDescent="0.25">
      <c r="G91" t="s">
        <v>1110</v>
      </c>
    </row>
    <row r="92" spans="7:7" x14ac:dyDescent="0.25">
      <c r="G92" t="s">
        <v>948</v>
      </c>
    </row>
    <row r="93" spans="7:7" x14ac:dyDescent="0.25">
      <c r="G93" t="s">
        <v>1713</v>
      </c>
    </row>
    <row r="94" spans="7:7" x14ac:dyDescent="0.25">
      <c r="G94" t="s">
        <v>1485</v>
      </c>
    </row>
    <row r="95" spans="7:7" x14ac:dyDescent="0.25">
      <c r="G95" t="s">
        <v>1487</v>
      </c>
    </row>
    <row r="96" spans="7:7" x14ac:dyDescent="0.25">
      <c r="G96" t="s">
        <v>1134</v>
      </c>
    </row>
    <row r="97" spans="7:7" x14ac:dyDescent="0.25">
      <c r="G97" t="s">
        <v>1130</v>
      </c>
    </row>
    <row r="98" spans="7:7" x14ac:dyDescent="0.25">
      <c r="G98" t="s">
        <v>1159</v>
      </c>
    </row>
    <row r="99" spans="7:7" x14ac:dyDescent="0.25">
      <c r="G99" t="s">
        <v>1108</v>
      </c>
    </row>
    <row r="100" spans="7:7" x14ac:dyDescent="0.25">
      <c r="G100" t="s">
        <v>1135</v>
      </c>
    </row>
    <row r="101" spans="7:7" x14ac:dyDescent="0.25">
      <c r="G101" t="s">
        <v>1129</v>
      </c>
    </row>
    <row r="102" spans="7:7" x14ac:dyDescent="0.25">
      <c r="G102" t="s">
        <v>1104</v>
      </c>
    </row>
    <row r="103" spans="7:7" x14ac:dyDescent="0.25">
      <c r="G103" t="s">
        <v>1131</v>
      </c>
    </row>
    <row r="104" spans="7:7" x14ac:dyDescent="0.25">
      <c r="G104" t="s">
        <v>1158</v>
      </c>
    </row>
    <row r="105" spans="7:7" x14ac:dyDescent="0.25">
      <c r="G105" t="s">
        <v>1160</v>
      </c>
    </row>
    <row r="106" spans="7:7" x14ac:dyDescent="0.25">
      <c r="G106" t="s">
        <v>1121</v>
      </c>
    </row>
    <row r="107" spans="7:7" x14ac:dyDescent="0.25">
      <c r="G107" t="s">
        <v>1150</v>
      </c>
    </row>
    <row r="108" spans="7:7" x14ac:dyDescent="0.25">
      <c r="G108" t="s">
        <v>1125</v>
      </c>
    </row>
    <row r="109" spans="7:7" x14ac:dyDescent="0.25">
      <c r="G109" t="s">
        <v>1154</v>
      </c>
    </row>
    <row r="110" spans="7:7" x14ac:dyDescent="0.25">
      <c r="G110" t="s">
        <v>1126</v>
      </c>
    </row>
    <row r="111" spans="7:7" x14ac:dyDescent="0.25">
      <c r="G111" t="s">
        <v>1155</v>
      </c>
    </row>
    <row r="112" spans="7:7" x14ac:dyDescent="0.25">
      <c r="G112" t="s">
        <v>1105</v>
      </c>
    </row>
    <row r="113" spans="7:7" x14ac:dyDescent="0.25">
      <c r="G113" t="s">
        <v>1132</v>
      </c>
    </row>
    <row r="114" spans="7:7" x14ac:dyDescent="0.25">
      <c r="G114" t="s">
        <v>1161</v>
      </c>
    </row>
    <row r="115" spans="7:7" x14ac:dyDescent="0.25">
      <c r="G115" t="s">
        <v>1109</v>
      </c>
    </row>
    <row r="116" spans="7:7" x14ac:dyDescent="0.25">
      <c r="G116" t="s">
        <v>1136</v>
      </c>
    </row>
    <row r="117" spans="7:7" x14ac:dyDescent="0.25">
      <c r="G117" t="s">
        <v>1156</v>
      </c>
    </row>
    <row r="118" spans="7:7" x14ac:dyDescent="0.25">
      <c r="G118" t="s">
        <v>1137</v>
      </c>
    </row>
    <row r="119" spans="7:7" x14ac:dyDescent="0.25">
      <c r="G119" t="s">
        <v>1141</v>
      </c>
    </row>
    <row r="120" spans="7:7" x14ac:dyDescent="0.25">
      <c r="G120" t="s">
        <v>1128</v>
      </c>
    </row>
    <row r="121" spans="7:7" x14ac:dyDescent="0.25">
      <c r="G121" t="s">
        <v>1157</v>
      </c>
    </row>
    <row r="122" spans="7:7" x14ac:dyDescent="0.25">
      <c r="G122" t="s">
        <v>1112</v>
      </c>
    </row>
    <row r="123" spans="7:7" x14ac:dyDescent="0.25">
      <c r="G123" t="s">
        <v>1140</v>
      </c>
    </row>
    <row r="124" spans="7:7" x14ac:dyDescent="0.25">
      <c r="G124" t="s">
        <v>1115</v>
      </c>
    </row>
    <row r="125" spans="7:7" x14ac:dyDescent="0.25">
      <c r="G125" t="s">
        <v>1143</v>
      </c>
    </row>
    <row r="126" spans="7:7" x14ac:dyDescent="0.25">
      <c r="G126" t="s">
        <v>910</v>
      </c>
    </row>
    <row r="127" spans="7:7" x14ac:dyDescent="0.25">
      <c r="G127" t="s">
        <v>908</v>
      </c>
    </row>
    <row r="128" spans="7:7" x14ac:dyDescent="0.25">
      <c r="G128" t="s">
        <v>1116</v>
      </c>
    </row>
    <row r="129" spans="7:7" x14ac:dyDescent="0.25">
      <c r="G129" t="s">
        <v>1144</v>
      </c>
    </row>
    <row r="130" spans="7:7" x14ac:dyDescent="0.25">
      <c r="G130" t="s">
        <v>1145</v>
      </c>
    </row>
    <row r="131" spans="7:7" x14ac:dyDescent="0.25">
      <c r="G131" t="s">
        <v>1118</v>
      </c>
    </row>
    <row r="132" spans="7:7" x14ac:dyDescent="0.25">
      <c r="G132" t="s">
        <v>1146</v>
      </c>
    </row>
    <row r="133" spans="7:7" x14ac:dyDescent="0.25">
      <c r="G133" t="s">
        <v>1114</v>
      </c>
    </row>
    <row r="134" spans="7:7" x14ac:dyDescent="0.25">
      <c r="G134" t="s">
        <v>1142</v>
      </c>
    </row>
    <row r="135" spans="7:7" x14ac:dyDescent="0.25">
      <c r="G135" t="s">
        <v>1151</v>
      </c>
    </row>
    <row r="136" spans="7:7" x14ac:dyDescent="0.25">
      <c r="G136" t="s">
        <v>765</v>
      </c>
    </row>
    <row r="137" spans="7:7" x14ac:dyDescent="0.25">
      <c r="G137" t="s">
        <v>1240</v>
      </c>
    </row>
    <row r="138" spans="7:7" x14ac:dyDescent="0.25">
      <c r="G138" t="s">
        <v>1239</v>
      </c>
    </row>
    <row r="139" spans="7:7" x14ac:dyDescent="0.25">
      <c r="G139" t="s">
        <v>825</v>
      </c>
    </row>
    <row r="140" spans="7:7" x14ac:dyDescent="0.25">
      <c r="G140" t="s">
        <v>828</v>
      </c>
    </row>
    <row r="141" spans="7:7" x14ac:dyDescent="0.25">
      <c r="G141" t="s">
        <v>772</v>
      </c>
    </row>
    <row r="142" spans="7:7" x14ac:dyDescent="0.25">
      <c r="G142" t="s">
        <v>832</v>
      </c>
    </row>
    <row r="143" spans="7:7" x14ac:dyDescent="0.25">
      <c r="G143" t="s">
        <v>974</v>
      </c>
    </row>
    <row r="144" spans="7:7" x14ac:dyDescent="0.25">
      <c r="G144" t="s">
        <v>988</v>
      </c>
    </row>
    <row r="145" spans="7:7" x14ac:dyDescent="0.25">
      <c r="G145" t="s">
        <v>992</v>
      </c>
    </row>
    <row r="146" spans="7:7" x14ac:dyDescent="0.25">
      <c r="G146" t="s">
        <v>835</v>
      </c>
    </row>
    <row r="147" spans="7:7" x14ac:dyDescent="0.25">
      <c r="G147" t="s">
        <v>836</v>
      </c>
    </row>
    <row r="148" spans="7:7" x14ac:dyDescent="0.25">
      <c r="G148" t="s">
        <v>837</v>
      </c>
    </row>
    <row r="149" spans="7:7" x14ac:dyDescent="0.25">
      <c r="G149" t="s">
        <v>838</v>
      </c>
    </row>
    <row r="150" spans="7:7" x14ac:dyDescent="0.25">
      <c r="G150" t="s">
        <v>1165</v>
      </c>
    </row>
  </sheetData>
  <sortState ref="M2:M150">
    <sortCondition ref="M2"/>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workbookViewId="0">
      <selection activeCell="B1" sqref="B1"/>
    </sheetView>
  </sheetViews>
  <sheetFormatPr defaultColWidth="8.875" defaultRowHeight="15.75" x14ac:dyDescent="0.25"/>
  <cols>
    <col min="1" max="1" width="6.625" customWidth="1"/>
    <col min="2" max="2" width="85.625" customWidth="1"/>
    <col min="3" max="4" width="11.625" bestFit="1" customWidth="1"/>
  </cols>
  <sheetData>
    <row r="1" spans="1:7" x14ac:dyDescent="0.25">
      <c r="C1" s="94" t="s">
        <v>1754</v>
      </c>
      <c r="D1" s="94" t="s">
        <v>1755</v>
      </c>
      <c r="G1" s="94" t="s">
        <v>1033</v>
      </c>
    </row>
    <row r="2" spans="1:7" x14ac:dyDescent="0.25">
      <c r="A2">
        <f>VLOOKUP(B2,Indicator!A:B,2,FALSE)</f>
        <v>1</v>
      </c>
      <c r="B2" s="90" t="s">
        <v>1549</v>
      </c>
      <c r="C2" s="154" t="s">
        <v>1750</v>
      </c>
      <c r="D2" s="154" t="s">
        <v>1750</v>
      </c>
      <c r="G2" t="s">
        <v>773</v>
      </c>
    </row>
    <row r="3" spans="1:7" x14ac:dyDescent="0.25">
      <c r="A3">
        <f>VLOOKUP(B3,Indicator!A:B,2,FALSE)</f>
        <v>2</v>
      </c>
      <c r="B3" s="90" t="s">
        <v>1520</v>
      </c>
      <c r="C3" s="152" t="s">
        <v>1749</v>
      </c>
      <c r="D3" s="152" t="s">
        <v>1749</v>
      </c>
      <c r="G3" t="s">
        <v>774</v>
      </c>
    </row>
    <row r="4" spans="1:7" x14ac:dyDescent="0.25">
      <c r="A4">
        <f>VLOOKUP(B4,Indicator!A:B,2,FALSE)</f>
        <v>3</v>
      </c>
      <c r="B4" s="90" t="s">
        <v>1526</v>
      </c>
      <c r="C4" s="154" t="s">
        <v>1750</v>
      </c>
      <c r="G4" t="s">
        <v>928</v>
      </c>
    </row>
    <row r="5" spans="1:7" x14ac:dyDescent="0.25">
      <c r="A5">
        <f>VLOOKUP(B5,Indicator!A:B,2,FALSE)</f>
        <v>8</v>
      </c>
      <c r="B5" s="90" t="s">
        <v>1532</v>
      </c>
      <c r="C5" s="153" t="s">
        <v>1753</v>
      </c>
      <c r="D5" s="153" t="s">
        <v>1753</v>
      </c>
      <c r="G5" t="s">
        <v>891</v>
      </c>
    </row>
    <row r="6" spans="1:7" x14ac:dyDescent="0.25">
      <c r="A6">
        <f>VLOOKUP(B6,Indicator!A:B,2,FALSE)</f>
        <v>9</v>
      </c>
      <c r="B6" s="90" t="s">
        <v>1533</v>
      </c>
      <c r="C6" s="151" t="s">
        <v>1751</v>
      </c>
      <c r="D6" s="151" t="s">
        <v>1751</v>
      </c>
      <c r="G6" t="s">
        <v>1163</v>
      </c>
    </row>
    <row r="7" spans="1:7" x14ac:dyDescent="0.25">
      <c r="A7">
        <f>VLOOKUP(B7,Indicator!A:B,2,FALSE)</f>
        <v>13</v>
      </c>
      <c r="B7" s="90" t="s">
        <v>1516</v>
      </c>
      <c r="C7" s="153" t="s">
        <v>1753</v>
      </c>
      <c r="D7" s="153" t="s">
        <v>1753</v>
      </c>
      <c r="G7" t="s">
        <v>1177</v>
      </c>
    </row>
    <row r="8" spans="1:7" x14ac:dyDescent="0.25">
      <c r="A8">
        <f>VLOOKUP(B8,Indicator!A:B,2,FALSE)</f>
        <v>20</v>
      </c>
      <c r="B8" s="90" t="s">
        <v>1521</v>
      </c>
      <c r="C8" s="151" t="s">
        <v>1752</v>
      </c>
      <c r="D8" s="151" t="s">
        <v>1752</v>
      </c>
      <c r="G8" t="s">
        <v>1198</v>
      </c>
    </row>
    <row r="9" spans="1:7" x14ac:dyDescent="0.25">
      <c r="A9">
        <f>VLOOKUP(B9,Indicator!A:B,2,FALSE)</f>
        <v>35</v>
      </c>
      <c r="B9" s="90" t="s">
        <v>1527</v>
      </c>
      <c r="C9" s="151" t="s">
        <v>1751</v>
      </c>
      <c r="D9" s="151" t="s">
        <v>1751</v>
      </c>
      <c r="G9" t="s">
        <v>1210</v>
      </c>
    </row>
    <row r="10" spans="1:7" x14ac:dyDescent="0.25">
      <c r="A10">
        <f>VLOOKUP(B10,Indicator!A:B,2,FALSE)</f>
        <v>44</v>
      </c>
      <c r="B10" s="90" t="s">
        <v>1528</v>
      </c>
      <c r="C10" s="154" t="s">
        <v>1750</v>
      </c>
      <c r="G10" t="s">
        <v>1216</v>
      </c>
    </row>
    <row r="11" spans="1:7" x14ac:dyDescent="0.25">
      <c r="A11">
        <f>VLOOKUP(B11,Indicator!A:B,2,FALSE)</f>
        <v>55</v>
      </c>
      <c r="B11" s="90" t="s">
        <v>1529</v>
      </c>
      <c r="C11" s="152" t="s">
        <v>1749</v>
      </c>
      <c r="D11" s="152" t="s">
        <v>1749</v>
      </c>
      <c r="G11" t="s">
        <v>1221</v>
      </c>
    </row>
    <row r="12" spans="1:7" x14ac:dyDescent="0.25">
      <c r="A12">
        <f>VLOOKUP(B12,Indicator!A:B,2,FALSE)</f>
        <v>56</v>
      </c>
      <c r="B12" s="90" t="s">
        <v>1530</v>
      </c>
      <c r="D12" s="154" t="s">
        <v>1750</v>
      </c>
      <c r="G12" t="s">
        <v>1226</v>
      </c>
    </row>
    <row r="13" spans="1:7" x14ac:dyDescent="0.25">
      <c r="A13">
        <f>VLOOKUP(B13,Indicator!A:B,2,FALSE)</f>
        <v>58</v>
      </c>
      <c r="B13" s="90" t="s">
        <v>1531</v>
      </c>
      <c r="C13" s="154" t="s">
        <v>1750</v>
      </c>
      <c r="G13" t="s">
        <v>1231</v>
      </c>
    </row>
    <row r="14" spans="1:7" x14ac:dyDescent="0.25">
      <c r="A14">
        <f>VLOOKUP(B14,Indicator!A:B,2,FALSE)</f>
        <v>172</v>
      </c>
      <c r="B14" s="90" t="s">
        <v>1517</v>
      </c>
      <c r="C14" s="153" t="s">
        <v>1753</v>
      </c>
      <c r="D14" s="153" t="s">
        <v>1753</v>
      </c>
      <c r="G14" t="s">
        <v>1234</v>
      </c>
    </row>
    <row r="15" spans="1:7" x14ac:dyDescent="0.25">
      <c r="A15">
        <f>VLOOKUP(B15,Indicator!A:B,2,FALSE)</f>
        <v>174</v>
      </c>
      <c r="B15" s="90" t="s">
        <v>1518</v>
      </c>
      <c r="D15" s="153" t="s">
        <v>1753</v>
      </c>
      <c r="G15" t="s">
        <v>1237</v>
      </c>
    </row>
    <row r="16" spans="1:7" x14ac:dyDescent="0.25">
      <c r="A16">
        <f>VLOOKUP(B16,Indicator!A:B,2,FALSE)</f>
        <v>187</v>
      </c>
      <c r="B16" s="90" t="s">
        <v>1519</v>
      </c>
      <c r="D16" s="153" t="s">
        <v>1753</v>
      </c>
      <c r="G16" t="s">
        <v>1189</v>
      </c>
    </row>
    <row r="17" spans="1:7" x14ac:dyDescent="0.25">
      <c r="A17">
        <f>VLOOKUP(B17,Indicator!A:B,2,FALSE)</f>
        <v>205</v>
      </c>
      <c r="B17" s="90" t="s">
        <v>1522</v>
      </c>
      <c r="D17" s="154" t="s">
        <v>1750</v>
      </c>
      <c r="G17" t="s">
        <v>1192</v>
      </c>
    </row>
    <row r="18" spans="1:7" x14ac:dyDescent="0.25">
      <c r="A18">
        <f>VLOOKUP(B18,Indicator!A:B,2,FALSE)</f>
        <v>212</v>
      </c>
      <c r="B18" s="90" t="s">
        <v>1523</v>
      </c>
      <c r="D18" s="154" t="s">
        <v>1750</v>
      </c>
      <c r="G18" t="s">
        <v>1120</v>
      </c>
    </row>
    <row r="19" spans="1:7" x14ac:dyDescent="0.25">
      <c r="A19">
        <f>VLOOKUP(B19,Indicator!A:B,2,FALSE)</f>
        <v>213</v>
      </c>
      <c r="B19" s="90" t="s">
        <v>1524</v>
      </c>
      <c r="C19" s="154" t="s">
        <v>1750</v>
      </c>
      <c r="D19" s="154" t="s">
        <v>1750</v>
      </c>
      <c r="G19" t="s">
        <v>1149</v>
      </c>
    </row>
    <row r="20" spans="1:7" x14ac:dyDescent="0.25">
      <c r="A20">
        <f>VLOOKUP(B20,Indicator!A:B,2,FALSE)</f>
        <v>216</v>
      </c>
      <c r="B20" s="90" t="s">
        <v>1525</v>
      </c>
      <c r="C20" s="153" t="s">
        <v>1753</v>
      </c>
      <c r="D20" s="153" t="s">
        <v>1753</v>
      </c>
      <c r="G20" t="s">
        <v>1756</v>
      </c>
    </row>
    <row r="21" spans="1:7" x14ac:dyDescent="0.25">
      <c r="A21">
        <f>VLOOKUP(B21,Indicator!A:B,2,FALSE)</f>
        <v>219</v>
      </c>
      <c r="B21" s="90" t="s">
        <v>1553</v>
      </c>
      <c r="C21" s="151" t="s">
        <v>1751</v>
      </c>
      <c r="D21" s="151" t="s">
        <v>1751</v>
      </c>
      <c r="G21" t="s">
        <v>1757</v>
      </c>
    </row>
    <row r="22" spans="1:7" x14ac:dyDescent="0.25">
      <c r="G22" t="s">
        <v>1162</v>
      </c>
    </row>
    <row r="23" spans="1:7" x14ac:dyDescent="0.25">
      <c r="G23" t="s">
        <v>1176</v>
      </c>
    </row>
    <row r="24" spans="1:7" x14ac:dyDescent="0.25">
      <c r="G24" t="s">
        <v>1197</v>
      </c>
    </row>
    <row r="25" spans="1:7" x14ac:dyDescent="0.25">
      <c r="G25" t="s">
        <v>1209</v>
      </c>
    </row>
    <row r="26" spans="1:7" x14ac:dyDescent="0.25">
      <c r="G26" t="s">
        <v>1215</v>
      </c>
    </row>
    <row r="27" spans="1:7" x14ac:dyDescent="0.25">
      <c r="G27" t="s">
        <v>1220</v>
      </c>
    </row>
    <row r="28" spans="1:7" x14ac:dyDescent="0.25">
      <c r="G28" t="s">
        <v>1225</v>
      </c>
    </row>
    <row r="29" spans="1:7" x14ac:dyDescent="0.25">
      <c r="G29" t="s">
        <v>1230</v>
      </c>
    </row>
    <row r="30" spans="1:7" x14ac:dyDescent="0.25">
      <c r="G30" t="s">
        <v>1233</v>
      </c>
    </row>
    <row r="31" spans="1:7" x14ac:dyDescent="0.25">
      <c r="G31" t="s">
        <v>1236</v>
      </c>
    </row>
    <row r="32" spans="1:7" x14ac:dyDescent="0.25">
      <c r="G32" t="s">
        <v>1188</v>
      </c>
    </row>
    <row r="33" spans="7:7" x14ac:dyDescent="0.25">
      <c r="G33" t="s">
        <v>1191</v>
      </c>
    </row>
    <row r="34" spans="7:7" x14ac:dyDescent="0.25">
      <c r="G34" t="s">
        <v>781</v>
      </c>
    </row>
    <row r="35" spans="7:7" x14ac:dyDescent="0.25">
      <c r="G35" t="s">
        <v>1166</v>
      </c>
    </row>
    <row r="36" spans="7:7" x14ac:dyDescent="0.25">
      <c r="G36" t="s">
        <v>1180</v>
      </c>
    </row>
    <row r="37" spans="7:7" x14ac:dyDescent="0.25">
      <c r="G37" t="s">
        <v>1201</v>
      </c>
    </row>
    <row r="38" spans="7:7" x14ac:dyDescent="0.25">
      <c r="G38" t="s">
        <v>1213</v>
      </c>
    </row>
    <row r="39" spans="7:7" x14ac:dyDescent="0.25">
      <c r="G39" t="s">
        <v>1218</v>
      </c>
    </row>
    <row r="40" spans="7:7" x14ac:dyDescent="0.25">
      <c r="G40" t="s">
        <v>1223</v>
      </c>
    </row>
    <row r="41" spans="7:7" x14ac:dyDescent="0.25">
      <c r="G41" t="s">
        <v>1228</v>
      </c>
    </row>
    <row r="42" spans="7:7" x14ac:dyDescent="0.25">
      <c r="G42" t="s">
        <v>1167</v>
      </c>
    </row>
    <row r="43" spans="7:7" x14ac:dyDescent="0.25">
      <c r="G43" t="s">
        <v>1181</v>
      </c>
    </row>
    <row r="44" spans="7:7" x14ac:dyDescent="0.25">
      <c r="G44" t="s">
        <v>1202</v>
      </c>
    </row>
    <row r="45" spans="7:7" x14ac:dyDescent="0.25">
      <c r="G45" t="s">
        <v>1214</v>
      </c>
    </row>
    <row r="46" spans="7:7" x14ac:dyDescent="0.25">
      <c r="G46" t="s">
        <v>1219</v>
      </c>
    </row>
    <row r="47" spans="7:7" x14ac:dyDescent="0.25">
      <c r="G47" t="s">
        <v>1224</v>
      </c>
    </row>
    <row r="48" spans="7:7" x14ac:dyDescent="0.25">
      <c r="G48" t="s">
        <v>1229</v>
      </c>
    </row>
    <row r="49" spans="7:7" x14ac:dyDescent="0.25">
      <c r="G49" t="s">
        <v>782</v>
      </c>
    </row>
    <row r="50" spans="7:7" x14ac:dyDescent="0.25">
      <c r="G50" t="s">
        <v>785</v>
      </c>
    </row>
    <row r="51" spans="7:7" x14ac:dyDescent="0.25">
      <c r="G51" t="s">
        <v>1040</v>
      </c>
    </row>
    <row r="52" spans="7:7" x14ac:dyDescent="0.25">
      <c r="G52" t="s">
        <v>1138</v>
      </c>
    </row>
    <row r="53" spans="7:7" x14ac:dyDescent="0.25">
      <c r="G53" t="s">
        <v>895</v>
      </c>
    </row>
    <row r="54" spans="7:7" x14ac:dyDescent="0.25">
      <c r="G54" t="s">
        <v>956</v>
      </c>
    </row>
    <row r="55" spans="7:7" x14ac:dyDescent="0.25">
      <c r="G55" t="s">
        <v>805</v>
      </c>
    </row>
    <row r="56" spans="7:7" x14ac:dyDescent="0.25">
      <c r="G56" t="s">
        <v>815</v>
      </c>
    </row>
    <row r="57" spans="7:7" x14ac:dyDescent="0.25">
      <c r="G57" t="s">
        <v>889</v>
      </c>
    </row>
    <row r="58" spans="7:7" x14ac:dyDescent="0.25">
      <c r="G58" t="s">
        <v>829</v>
      </c>
    </row>
    <row r="59" spans="7:7" x14ac:dyDescent="0.25">
      <c r="G59" t="s">
        <v>816</v>
      </c>
    </row>
    <row r="60" spans="7:7" x14ac:dyDescent="0.25">
      <c r="G60" t="s">
        <v>1164</v>
      </c>
    </row>
    <row r="61" spans="7:7" x14ac:dyDescent="0.25">
      <c r="G61" t="s">
        <v>1178</v>
      </c>
    </row>
    <row r="62" spans="7:7" x14ac:dyDescent="0.25">
      <c r="G62" t="s">
        <v>1199</v>
      </c>
    </row>
    <row r="63" spans="7:7" x14ac:dyDescent="0.25">
      <c r="G63" t="s">
        <v>1211</v>
      </c>
    </row>
    <row r="64" spans="7:7" x14ac:dyDescent="0.25">
      <c r="G64" t="s">
        <v>1217</v>
      </c>
    </row>
    <row r="65" spans="7:7" x14ac:dyDescent="0.25">
      <c r="G65" t="s">
        <v>1222</v>
      </c>
    </row>
    <row r="66" spans="7:7" x14ac:dyDescent="0.25">
      <c r="G66" t="s">
        <v>1227</v>
      </c>
    </row>
    <row r="67" spans="7:7" x14ac:dyDescent="0.25">
      <c r="G67" t="s">
        <v>1232</v>
      </c>
    </row>
    <row r="68" spans="7:7" x14ac:dyDescent="0.25">
      <c r="G68" t="s">
        <v>1235</v>
      </c>
    </row>
    <row r="69" spans="7:7" x14ac:dyDescent="0.25">
      <c r="G69" t="s">
        <v>1238</v>
      </c>
    </row>
    <row r="70" spans="7:7" x14ac:dyDescent="0.25">
      <c r="G70" t="s">
        <v>1190</v>
      </c>
    </row>
    <row r="71" spans="7:7" x14ac:dyDescent="0.25">
      <c r="G71" t="s">
        <v>1193</v>
      </c>
    </row>
    <row r="72" spans="7:7" x14ac:dyDescent="0.25">
      <c r="G72" t="s">
        <v>1127</v>
      </c>
    </row>
    <row r="73" spans="7:7" x14ac:dyDescent="0.25">
      <c r="G73" t="s">
        <v>1110</v>
      </c>
    </row>
    <row r="74" spans="7:7" x14ac:dyDescent="0.25">
      <c r="G74" t="s">
        <v>1485</v>
      </c>
    </row>
    <row r="75" spans="7:7" x14ac:dyDescent="0.25">
      <c r="G75" t="s">
        <v>1487</v>
      </c>
    </row>
    <row r="76" spans="7:7" x14ac:dyDescent="0.25">
      <c r="G76" t="s">
        <v>1107</v>
      </c>
    </row>
    <row r="77" spans="7:7" x14ac:dyDescent="0.25">
      <c r="G77" t="s">
        <v>1134</v>
      </c>
    </row>
    <row r="78" spans="7:7" x14ac:dyDescent="0.25">
      <c r="G78" t="s">
        <v>1130</v>
      </c>
    </row>
    <row r="79" spans="7:7" x14ac:dyDescent="0.25">
      <c r="G79" t="s">
        <v>1159</v>
      </c>
    </row>
    <row r="80" spans="7:7" x14ac:dyDescent="0.25">
      <c r="G80" t="s">
        <v>1108</v>
      </c>
    </row>
    <row r="81" spans="7:7" x14ac:dyDescent="0.25">
      <c r="G81" t="s">
        <v>1135</v>
      </c>
    </row>
    <row r="82" spans="7:7" x14ac:dyDescent="0.25">
      <c r="G82" t="s">
        <v>1121</v>
      </c>
    </row>
    <row r="83" spans="7:7" x14ac:dyDescent="0.25">
      <c r="G83" t="s">
        <v>1150</v>
      </c>
    </row>
    <row r="84" spans="7:7" x14ac:dyDescent="0.25">
      <c r="G84" t="s">
        <v>1125</v>
      </c>
    </row>
    <row r="85" spans="7:7" x14ac:dyDescent="0.25">
      <c r="G85" t="s">
        <v>1154</v>
      </c>
    </row>
    <row r="86" spans="7:7" x14ac:dyDescent="0.25">
      <c r="G86" t="s">
        <v>1126</v>
      </c>
    </row>
    <row r="87" spans="7:7" x14ac:dyDescent="0.25">
      <c r="G87" t="s">
        <v>1155</v>
      </c>
    </row>
    <row r="88" spans="7:7" x14ac:dyDescent="0.25">
      <c r="G88" t="s">
        <v>1105</v>
      </c>
    </row>
    <row r="89" spans="7:7" x14ac:dyDescent="0.25">
      <c r="G89" t="s">
        <v>1132</v>
      </c>
    </row>
    <row r="90" spans="7:7" x14ac:dyDescent="0.25">
      <c r="G90" t="s">
        <v>1161</v>
      </c>
    </row>
    <row r="91" spans="7:7" x14ac:dyDescent="0.25">
      <c r="G91" t="s">
        <v>1109</v>
      </c>
    </row>
    <row r="92" spans="7:7" x14ac:dyDescent="0.25">
      <c r="G92" t="s">
        <v>1136</v>
      </c>
    </row>
    <row r="93" spans="7:7" x14ac:dyDescent="0.25">
      <c r="G93" t="s">
        <v>1156</v>
      </c>
    </row>
    <row r="94" spans="7:7" x14ac:dyDescent="0.25">
      <c r="G94" t="s">
        <v>1137</v>
      </c>
    </row>
    <row r="95" spans="7:7" x14ac:dyDescent="0.25">
      <c r="G95" t="s">
        <v>1128</v>
      </c>
    </row>
    <row r="96" spans="7:7" x14ac:dyDescent="0.25">
      <c r="G96" t="s">
        <v>1112</v>
      </c>
    </row>
    <row r="97" spans="7:7" x14ac:dyDescent="0.25">
      <c r="G97" t="s">
        <v>1157</v>
      </c>
    </row>
    <row r="98" spans="7:7" x14ac:dyDescent="0.25">
      <c r="G98" t="s">
        <v>1140</v>
      </c>
    </row>
    <row r="99" spans="7:7" x14ac:dyDescent="0.25">
      <c r="G99" t="s">
        <v>1115</v>
      </c>
    </row>
    <row r="100" spans="7:7" x14ac:dyDescent="0.25">
      <c r="G100" t="s">
        <v>1143</v>
      </c>
    </row>
    <row r="101" spans="7:7" x14ac:dyDescent="0.25">
      <c r="G101" t="s">
        <v>910</v>
      </c>
    </row>
    <row r="102" spans="7:7" x14ac:dyDescent="0.25">
      <c r="G102" t="s">
        <v>908</v>
      </c>
    </row>
    <row r="103" spans="7:7" x14ac:dyDescent="0.25">
      <c r="G103" t="s">
        <v>1116</v>
      </c>
    </row>
    <row r="104" spans="7:7" x14ac:dyDescent="0.25">
      <c r="G104" t="s">
        <v>1144</v>
      </c>
    </row>
    <row r="105" spans="7:7" x14ac:dyDescent="0.25">
      <c r="G105" t="s">
        <v>1117</v>
      </c>
    </row>
    <row r="106" spans="7:7" x14ac:dyDescent="0.25">
      <c r="G106" t="s">
        <v>1145</v>
      </c>
    </row>
    <row r="107" spans="7:7" x14ac:dyDescent="0.25">
      <c r="G107" t="s">
        <v>1114</v>
      </c>
    </row>
    <row r="108" spans="7:7" x14ac:dyDescent="0.25">
      <c r="G108" t="s">
        <v>1142</v>
      </c>
    </row>
    <row r="109" spans="7:7" x14ac:dyDescent="0.25">
      <c r="G109" t="s">
        <v>1122</v>
      </c>
    </row>
    <row r="110" spans="7:7" x14ac:dyDescent="0.25">
      <c r="G110" t="s">
        <v>1151</v>
      </c>
    </row>
    <row r="111" spans="7:7" x14ac:dyDescent="0.25">
      <c r="G111" t="s">
        <v>1240</v>
      </c>
    </row>
    <row r="112" spans="7:7" x14ac:dyDescent="0.25">
      <c r="G112" t="s">
        <v>1239</v>
      </c>
    </row>
    <row r="113" spans="7:7" x14ac:dyDescent="0.25">
      <c r="G113" t="s">
        <v>832</v>
      </c>
    </row>
    <row r="114" spans="7:7" x14ac:dyDescent="0.25">
      <c r="G114" t="s">
        <v>992</v>
      </c>
    </row>
    <row r="115" spans="7:7" x14ac:dyDescent="0.25">
      <c r="G115" t="s">
        <v>1042</v>
      </c>
    </row>
    <row r="116" spans="7:7" x14ac:dyDescent="0.25">
      <c r="G116" t="s">
        <v>836</v>
      </c>
    </row>
    <row r="117" spans="7:7" x14ac:dyDescent="0.25">
      <c r="G117" t="s">
        <v>837</v>
      </c>
    </row>
    <row r="118" spans="7:7" x14ac:dyDescent="0.25">
      <c r="G118" t="s">
        <v>838</v>
      </c>
    </row>
    <row r="119" spans="7:7" x14ac:dyDescent="0.25">
      <c r="G119" t="s">
        <v>1459</v>
      </c>
    </row>
    <row r="120" spans="7:7" x14ac:dyDescent="0.25">
      <c r="G120" t="s">
        <v>1460</v>
      </c>
    </row>
    <row r="121" spans="7:7" x14ac:dyDescent="0.25">
      <c r="G121" t="s">
        <v>839</v>
      </c>
    </row>
    <row r="122" spans="7:7" x14ac:dyDescent="0.25">
      <c r="G122" t="s">
        <v>840</v>
      </c>
    </row>
    <row r="123" spans="7:7" x14ac:dyDescent="0.25">
      <c r="G123" t="s">
        <v>841</v>
      </c>
    </row>
    <row r="124" spans="7:7" x14ac:dyDescent="0.25">
      <c r="G124" t="s">
        <v>1165</v>
      </c>
    </row>
  </sheetData>
  <sortState ref="A2:B21">
    <sortCondition ref="A2"/>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7" workbookViewId="0"/>
  </sheetViews>
  <sheetFormatPr defaultColWidth="8.875" defaultRowHeight="15.75" x14ac:dyDescent="0.25"/>
  <cols>
    <col min="1" max="1" width="6.625" customWidth="1"/>
    <col min="2" max="2" width="85.625" customWidth="1"/>
    <col min="3" max="4" width="11.625" bestFit="1" customWidth="1"/>
  </cols>
  <sheetData>
    <row r="1" spans="1:9" x14ac:dyDescent="0.25">
      <c r="C1" s="94" t="s">
        <v>1754</v>
      </c>
      <c r="D1" s="94" t="s">
        <v>2100</v>
      </c>
      <c r="G1" s="94"/>
      <c r="I1" s="94" t="s">
        <v>2107</v>
      </c>
    </row>
    <row r="2" spans="1:9" x14ac:dyDescent="0.25">
      <c r="A2">
        <f>VLOOKUP(B2,Indicator!A:B,2,FALSE)</f>
        <v>1</v>
      </c>
      <c r="B2" s="90" t="s">
        <v>1549</v>
      </c>
      <c r="C2" s="151" t="s">
        <v>1751</v>
      </c>
      <c r="D2" s="151" t="s">
        <v>1751</v>
      </c>
      <c r="I2" t="s">
        <v>1162</v>
      </c>
    </row>
    <row r="3" spans="1:9" x14ac:dyDescent="0.25">
      <c r="A3">
        <f>VLOOKUP(B3,Indicator!A:B,2,FALSE)</f>
        <v>2</v>
      </c>
      <c r="B3" s="90" t="s">
        <v>1520</v>
      </c>
      <c r="C3" s="152" t="s">
        <v>1749</v>
      </c>
      <c r="D3" s="152" t="s">
        <v>1749</v>
      </c>
      <c r="I3" t="s">
        <v>1176</v>
      </c>
    </row>
    <row r="4" spans="1:9" x14ac:dyDescent="0.25">
      <c r="A4">
        <f>VLOOKUP(B4,Indicator!A:B,2,FALSE)</f>
        <v>220</v>
      </c>
      <c r="B4" s="47" t="s">
        <v>2008</v>
      </c>
      <c r="C4" s="152" t="s">
        <v>1749</v>
      </c>
      <c r="D4" s="152" t="s">
        <v>1749</v>
      </c>
      <c r="I4" t="s">
        <v>1188</v>
      </c>
    </row>
    <row r="5" spans="1:9" x14ac:dyDescent="0.25">
      <c r="A5">
        <f>VLOOKUP(B5,Indicator!A:B,2,FALSE)</f>
        <v>221</v>
      </c>
      <c r="B5" s="47" t="s">
        <v>2101</v>
      </c>
      <c r="C5" s="151" t="s">
        <v>1752</v>
      </c>
      <c r="D5" s="151" t="s">
        <v>1752</v>
      </c>
      <c r="I5" t="s">
        <v>1191</v>
      </c>
    </row>
    <row r="6" spans="1:9" x14ac:dyDescent="0.25">
      <c r="A6">
        <f>VLOOKUP(B6,Indicator!A:B,2,FALSE)</f>
        <v>225</v>
      </c>
      <c r="B6" s="47" t="s">
        <v>2102</v>
      </c>
      <c r="C6" s="151" t="s">
        <v>1752</v>
      </c>
      <c r="D6" s="151" t="s">
        <v>1752</v>
      </c>
      <c r="I6" t="s">
        <v>1197</v>
      </c>
    </row>
    <row r="7" spans="1:9" x14ac:dyDescent="0.25">
      <c r="A7">
        <f>VLOOKUP(B7,Indicator!A:B,2,FALSE)</f>
        <v>56</v>
      </c>
      <c r="B7" s="47" t="s">
        <v>1530</v>
      </c>
      <c r="C7" s="154" t="s">
        <v>1750</v>
      </c>
      <c r="I7" t="s">
        <v>1209</v>
      </c>
    </row>
    <row r="8" spans="1:9" x14ac:dyDescent="0.25">
      <c r="A8">
        <f>VLOOKUP(B8,Indicator!A:B,2,FALSE)</f>
        <v>58</v>
      </c>
      <c r="B8" s="47" t="s">
        <v>1531</v>
      </c>
      <c r="C8" s="154" t="s">
        <v>1750</v>
      </c>
      <c r="I8" t="s">
        <v>1215</v>
      </c>
    </row>
    <row r="9" spans="1:9" x14ac:dyDescent="0.25">
      <c r="A9">
        <f>VLOOKUP(B9,Indicator!A:B,2,FALSE)</f>
        <v>180</v>
      </c>
      <c r="B9" s="47" t="s">
        <v>2103</v>
      </c>
      <c r="C9" s="154" t="s">
        <v>1750</v>
      </c>
      <c r="I9" t="s">
        <v>1220</v>
      </c>
    </row>
    <row r="10" spans="1:9" x14ac:dyDescent="0.25">
      <c r="A10">
        <f>VLOOKUP(B10,Indicator!A:B,2,FALSE)</f>
        <v>181</v>
      </c>
      <c r="B10" s="47" t="s">
        <v>2104</v>
      </c>
      <c r="C10" s="154" t="s">
        <v>1750</v>
      </c>
      <c r="I10" t="s">
        <v>1225</v>
      </c>
    </row>
    <row r="11" spans="1:9" x14ac:dyDescent="0.25">
      <c r="A11">
        <f>VLOOKUP(B11,Indicator!A:B,2,FALSE)</f>
        <v>189</v>
      </c>
      <c r="B11" s="47" t="s">
        <v>2105</v>
      </c>
      <c r="C11" s="154" t="s">
        <v>1750</v>
      </c>
      <c r="I11" t="s">
        <v>1230</v>
      </c>
    </row>
    <row r="12" spans="1:9" x14ac:dyDescent="0.25">
      <c r="A12">
        <f>VLOOKUP(B12,Indicator!A:B,2,FALSE)</f>
        <v>201</v>
      </c>
      <c r="B12" s="47" t="s">
        <v>2106</v>
      </c>
      <c r="C12" s="154" t="s">
        <v>1750</v>
      </c>
      <c r="I12" t="s">
        <v>1233</v>
      </c>
    </row>
    <row r="13" spans="1:9" x14ac:dyDescent="0.25">
      <c r="A13">
        <f>VLOOKUP(B13,Indicator!A:B,2,FALSE)</f>
        <v>13</v>
      </c>
      <c r="B13" s="47" t="s">
        <v>1516</v>
      </c>
      <c r="D13" s="154" t="s">
        <v>1750</v>
      </c>
      <c r="I13" t="s">
        <v>1236</v>
      </c>
    </row>
    <row r="14" spans="1:9" x14ac:dyDescent="0.25">
      <c r="A14">
        <f>VLOOKUP(B14,Indicator!A:B,2,FALSE)</f>
        <v>44</v>
      </c>
      <c r="B14" s="47" t="s">
        <v>1528</v>
      </c>
      <c r="D14" s="154" t="s">
        <v>1750</v>
      </c>
      <c r="I14" t="s">
        <v>895</v>
      </c>
    </row>
    <row r="15" spans="1:9" x14ac:dyDescent="0.25">
      <c r="A15">
        <f>VLOOKUP(B15,Indicator!A:B,2,FALSE)</f>
        <v>58</v>
      </c>
      <c r="B15" s="47" t="s">
        <v>1531</v>
      </c>
      <c r="D15" s="154" t="s">
        <v>1750</v>
      </c>
      <c r="I15" t="s">
        <v>773</v>
      </c>
    </row>
    <row r="16" spans="1:9" x14ac:dyDescent="0.25">
      <c r="A16">
        <f>VLOOKUP(B16,Indicator!A:B,2,FALSE)</f>
        <v>173</v>
      </c>
      <c r="B16" s="47" t="s">
        <v>1993</v>
      </c>
      <c r="D16" s="154" t="s">
        <v>1750</v>
      </c>
      <c r="I16" t="s">
        <v>889</v>
      </c>
    </row>
    <row r="17" spans="1:9" x14ac:dyDescent="0.25">
      <c r="A17">
        <f>VLOOKUP(B17,Indicator!A:B,2,FALSE)</f>
        <v>189</v>
      </c>
      <c r="B17" s="47" t="s">
        <v>2105</v>
      </c>
      <c r="D17" s="154" t="s">
        <v>1750</v>
      </c>
      <c r="I17" t="s">
        <v>2038</v>
      </c>
    </row>
    <row r="18" spans="1:9" x14ac:dyDescent="0.25">
      <c r="I18" t="s">
        <v>2000</v>
      </c>
    </row>
    <row r="19" spans="1:9" x14ac:dyDescent="0.25">
      <c r="I19" t="s">
        <v>2031</v>
      </c>
    </row>
    <row r="20" spans="1:9" x14ac:dyDescent="0.25">
      <c r="I20" t="s">
        <v>1163</v>
      </c>
    </row>
    <row r="21" spans="1:9" x14ac:dyDescent="0.25">
      <c r="I21" t="s">
        <v>829</v>
      </c>
    </row>
    <row r="22" spans="1:9" x14ac:dyDescent="0.25">
      <c r="I22" t="s">
        <v>816</v>
      </c>
    </row>
    <row r="23" spans="1:9" x14ac:dyDescent="0.25">
      <c r="I23" t="s">
        <v>1164</v>
      </c>
    </row>
    <row r="24" spans="1:9" x14ac:dyDescent="0.25">
      <c r="I24" t="s">
        <v>1178</v>
      </c>
    </row>
    <row r="25" spans="1:9" x14ac:dyDescent="0.25">
      <c r="I25" t="s">
        <v>1167</v>
      </c>
    </row>
    <row r="26" spans="1:9" x14ac:dyDescent="0.25">
      <c r="I26" t="s">
        <v>805</v>
      </c>
    </row>
    <row r="27" spans="1:9" x14ac:dyDescent="0.25">
      <c r="I27" t="s">
        <v>825</v>
      </c>
    </row>
  </sheetData>
  <sortState ref="I2:I27">
    <sortCondition ref="I2"/>
  </sortState>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G3" sqref="G3"/>
    </sheetView>
  </sheetViews>
  <sheetFormatPr defaultColWidth="8.875" defaultRowHeight="15.75" x14ac:dyDescent="0.25"/>
  <cols>
    <col min="1" max="1" width="25" customWidth="1"/>
    <col min="2" max="2" width="16.625" bestFit="1" customWidth="1"/>
  </cols>
  <sheetData>
    <row r="1" spans="1:2" ht="16.5" thickBot="1" x14ac:dyDescent="0.3">
      <c r="A1" s="146" t="s">
        <v>1724</v>
      </c>
      <c r="B1" t="s">
        <v>1742</v>
      </c>
    </row>
    <row r="2" spans="1:2" ht="16.5" thickBot="1" x14ac:dyDescent="0.3">
      <c r="A2" s="147" t="s">
        <v>1725</v>
      </c>
      <c r="B2">
        <v>16</v>
      </c>
    </row>
    <row r="3" spans="1:2" ht="16.5" thickBot="1" x14ac:dyDescent="0.3">
      <c r="A3" s="147" t="s">
        <v>1726</v>
      </c>
      <c r="B3">
        <v>15</v>
      </c>
    </row>
    <row r="4" spans="1:2" ht="16.5" thickBot="1" x14ac:dyDescent="0.3">
      <c r="A4" s="147" t="s">
        <v>1727</v>
      </c>
      <c r="B4">
        <v>14</v>
      </c>
    </row>
    <row r="5" spans="1:2" ht="16.5" thickBot="1" x14ac:dyDescent="0.3">
      <c r="A5" s="147" t="s">
        <v>1728</v>
      </c>
      <c r="B5">
        <v>13</v>
      </c>
    </row>
    <row r="6" spans="1:2" ht="16.5" thickBot="1" x14ac:dyDescent="0.3">
      <c r="A6" s="147" t="s">
        <v>1729</v>
      </c>
      <c r="B6">
        <v>12</v>
      </c>
    </row>
    <row r="7" spans="1:2" ht="16.5" thickBot="1" x14ac:dyDescent="0.3">
      <c r="A7" s="147" t="s">
        <v>1730</v>
      </c>
      <c r="B7">
        <v>11</v>
      </c>
    </row>
    <row r="8" spans="1:2" ht="16.5" thickBot="1" x14ac:dyDescent="0.3">
      <c r="A8" s="147" t="s">
        <v>1731</v>
      </c>
      <c r="B8">
        <v>10</v>
      </c>
    </row>
    <row r="9" spans="1:2" ht="16.5" thickBot="1" x14ac:dyDescent="0.3">
      <c r="A9" s="147" t="s">
        <v>1732</v>
      </c>
      <c r="B9">
        <v>9</v>
      </c>
    </row>
    <row r="10" spans="1:2" ht="16.5" thickBot="1" x14ac:dyDescent="0.3">
      <c r="A10" s="147" t="s">
        <v>1733</v>
      </c>
      <c r="B10">
        <v>8</v>
      </c>
    </row>
    <row r="11" spans="1:2" ht="16.5" thickBot="1" x14ac:dyDescent="0.3">
      <c r="A11" s="147" t="s">
        <v>1734</v>
      </c>
      <c r="B11">
        <v>7</v>
      </c>
    </row>
    <row r="12" spans="1:2" ht="16.5" thickBot="1" x14ac:dyDescent="0.3">
      <c r="A12" s="147" t="s">
        <v>1735</v>
      </c>
      <c r="B12">
        <v>6</v>
      </c>
    </row>
    <row r="13" spans="1:2" ht="16.5" thickBot="1" x14ac:dyDescent="0.3">
      <c r="A13" s="147" t="s">
        <v>1736</v>
      </c>
      <c r="B13">
        <v>5</v>
      </c>
    </row>
    <row r="14" spans="1:2" ht="16.5" thickBot="1" x14ac:dyDescent="0.3">
      <c r="A14" s="147" t="s">
        <v>1737</v>
      </c>
      <c r="B14">
        <v>4</v>
      </c>
    </row>
    <row r="15" spans="1:2" ht="16.5" thickBot="1" x14ac:dyDescent="0.3">
      <c r="A15" s="147" t="s">
        <v>1738</v>
      </c>
      <c r="B15">
        <v>3</v>
      </c>
    </row>
    <row r="16" spans="1:2" ht="16.5" thickBot="1" x14ac:dyDescent="0.3">
      <c r="A16" s="147" t="s">
        <v>1739</v>
      </c>
      <c r="B16">
        <v>2</v>
      </c>
    </row>
    <row r="17" spans="1:2" ht="16.5" thickBot="1" x14ac:dyDescent="0.3">
      <c r="A17" s="147" t="s">
        <v>1740</v>
      </c>
      <c r="B17">
        <v>1</v>
      </c>
    </row>
    <row r="18" spans="1:2" ht="16.5" thickBot="1" x14ac:dyDescent="0.3">
      <c r="A18" s="147" t="s">
        <v>1741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24"/>
  <sheetViews>
    <sheetView zoomScale="70" zoomScaleNormal="70" zoomScalePageLayoutView="90" workbookViewId="0">
      <pane xSplit="3" ySplit="2" topLeftCell="H54" activePane="bottomRight" state="frozen"/>
      <selection pane="topRight" activeCell="D1" sqref="D1"/>
      <selection pane="bottomLeft" activeCell="A3" sqref="A3"/>
      <selection pane="bottomRight" activeCell="H57" sqref="H57"/>
    </sheetView>
  </sheetViews>
  <sheetFormatPr defaultColWidth="8.625" defaultRowHeight="15.75" x14ac:dyDescent="0.25"/>
  <cols>
    <col min="1" max="1" width="42.125" style="16" customWidth="1"/>
    <col min="2" max="2" width="6" style="18" bestFit="1" customWidth="1"/>
    <col min="3" max="3" width="22.25" style="18" customWidth="1"/>
    <col min="4" max="5" width="29.125" style="18" customWidth="1"/>
    <col min="6" max="6" width="28.125" style="18" customWidth="1"/>
    <col min="7" max="7" width="54.875" style="18" customWidth="1"/>
    <col min="8" max="8" width="44.875" style="16" customWidth="1"/>
    <col min="9" max="9" width="13.375" style="18" customWidth="1"/>
    <col min="10" max="10" width="22.625" style="18" customWidth="1"/>
    <col min="11" max="11" width="15.625" style="18" customWidth="1"/>
    <col min="12" max="12" width="36.625" style="18" customWidth="1"/>
    <col min="13" max="13" width="33.875" style="18" customWidth="1"/>
    <col min="14" max="14" width="5.5" style="46" customWidth="1"/>
    <col min="15" max="15" width="9.875" style="46" customWidth="1"/>
    <col min="16" max="19" width="8.625" style="46" customWidth="1"/>
    <col min="20" max="20" width="10.875" style="24" customWidth="1"/>
    <col min="21" max="21" width="10.5" style="55" customWidth="1"/>
    <col min="22" max="22" width="10.625" style="56" customWidth="1"/>
    <col min="23" max="23" width="11.625" style="56" customWidth="1"/>
    <col min="24" max="24" width="14.125" style="56" customWidth="1"/>
    <col min="25" max="25" width="35.875" style="56" customWidth="1"/>
    <col min="26" max="26" width="10.5" style="56" customWidth="1"/>
    <col min="27" max="27" width="12.875" style="73" customWidth="1"/>
    <col min="28" max="30" width="8.125" style="83" customWidth="1"/>
    <col min="31" max="35" width="10.625" style="83" customWidth="1"/>
    <col min="36" max="38" width="8.125" style="83" customWidth="1"/>
    <col min="39" max="42" width="10.625" style="83" customWidth="1"/>
    <col min="43" max="43" width="12.125" style="83" customWidth="1"/>
    <col min="44" max="44" width="16" style="75" customWidth="1"/>
    <col min="45" max="45" width="15.875" style="76" customWidth="1"/>
    <col min="46" max="46" width="14.375" style="76" customWidth="1"/>
    <col min="47" max="47" width="11.5" style="141" customWidth="1"/>
    <col min="48" max="48" width="13.625" style="149" customWidth="1"/>
    <col min="49" max="49" width="13.5" style="149" customWidth="1"/>
    <col min="50" max="50" width="24.125" style="149" customWidth="1"/>
    <col min="51" max="51" width="12.125" style="149" customWidth="1"/>
    <col min="52" max="52" width="21.625" style="149" customWidth="1"/>
    <col min="53" max="53" width="12.125" style="176" customWidth="1"/>
    <col min="54" max="54" width="14.5" style="176" customWidth="1"/>
    <col min="55" max="55" width="13.375" style="176" customWidth="1"/>
    <col min="56" max="56" width="13.625" style="176" customWidth="1"/>
    <col min="57" max="57" width="19" style="176" customWidth="1"/>
    <col min="58" max="58" width="20.5" style="176" customWidth="1"/>
    <col min="59" max="59" width="20.625" style="176" customWidth="1"/>
    <col min="60" max="60" width="21.125" style="176" customWidth="1"/>
    <col min="61" max="16384" width="8.625" style="16"/>
  </cols>
  <sheetData>
    <row r="1" spans="1:60" ht="16.350000000000001" customHeight="1" thickBot="1" x14ac:dyDescent="0.3">
      <c r="A1" s="16">
        <v>0</v>
      </c>
      <c r="Z1" s="164"/>
      <c r="AA1" s="74"/>
      <c r="AB1" s="298" t="s">
        <v>1489</v>
      </c>
      <c r="AC1" s="299"/>
      <c r="AD1" s="299"/>
      <c r="AE1" s="300"/>
      <c r="AF1" s="298" t="s">
        <v>1490</v>
      </c>
      <c r="AG1" s="299"/>
      <c r="AH1" s="299"/>
      <c r="AI1" s="300"/>
      <c r="AJ1" s="298" t="s">
        <v>1491</v>
      </c>
      <c r="AK1" s="299"/>
      <c r="AL1" s="299"/>
      <c r="AM1" s="300"/>
      <c r="AN1" s="298" t="s">
        <v>1492</v>
      </c>
      <c r="AO1" s="299"/>
      <c r="AP1" s="299"/>
      <c r="AQ1" s="300"/>
      <c r="AR1" s="84"/>
      <c r="AW1" s="297" t="s">
        <v>1507</v>
      </c>
      <c r="AX1" s="297"/>
      <c r="AY1" s="297" t="s">
        <v>1508</v>
      </c>
      <c r="AZ1" s="297"/>
      <c r="BA1" s="165"/>
      <c r="BB1" s="168"/>
      <c r="BC1" s="168"/>
      <c r="BD1" s="167"/>
      <c r="BE1" s="296" t="s">
        <v>1507</v>
      </c>
      <c r="BF1" s="296"/>
      <c r="BG1" s="296" t="s">
        <v>1795</v>
      </c>
      <c r="BH1" s="296"/>
    </row>
    <row r="2" spans="1:60" ht="66" customHeight="1" thickBot="1" x14ac:dyDescent="0.3">
      <c r="A2" s="1" t="s">
        <v>844</v>
      </c>
      <c r="B2" s="1" t="s">
        <v>845</v>
      </c>
      <c r="C2" s="69" t="s">
        <v>0</v>
      </c>
      <c r="D2" s="1" t="s">
        <v>1</v>
      </c>
      <c r="E2" s="1" t="s">
        <v>2030</v>
      </c>
      <c r="F2" s="1" t="s">
        <v>2</v>
      </c>
      <c r="G2" s="1" t="s">
        <v>3</v>
      </c>
      <c r="H2" s="15" t="s">
        <v>7</v>
      </c>
      <c r="I2" s="2" t="s">
        <v>5</v>
      </c>
      <c r="J2" s="3" t="s">
        <v>843</v>
      </c>
      <c r="K2" s="3" t="s">
        <v>725</v>
      </c>
      <c r="L2" s="12" t="s">
        <v>751</v>
      </c>
      <c r="M2" s="13" t="s">
        <v>6</v>
      </c>
      <c r="N2" s="49" t="s">
        <v>1033</v>
      </c>
      <c r="O2" s="49" t="s">
        <v>1722</v>
      </c>
      <c r="P2" s="49" t="s">
        <v>1796</v>
      </c>
      <c r="Q2" s="49" t="s">
        <v>1797</v>
      </c>
      <c r="R2" s="49" t="s">
        <v>2041</v>
      </c>
      <c r="S2" s="49" t="s">
        <v>2039</v>
      </c>
      <c r="T2" s="51" t="s">
        <v>11</v>
      </c>
      <c r="U2" s="51" t="s">
        <v>1029</v>
      </c>
      <c r="V2" s="51" t="s">
        <v>1277</v>
      </c>
      <c r="W2" s="51" t="s">
        <v>1034</v>
      </c>
      <c r="X2" s="51" t="s">
        <v>1035</v>
      </c>
      <c r="Y2" s="68" t="s">
        <v>1283</v>
      </c>
      <c r="Z2" s="51" t="s">
        <v>1103</v>
      </c>
      <c r="AA2" s="70" t="s">
        <v>1493</v>
      </c>
      <c r="AB2" s="71" t="s">
        <v>1494</v>
      </c>
      <c r="AC2" s="71" t="s">
        <v>1495</v>
      </c>
      <c r="AD2" s="71" t="s">
        <v>1496</v>
      </c>
      <c r="AE2" s="71" t="s">
        <v>1497</v>
      </c>
      <c r="AF2" s="71" t="s">
        <v>1494</v>
      </c>
      <c r="AG2" s="71" t="s">
        <v>1495</v>
      </c>
      <c r="AH2" s="71" t="s">
        <v>1496</v>
      </c>
      <c r="AI2" s="71" t="s">
        <v>1497</v>
      </c>
      <c r="AJ2" s="71" t="s">
        <v>1494</v>
      </c>
      <c r="AK2" s="71" t="s">
        <v>1495</v>
      </c>
      <c r="AL2" s="71" t="s">
        <v>1496</v>
      </c>
      <c r="AM2" s="71" t="s">
        <v>1497</v>
      </c>
      <c r="AN2" s="71" t="s">
        <v>1494</v>
      </c>
      <c r="AO2" s="71" t="s">
        <v>1495</v>
      </c>
      <c r="AP2" s="71" t="s">
        <v>1496</v>
      </c>
      <c r="AQ2" s="71" t="s">
        <v>1497</v>
      </c>
      <c r="AR2" s="72" t="s">
        <v>1498</v>
      </c>
      <c r="AS2" s="72" t="s">
        <v>1507</v>
      </c>
      <c r="AT2" s="72" t="s">
        <v>1508</v>
      </c>
      <c r="AU2" s="72" t="s">
        <v>1715</v>
      </c>
      <c r="AV2" s="150" t="s">
        <v>1743</v>
      </c>
      <c r="AW2" s="150" t="s">
        <v>1744</v>
      </c>
      <c r="AX2" s="150" t="s">
        <v>1745</v>
      </c>
      <c r="AY2" s="150" t="s">
        <v>1744</v>
      </c>
      <c r="AZ2" s="150" t="s">
        <v>1745</v>
      </c>
      <c r="BA2" s="166" t="s">
        <v>1794</v>
      </c>
      <c r="BB2" s="166" t="s">
        <v>1507</v>
      </c>
      <c r="BC2" s="166" t="s">
        <v>1795</v>
      </c>
      <c r="BD2" s="177" t="s">
        <v>1743</v>
      </c>
      <c r="BE2" s="177" t="s">
        <v>1744</v>
      </c>
      <c r="BF2" s="177" t="s">
        <v>1745</v>
      </c>
      <c r="BG2" s="177" t="s">
        <v>1744</v>
      </c>
      <c r="BH2" s="177" t="s">
        <v>1745</v>
      </c>
    </row>
    <row r="3" spans="1:60" s="4" customFormat="1" ht="29.45" customHeight="1" thickBot="1" x14ac:dyDescent="0.3">
      <c r="A3" s="47" t="str">
        <f t="shared" ref="A3:A34" si="0">CONCATENATE(C$2," ",B3," - ",C3)</f>
        <v>Indicator 1 - Days past due</v>
      </c>
      <c r="B3" s="48">
        <v>1</v>
      </c>
      <c r="C3" s="8" t="s">
        <v>333</v>
      </c>
      <c r="D3" s="8" t="str">
        <f>CONCATENATE("ID",B3)</f>
        <v>ID1</v>
      </c>
      <c r="E3" s="8"/>
      <c r="F3" s="6" t="s">
        <v>315</v>
      </c>
      <c r="G3" s="60" t="s">
        <v>335</v>
      </c>
      <c r="H3" s="61" t="s">
        <v>514</v>
      </c>
      <c r="I3" s="14" t="s">
        <v>18</v>
      </c>
      <c r="J3" s="10" t="s">
        <v>741</v>
      </c>
      <c r="K3" s="11" t="s">
        <v>727</v>
      </c>
      <c r="L3" s="9" t="s">
        <v>1792</v>
      </c>
      <c r="M3" s="14" t="s">
        <v>773</v>
      </c>
      <c r="N3" s="59">
        <v>1</v>
      </c>
      <c r="O3" s="59">
        <v>1</v>
      </c>
      <c r="P3" s="145">
        <v>1</v>
      </c>
      <c r="Q3" s="145">
        <v>1</v>
      </c>
      <c r="R3" s="145">
        <v>1</v>
      </c>
      <c r="S3" s="145"/>
      <c r="T3" s="62" t="s">
        <v>12</v>
      </c>
      <c r="U3" s="59"/>
      <c r="V3" s="52" t="s">
        <v>1278</v>
      </c>
      <c r="W3" s="52" t="s">
        <v>1278</v>
      </c>
      <c r="X3" s="52" t="s">
        <v>1039</v>
      </c>
      <c r="Y3" s="52"/>
      <c r="Z3" s="52">
        <v>1</v>
      </c>
      <c r="AA3" s="82">
        <v>0</v>
      </c>
      <c r="AB3" s="82">
        <v>0</v>
      </c>
      <c r="AC3" s="82">
        <v>0</v>
      </c>
      <c r="AD3" s="82">
        <v>0</v>
      </c>
      <c r="AE3" s="82">
        <v>0</v>
      </c>
      <c r="AF3" s="82">
        <v>0</v>
      </c>
      <c r="AG3" s="82">
        <v>0</v>
      </c>
      <c r="AH3" s="82">
        <v>0</v>
      </c>
      <c r="AI3" s="82">
        <v>0</v>
      </c>
      <c r="AJ3" s="82">
        <v>0</v>
      </c>
      <c r="AK3" s="82">
        <v>0</v>
      </c>
      <c r="AL3" s="82">
        <v>0</v>
      </c>
      <c r="AM3" s="82">
        <v>0</v>
      </c>
      <c r="AN3" s="82">
        <v>0</v>
      </c>
      <c r="AO3" s="82">
        <v>0</v>
      </c>
      <c r="AP3" s="82">
        <v>0</v>
      </c>
      <c r="AQ3" s="82">
        <v>0</v>
      </c>
      <c r="AR3" s="82">
        <v>0</v>
      </c>
      <c r="AS3" s="85" t="s">
        <v>1500</v>
      </c>
      <c r="AT3" s="85" t="s">
        <v>1500</v>
      </c>
      <c r="AU3" s="142" t="s">
        <v>1716</v>
      </c>
      <c r="AV3" s="157" t="s">
        <v>1747</v>
      </c>
      <c r="AW3" s="157"/>
      <c r="AX3" s="157"/>
      <c r="AY3" s="157"/>
      <c r="AZ3" s="157"/>
      <c r="BA3" s="169">
        <v>0</v>
      </c>
      <c r="BB3" s="170"/>
      <c r="BC3" s="170"/>
      <c r="BD3" s="178" t="s">
        <v>1747</v>
      </c>
      <c r="BE3" s="179" t="s">
        <v>1800</v>
      </c>
      <c r="BF3" s="179" t="s">
        <v>1800</v>
      </c>
      <c r="BG3" s="180" t="s">
        <v>1800</v>
      </c>
      <c r="BH3" s="181" t="s">
        <v>1800</v>
      </c>
    </row>
    <row r="4" spans="1:60" s="4" customFormat="1" ht="44.1" customHeight="1" thickBot="1" x14ac:dyDescent="0.3">
      <c r="A4" s="47" t="str">
        <f t="shared" si="0"/>
        <v>Indicator 2 - Past Due &gt; 90</v>
      </c>
      <c r="B4" s="48">
        <f>+B3+1</f>
        <v>2</v>
      </c>
      <c r="C4" s="8" t="s">
        <v>334</v>
      </c>
      <c r="D4" s="8" t="str">
        <f t="shared" ref="D4:D66" si="1">CONCATENATE("ID",B4)</f>
        <v>ID2</v>
      </c>
      <c r="E4" s="8"/>
      <c r="F4" s="6" t="s">
        <v>317</v>
      </c>
      <c r="G4" s="60" t="s">
        <v>336</v>
      </c>
      <c r="H4" s="61" t="s">
        <v>515</v>
      </c>
      <c r="I4" s="14" t="s">
        <v>9</v>
      </c>
      <c r="J4" s="10" t="s">
        <v>741</v>
      </c>
      <c r="K4" s="11" t="s">
        <v>727</v>
      </c>
      <c r="L4" s="9" t="s">
        <v>335</v>
      </c>
      <c r="M4" s="14" t="s">
        <v>773</v>
      </c>
      <c r="N4" s="59">
        <v>1</v>
      </c>
      <c r="O4" s="59">
        <v>1</v>
      </c>
      <c r="P4" s="145">
        <v>1</v>
      </c>
      <c r="Q4" s="145">
        <v>1</v>
      </c>
      <c r="R4" s="145">
        <v>1</v>
      </c>
      <c r="S4" s="145"/>
      <c r="T4" s="62" t="s">
        <v>19</v>
      </c>
      <c r="U4" s="59" t="e">
        <f>IF(#REF!&gt;90,"1","0")</f>
        <v>#REF!</v>
      </c>
      <c r="V4" s="52" t="s">
        <v>1278</v>
      </c>
      <c r="W4" s="52" t="s">
        <v>1278</v>
      </c>
      <c r="X4" s="52" t="s">
        <v>1471</v>
      </c>
      <c r="Y4" s="52"/>
      <c r="Z4" s="52">
        <v>2</v>
      </c>
      <c r="AA4" s="82">
        <v>0</v>
      </c>
      <c r="AB4" s="82">
        <v>0</v>
      </c>
      <c r="AC4" s="82">
        <v>0</v>
      </c>
      <c r="AD4" s="82">
        <v>0</v>
      </c>
      <c r="AE4" s="82">
        <v>0</v>
      </c>
      <c r="AF4" s="82">
        <v>0</v>
      </c>
      <c r="AG4" s="82">
        <v>0</v>
      </c>
      <c r="AH4" s="82">
        <v>0</v>
      </c>
      <c r="AI4" s="82">
        <v>0</v>
      </c>
      <c r="AJ4" s="82">
        <v>0</v>
      </c>
      <c r="AK4" s="82">
        <v>0</v>
      </c>
      <c r="AL4" s="82">
        <v>0</v>
      </c>
      <c r="AM4" s="82">
        <v>0</v>
      </c>
      <c r="AN4" s="82">
        <v>0</v>
      </c>
      <c r="AO4" s="82">
        <v>0</v>
      </c>
      <c r="AP4" s="82">
        <v>0</v>
      </c>
      <c r="AQ4" s="82">
        <v>0</v>
      </c>
      <c r="AR4" s="82"/>
      <c r="AS4" s="85" t="s">
        <v>1500</v>
      </c>
      <c r="AT4" s="85" t="s">
        <v>1500</v>
      </c>
      <c r="AU4" s="142" t="s">
        <v>1717</v>
      </c>
      <c r="AV4" s="157"/>
      <c r="AW4" s="157"/>
      <c r="AX4" s="157"/>
      <c r="AY4" s="157"/>
      <c r="AZ4" s="157"/>
      <c r="BA4" s="169"/>
      <c r="BB4" s="170"/>
      <c r="BC4" s="170"/>
      <c r="BD4" s="171"/>
      <c r="BE4" s="171"/>
      <c r="BF4" s="171"/>
      <c r="BG4" s="171"/>
      <c r="BH4" s="171"/>
    </row>
    <row r="5" spans="1:60" s="4" customFormat="1" ht="44.1" customHeight="1" thickBot="1" x14ac:dyDescent="0.3">
      <c r="A5" s="47" t="str">
        <f t="shared" si="0"/>
        <v>Indicator 3 - Blocked accounts</v>
      </c>
      <c r="B5" s="48">
        <f t="shared" ref="B5:B67" si="2">+B4+1</f>
        <v>3</v>
      </c>
      <c r="C5" s="8" t="s">
        <v>14</v>
      </c>
      <c r="D5" s="8" t="str">
        <f t="shared" si="1"/>
        <v>ID3</v>
      </c>
      <c r="E5" s="8"/>
      <c r="F5" s="6" t="s">
        <v>315</v>
      </c>
      <c r="G5" s="161" t="s">
        <v>10</v>
      </c>
      <c r="H5" s="61" t="s">
        <v>1996</v>
      </c>
      <c r="I5" s="14" t="s">
        <v>9</v>
      </c>
      <c r="J5" s="10" t="s">
        <v>741</v>
      </c>
      <c r="K5" s="11" t="s">
        <v>739</v>
      </c>
      <c r="L5" s="9" t="s">
        <v>349</v>
      </c>
      <c r="M5" s="14" t="s">
        <v>774</v>
      </c>
      <c r="N5" s="59">
        <v>1</v>
      </c>
      <c r="O5" s="59">
        <v>1</v>
      </c>
      <c r="P5" s="145"/>
      <c r="Q5" s="145"/>
      <c r="R5" s="145"/>
      <c r="S5" s="145"/>
      <c r="T5" s="62" t="s">
        <v>12</v>
      </c>
      <c r="U5" s="59"/>
      <c r="V5" s="52" t="s">
        <v>1278</v>
      </c>
      <c r="W5" s="52" t="s">
        <v>1278</v>
      </c>
      <c r="X5" s="52" t="s">
        <v>1039</v>
      </c>
      <c r="Y5" s="52"/>
      <c r="Z5" s="52">
        <v>1</v>
      </c>
      <c r="AA5" s="82">
        <v>0</v>
      </c>
      <c r="AB5" s="82">
        <v>0</v>
      </c>
      <c r="AC5" s="82">
        <v>0</v>
      </c>
      <c r="AD5" s="82">
        <v>0</v>
      </c>
      <c r="AE5" s="82">
        <v>0</v>
      </c>
      <c r="AF5" s="82">
        <v>0</v>
      </c>
      <c r="AG5" s="82">
        <v>0</v>
      </c>
      <c r="AH5" s="82">
        <v>0</v>
      </c>
      <c r="AI5" s="82">
        <v>0</v>
      </c>
      <c r="AJ5" s="82">
        <v>0</v>
      </c>
      <c r="AK5" s="82">
        <v>0</v>
      </c>
      <c r="AL5" s="82">
        <v>0</v>
      </c>
      <c r="AM5" s="82">
        <v>0</v>
      </c>
      <c r="AN5" s="82">
        <v>0</v>
      </c>
      <c r="AO5" s="82">
        <v>0</v>
      </c>
      <c r="AP5" s="82">
        <v>0</v>
      </c>
      <c r="AQ5" s="82">
        <v>0</v>
      </c>
      <c r="AR5" s="82"/>
      <c r="AS5" s="85" t="s">
        <v>1500</v>
      </c>
      <c r="AT5" s="85" t="s">
        <v>1500</v>
      </c>
      <c r="AU5" s="142" t="s">
        <v>1717</v>
      </c>
      <c r="AV5" s="157" t="s">
        <v>1747</v>
      </c>
      <c r="AW5" s="157"/>
      <c r="AX5" s="157"/>
      <c r="AY5" s="157"/>
      <c r="AZ5" s="157"/>
      <c r="BA5" s="169" t="s">
        <v>1500</v>
      </c>
      <c r="BB5" s="170"/>
      <c r="BC5" s="170"/>
      <c r="BD5" s="171"/>
      <c r="BE5" s="171"/>
      <c r="BF5" s="171"/>
      <c r="BG5" s="171"/>
      <c r="BH5" s="171"/>
    </row>
    <row r="6" spans="1:60" s="5" customFormat="1" ht="47.45" customHeight="1" thickBot="1" x14ac:dyDescent="0.25">
      <c r="A6" s="47" t="str">
        <f t="shared" si="0"/>
        <v>Indicator 4 - Prohibition to issue bank cheques</v>
      </c>
      <c r="B6" s="48">
        <f t="shared" si="2"/>
        <v>4</v>
      </c>
      <c r="C6" s="6" t="s">
        <v>15</v>
      </c>
      <c r="D6" s="8" t="str">
        <f t="shared" si="1"/>
        <v>ID4</v>
      </c>
      <c r="E6" s="8"/>
      <c r="F6" s="6" t="s">
        <v>314</v>
      </c>
      <c r="G6" s="60" t="s">
        <v>13</v>
      </c>
      <c r="H6" s="61" t="s">
        <v>516</v>
      </c>
      <c r="I6" s="14" t="s">
        <v>9</v>
      </c>
      <c r="J6" s="10" t="s">
        <v>741</v>
      </c>
      <c r="K6" s="11" t="s">
        <v>739</v>
      </c>
      <c r="L6" s="9" t="s">
        <v>350</v>
      </c>
      <c r="M6" s="95" t="s">
        <v>1761</v>
      </c>
      <c r="N6" s="59"/>
      <c r="O6" s="145"/>
      <c r="P6" s="145"/>
      <c r="Q6" s="145"/>
      <c r="R6" s="145"/>
      <c r="S6" s="145"/>
      <c r="T6" s="63" t="s">
        <v>12</v>
      </c>
      <c r="U6" s="59"/>
      <c r="V6" s="53" t="s">
        <v>1278</v>
      </c>
      <c r="W6" s="53" t="s">
        <v>12</v>
      </c>
      <c r="X6" s="52" t="s">
        <v>1039</v>
      </c>
      <c r="Y6" s="53" t="s">
        <v>1535</v>
      </c>
      <c r="Z6" s="52">
        <v>1</v>
      </c>
      <c r="AA6" s="219">
        <v>1</v>
      </c>
      <c r="AB6" s="219" t="s">
        <v>1499</v>
      </c>
      <c r="AC6" s="219" t="s">
        <v>1499</v>
      </c>
      <c r="AD6" s="219" t="s">
        <v>1499</v>
      </c>
      <c r="AE6" s="219" t="s">
        <v>1503</v>
      </c>
      <c r="AF6" s="219" t="s">
        <v>1503</v>
      </c>
      <c r="AG6" s="219" t="s">
        <v>1503</v>
      </c>
      <c r="AH6" s="219" t="s">
        <v>1503</v>
      </c>
      <c r="AI6" s="219" t="s">
        <v>1503</v>
      </c>
      <c r="AJ6" s="219" t="s">
        <v>1499</v>
      </c>
      <c r="AK6" s="219" t="s">
        <v>1499</v>
      </c>
      <c r="AL6" s="219" t="s">
        <v>1499</v>
      </c>
      <c r="AM6" s="219" t="s">
        <v>1503</v>
      </c>
      <c r="AN6" s="219" t="s">
        <v>1503</v>
      </c>
      <c r="AO6" s="219" t="s">
        <v>1503</v>
      </c>
      <c r="AP6" s="219" t="s">
        <v>1503</v>
      </c>
      <c r="AQ6" s="219" t="s">
        <v>1503</v>
      </c>
      <c r="AR6" s="219" t="s">
        <v>1500</v>
      </c>
      <c r="AS6" s="85" t="s">
        <v>1500</v>
      </c>
      <c r="AT6" s="85" t="s">
        <v>1500</v>
      </c>
      <c r="AU6" s="143" t="s">
        <v>1717</v>
      </c>
      <c r="AV6" s="158"/>
      <c r="AW6" s="158"/>
      <c r="AX6" s="158"/>
      <c r="AY6" s="158"/>
      <c r="AZ6" s="158"/>
      <c r="BA6" s="169" t="s">
        <v>1500</v>
      </c>
      <c r="BB6" s="170"/>
      <c r="BC6" s="170"/>
      <c r="BD6" s="172"/>
      <c r="BE6" s="172"/>
      <c r="BF6" s="172"/>
      <c r="BG6" s="172"/>
      <c r="BH6" s="172"/>
    </row>
    <row r="7" spans="1:60" s="5" customFormat="1" ht="44.1" customHeight="1" thickBot="1" x14ac:dyDescent="0.25">
      <c r="A7" s="47" t="str">
        <f t="shared" si="0"/>
        <v>Indicator 5 - Days past due external</v>
      </c>
      <c r="B7" s="48">
        <f t="shared" si="2"/>
        <v>5</v>
      </c>
      <c r="C7" s="6" t="s">
        <v>337</v>
      </c>
      <c r="D7" s="8" t="str">
        <f t="shared" si="1"/>
        <v>ID5</v>
      </c>
      <c r="E7" s="8"/>
      <c r="F7" s="6" t="s">
        <v>314</v>
      </c>
      <c r="G7" s="60" t="s">
        <v>342</v>
      </c>
      <c r="H7" s="61" t="s">
        <v>517</v>
      </c>
      <c r="I7" s="14" t="s">
        <v>18</v>
      </c>
      <c r="J7" s="10" t="s">
        <v>741</v>
      </c>
      <c r="K7" s="11" t="s">
        <v>727</v>
      </c>
      <c r="L7" s="9" t="s">
        <v>351</v>
      </c>
      <c r="M7" s="14" t="s">
        <v>776</v>
      </c>
      <c r="N7" s="59"/>
      <c r="O7" s="145"/>
      <c r="P7" s="145"/>
      <c r="Q7" s="145"/>
      <c r="R7" s="145"/>
      <c r="S7" s="145"/>
      <c r="T7" s="63" t="s">
        <v>12</v>
      </c>
      <c r="U7" s="59"/>
      <c r="V7" s="53" t="s">
        <v>1278</v>
      </c>
      <c r="W7" s="53" t="s">
        <v>12</v>
      </c>
      <c r="X7" s="52" t="s">
        <v>1039</v>
      </c>
      <c r="Y7" s="53"/>
      <c r="Z7" s="52">
        <v>1</v>
      </c>
      <c r="AA7" s="82">
        <v>0</v>
      </c>
      <c r="AB7" s="82">
        <v>0</v>
      </c>
      <c r="AC7" s="82">
        <v>0</v>
      </c>
      <c r="AD7" s="82">
        <v>0</v>
      </c>
      <c r="AE7" s="82">
        <v>0</v>
      </c>
      <c r="AF7" s="82">
        <v>0</v>
      </c>
      <c r="AG7" s="82">
        <v>0</v>
      </c>
      <c r="AH7" s="82">
        <v>0</v>
      </c>
      <c r="AI7" s="82">
        <v>0</v>
      </c>
      <c r="AJ7" s="82">
        <v>0</v>
      </c>
      <c r="AK7" s="82">
        <v>0</v>
      </c>
      <c r="AL7" s="82">
        <v>0</v>
      </c>
      <c r="AM7" s="82">
        <v>0</v>
      </c>
      <c r="AN7" s="82">
        <v>0</v>
      </c>
      <c r="AO7" s="82">
        <v>0</v>
      </c>
      <c r="AP7" s="82">
        <v>0</v>
      </c>
      <c r="AQ7" s="82">
        <v>0</v>
      </c>
      <c r="AR7" s="82" t="s">
        <v>1500</v>
      </c>
      <c r="AS7" s="85" t="s">
        <v>1500</v>
      </c>
      <c r="AT7" s="85" t="s">
        <v>1500</v>
      </c>
      <c r="AU7" s="143" t="s">
        <v>1716</v>
      </c>
      <c r="AV7" s="158"/>
      <c r="AW7" s="158"/>
      <c r="AX7" s="158"/>
      <c r="AY7" s="158"/>
      <c r="AZ7" s="158"/>
      <c r="BA7" s="169" t="s">
        <v>1500</v>
      </c>
      <c r="BB7" s="170"/>
      <c r="BC7" s="170"/>
      <c r="BD7" s="172"/>
      <c r="BE7" s="172"/>
      <c r="BF7" s="172"/>
      <c r="BG7" s="172"/>
      <c r="BH7" s="172"/>
    </row>
    <row r="8" spans="1:60" s="5" customFormat="1" ht="44.1" customHeight="1" thickBot="1" x14ac:dyDescent="0.25">
      <c r="A8" s="47" t="str">
        <f t="shared" si="0"/>
        <v>Indicator 6 - Credit lines revoked</v>
      </c>
      <c r="B8" s="48">
        <f t="shared" si="2"/>
        <v>6</v>
      </c>
      <c r="C8" s="6" t="s">
        <v>16</v>
      </c>
      <c r="D8" s="8" t="str">
        <f t="shared" si="1"/>
        <v>ID6</v>
      </c>
      <c r="E8" s="8"/>
      <c r="F8" s="6" t="s">
        <v>314</v>
      </c>
      <c r="G8" s="60" t="s">
        <v>16</v>
      </c>
      <c r="H8" s="61" t="s">
        <v>518</v>
      </c>
      <c r="I8" s="14" t="s">
        <v>9</v>
      </c>
      <c r="J8" s="10" t="s">
        <v>741</v>
      </c>
      <c r="K8" s="11" t="s">
        <v>739</v>
      </c>
      <c r="L8" s="9" t="s">
        <v>352</v>
      </c>
      <c r="M8" s="14" t="s">
        <v>777</v>
      </c>
      <c r="N8" s="59"/>
      <c r="O8" s="145"/>
      <c r="P8" s="145"/>
      <c r="Q8" s="145"/>
      <c r="R8" s="145"/>
      <c r="S8" s="145"/>
      <c r="T8" s="63" t="s">
        <v>12</v>
      </c>
      <c r="U8" s="64"/>
      <c r="V8" s="53" t="s">
        <v>1278</v>
      </c>
      <c r="W8" s="53" t="s">
        <v>12</v>
      </c>
      <c r="X8" s="52" t="s">
        <v>1039</v>
      </c>
      <c r="Y8" s="53" t="s">
        <v>1535</v>
      </c>
      <c r="Z8" s="52">
        <v>1</v>
      </c>
      <c r="AA8" s="82">
        <v>0</v>
      </c>
      <c r="AB8" s="82">
        <v>0</v>
      </c>
      <c r="AC8" s="82">
        <v>0</v>
      </c>
      <c r="AD8" s="82">
        <v>0</v>
      </c>
      <c r="AE8" s="82">
        <v>0</v>
      </c>
      <c r="AF8" s="82">
        <v>0</v>
      </c>
      <c r="AG8" s="82">
        <v>0</v>
      </c>
      <c r="AH8" s="82">
        <v>0</v>
      </c>
      <c r="AI8" s="82">
        <v>0</v>
      </c>
      <c r="AJ8" s="82">
        <v>0</v>
      </c>
      <c r="AK8" s="82">
        <v>0</v>
      </c>
      <c r="AL8" s="82">
        <v>0</v>
      </c>
      <c r="AM8" s="82">
        <v>0</v>
      </c>
      <c r="AN8" s="82">
        <v>0</v>
      </c>
      <c r="AO8" s="82">
        <v>0</v>
      </c>
      <c r="AP8" s="82">
        <v>0</v>
      </c>
      <c r="AQ8" s="82">
        <v>0</v>
      </c>
      <c r="AR8" s="82" t="s">
        <v>1500</v>
      </c>
      <c r="AS8" s="85" t="s">
        <v>1500</v>
      </c>
      <c r="AT8" s="85" t="s">
        <v>1500</v>
      </c>
      <c r="AU8" s="143" t="s">
        <v>1717</v>
      </c>
      <c r="AV8" s="158"/>
      <c r="AW8" s="158"/>
      <c r="AX8" s="158"/>
      <c r="AY8" s="158"/>
      <c r="AZ8" s="158"/>
      <c r="BA8" s="169" t="s">
        <v>1500</v>
      </c>
      <c r="BB8" s="170"/>
      <c r="BC8" s="170"/>
      <c r="BD8" s="172"/>
      <c r="BE8" s="172"/>
      <c r="BF8" s="172"/>
      <c r="BG8" s="172"/>
      <c r="BH8" s="172"/>
    </row>
    <row r="9" spans="1:60" s="5" customFormat="1" ht="130.35" customHeight="1" thickBot="1" x14ac:dyDescent="0.25">
      <c r="A9" s="47" t="str">
        <f t="shared" si="0"/>
        <v>Indicator 7 - Overdue amount/exposure amount</v>
      </c>
      <c r="B9" s="48">
        <f t="shared" si="2"/>
        <v>7</v>
      </c>
      <c r="C9" s="6" t="s">
        <v>17</v>
      </c>
      <c r="D9" s="8" t="str">
        <f t="shared" si="1"/>
        <v>ID7</v>
      </c>
      <c r="E9" s="8"/>
      <c r="F9" s="6" t="s">
        <v>315</v>
      </c>
      <c r="G9" s="60" t="s">
        <v>20</v>
      </c>
      <c r="H9" s="61" t="s">
        <v>519</v>
      </c>
      <c r="I9" s="14" t="s">
        <v>18</v>
      </c>
      <c r="J9" s="10" t="s">
        <v>741</v>
      </c>
      <c r="K9" s="11" t="s">
        <v>731</v>
      </c>
      <c r="L9" s="9" t="s">
        <v>430</v>
      </c>
      <c r="M9" s="14" t="s">
        <v>766</v>
      </c>
      <c r="N9" s="59">
        <v>1</v>
      </c>
      <c r="O9" s="145"/>
      <c r="P9" s="145">
        <v>1</v>
      </c>
      <c r="Q9" s="145"/>
      <c r="R9" s="145">
        <v>1</v>
      </c>
      <c r="S9" s="145"/>
      <c r="T9" s="63" t="s">
        <v>19</v>
      </c>
      <c r="U9" s="59" t="e">
        <f>#REF!/#REF!</f>
        <v>#REF!</v>
      </c>
      <c r="V9" s="52" t="s">
        <v>1278</v>
      </c>
      <c r="W9" s="52" t="s">
        <v>1278</v>
      </c>
      <c r="X9" s="52" t="s">
        <v>1471</v>
      </c>
      <c r="Y9" s="52"/>
      <c r="Z9" s="52">
        <v>2</v>
      </c>
      <c r="AA9" s="82">
        <v>1</v>
      </c>
      <c r="AB9" s="82" t="s">
        <v>1499</v>
      </c>
      <c r="AC9" s="82" t="s">
        <v>1499</v>
      </c>
      <c r="AD9" s="82" t="s">
        <v>1499</v>
      </c>
      <c r="AE9" s="82" t="s">
        <v>1503</v>
      </c>
      <c r="AF9" s="82" t="s">
        <v>1503</v>
      </c>
      <c r="AG9" s="82" t="s">
        <v>1503</v>
      </c>
      <c r="AH9" s="82" t="s">
        <v>1503</v>
      </c>
      <c r="AI9" s="82" t="s">
        <v>1503</v>
      </c>
      <c r="AJ9" s="82" t="s">
        <v>1499</v>
      </c>
      <c r="AK9" s="82" t="s">
        <v>1499</v>
      </c>
      <c r="AL9" s="82" t="s">
        <v>1499</v>
      </c>
      <c r="AM9" s="82" t="s">
        <v>1503</v>
      </c>
      <c r="AN9" s="82" t="s">
        <v>1503</v>
      </c>
      <c r="AO9" s="82" t="s">
        <v>1503</v>
      </c>
      <c r="AP9" s="82" t="s">
        <v>1503</v>
      </c>
      <c r="AQ9" s="82" t="s">
        <v>1503</v>
      </c>
      <c r="AR9" s="82">
        <v>0</v>
      </c>
      <c r="AS9" s="85" t="s">
        <v>1500</v>
      </c>
      <c r="AT9" s="85" t="s">
        <v>1500</v>
      </c>
      <c r="AU9" s="143" t="s">
        <v>1718</v>
      </c>
      <c r="AV9" s="158"/>
      <c r="AW9" s="158"/>
      <c r="AX9" s="158"/>
      <c r="AY9" s="158"/>
      <c r="AZ9" s="158"/>
      <c r="BA9" s="169">
        <v>0</v>
      </c>
      <c r="BB9" s="170"/>
      <c r="BC9" s="170"/>
      <c r="BD9" s="172"/>
      <c r="BE9" s="172"/>
      <c r="BF9" s="172"/>
      <c r="BG9" s="172"/>
      <c r="BH9" s="172"/>
    </row>
    <row r="10" spans="1:60" s="5" customFormat="1" ht="166.35" customHeight="1" thickBot="1" x14ac:dyDescent="0.25">
      <c r="A10" s="47" t="str">
        <f t="shared" si="0"/>
        <v>Indicator 8 - Account turnover oscillation</v>
      </c>
      <c r="B10" s="48">
        <f t="shared" si="2"/>
        <v>8</v>
      </c>
      <c r="C10" s="6" t="s">
        <v>21</v>
      </c>
      <c r="D10" s="8" t="str">
        <f t="shared" si="1"/>
        <v>ID8</v>
      </c>
      <c r="E10" s="8"/>
      <c r="F10" s="6" t="s">
        <v>318</v>
      </c>
      <c r="G10" s="60" t="s">
        <v>22</v>
      </c>
      <c r="H10" s="65" t="s">
        <v>520</v>
      </c>
      <c r="I10" s="14" t="s">
        <v>18</v>
      </c>
      <c r="J10" s="10" t="s">
        <v>1473</v>
      </c>
      <c r="K10" s="11" t="s">
        <v>726</v>
      </c>
      <c r="L10" s="9" t="s">
        <v>353</v>
      </c>
      <c r="M10" s="14" t="s">
        <v>1475</v>
      </c>
      <c r="N10" s="59">
        <v>1</v>
      </c>
      <c r="O10" s="59">
        <v>1</v>
      </c>
      <c r="P10" s="145">
        <v>1</v>
      </c>
      <c r="Q10" s="145">
        <v>1</v>
      </c>
      <c r="R10" s="145">
        <v>1</v>
      </c>
      <c r="S10" s="145"/>
      <c r="T10" s="63" t="s">
        <v>19</v>
      </c>
      <c r="U10" s="59" t="s">
        <v>1027</v>
      </c>
      <c r="V10" s="53" t="s">
        <v>1278</v>
      </c>
      <c r="W10" s="52" t="s">
        <v>1278</v>
      </c>
      <c r="X10" s="52" t="s">
        <v>1471</v>
      </c>
      <c r="Y10" s="140"/>
      <c r="Z10" s="52">
        <v>3</v>
      </c>
      <c r="AA10" s="82">
        <v>1</v>
      </c>
      <c r="AB10" s="82" t="s">
        <v>1499</v>
      </c>
      <c r="AC10" s="82" t="s">
        <v>1499</v>
      </c>
      <c r="AD10" s="82" t="s">
        <v>1499</v>
      </c>
      <c r="AE10" s="82" t="s">
        <v>1503</v>
      </c>
      <c r="AF10" s="82" t="s">
        <v>1503</v>
      </c>
      <c r="AG10" s="82" t="s">
        <v>1503</v>
      </c>
      <c r="AH10" s="82" t="s">
        <v>1503</v>
      </c>
      <c r="AI10" s="82" t="s">
        <v>1503</v>
      </c>
      <c r="AJ10" s="82" t="s">
        <v>1499</v>
      </c>
      <c r="AK10" s="82" t="s">
        <v>1499</v>
      </c>
      <c r="AL10" s="82" t="s">
        <v>1499</v>
      </c>
      <c r="AM10" s="82" t="s">
        <v>1503</v>
      </c>
      <c r="AN10" s="82" t="s">
        <v>1503</v>
      </c>
      <c r="AO10" s="82" t="s">
        <v>1503</v>
      </c>
      <c r="AP10" s="82" t="s">
        <v>1503</v>
      </c>
      <c r="AQ10" s="82" t="s">
        <v>1503</v>
      </c>
      <c r="AR10" s="82">
        <v>1</v>
      </c>
      <c r="AS10" s="85" t="s">
        <v>1500</v>
      </c>
      <c r="AT10" s="85" t="s">
        <v>1500</v>
      </c>
      <c r="AU10" s="143" t="s">
        <v>1718</v>
      </c>
      <c r="AV10" s="157" t="s">
        <v>1746</v>
      </c>
      <c r="AW10" s="157" t="s">
        <v>1748</v>
      </c>
      <c r="AX10" s="157">
        <v>1.6709609999999999</v>
      </c>
      <c r="AY10" s="157" t="s">
        <v>1748</v>
      </c>
      <c r="AZ10" s="157">
        <v>1.958556</v>
      </c>
      <c r="BA10" s="169">
        <v>1</v>
      </c>
      <c r="BB10" s="170"/>
      <c r="BC10" s="170"/>
      <c r="BD10" s="178" t="s">
        <v>1747</v>
      </c>
      <c r="BF10" s="172"/>
      <c r="BG10" s="179" t="s">
        <v>1800</v>
      </c>
      <c r="BH10" s="179" t="s">
        <v>1800</v>
      </c>
    </row>
    <row r="11" spans="1:60" s="5" customFormat="1" ht="47.45" customHeight="1" thickBot="1" x14ac:dyDescent="0.25">
      <c r="A11" s="47" t="str">
        <f t="shared" si="0"/>
        <v>Indicator 9 - Delta turnover</v>
      </c>
      <c r="B11" s="48">
        <f t="shared" si="2"/>
        <v>9</v>
      </c>
      <c r="C11" s="6" t="s">
        <v>338</v>
      </c>
      <c r="D11" s="8" t="str">
        <f t="shared" si="1"/>
        <v>ID9</v>
      </c>
      <c r="E11" s="8"/>
      <c r="F11" s="6" t="s">
        <v>317</v>
      </c>
      <c r="G11" s="6" t="s">
        <v>343</v>
      </c>
      <c r="H11" s="61" t="s">
        <v>521</v>
      </c>
      <c r="I11" s="14" t="s">
        <v>18</v>
      </c>
      <c r="J11" s="10" t="s">
        <v>743</v>
      </c>
      <c r="K11" s="11" t="s">
        <v>726</v>
      </c>
      <c r="L11" s="9" t="s">
        <v>431</v>
      </c>
      <c r="M11" s="14" t="s">
        <v>1063</v>
      </c>
      <c r="N11" s="59">
        <v>1</v>
      </c>
      <c r="O11" s="59">
        <v>1</v>
      </c>
      <c r="P11" s="145">
        <v>1</v>
      </c>
      <c r="Q11" s="145">
        <v>1</v>
      </c>
      <c r="R11" s="145"/>
      <c r="S11" s="145"/>
      <c r="T11" s="63" t="s">
        <v>19</v>
      </c>
      <c r="U11" s="64" t="e">
        <f>(#REF!/#REF!)-1</f>
        <v>#REF!</v>
      </c>
      <c r="V11" s="52" t="s">
        <v>1278</v>
      </c>
      <c r="W11" s="52" t="s">
        <v>1278</v>
      </c>
      <c r="X11" s="52" t="s">
        <v>1471</v>
      </c>
      <c r="Y11" s="52"/>
      <c r="Z11" s="52">
        <v>2</v>
      </c>
      <c r="AA11" s="82">
        <v>1</v>
      </c>
      <c r="AB11" s="82" t="s">
        <v>1499</v>
      </c>
      <c r="AC11" s="82" t="s">
        <v>1499</v>
      </c>
      <c r="AD11" s="82" t="s">
        <v>1499</v>
      </c>
      <c r="AE11" s="82" t="s">
        <v>1503</v>
      </c>
      <c r="AF11" s="82" t="s">
        <v>1503</v>
      </c>
      <c r="AG11" s="82" t="s">
        <v>1503</v>
      </c>
      <c r="AH11" s="82" t="s">
        <v>1503</v>
      </c>
      <c r="AI11" s="82" t="s">
        <v>1503</v>
      </c>
      <c r="AJ11" s="82" t="s">
        <v>1499</v>
      </c>
      <c r="AK11" s="82" t="s">
        <v>1499</v>
      </c>
      <c r="AL11" s="82" t="s">
        <v>1499</v>
      </c>
      <c r="AM11" s="82" t="s">
        <v>1503</v>
      </c>
      <c r="AN11" s="82" t="s">
        <v>1503</v>
      </c>
      <c r="AO11" s="82" t="s">
        <v>1503</v>
      </c>
      <c r="AP11" s="82" t="s">
        <v>1503</v>
      </c>
      <c r="AQ11" s="82" t="s">
        <v>1503</v>
      </c>
      <c r="AR11" s="82">
        <v>0</v>
      </c>
      <c r="AS11" s="85" t="s">
        <v>1500</v>
      </c>
      <c r="AT11" s="85" t="s">
        <v>1500</v>
      </c>
      <c r="AU11" s="143" t="s">
        <v>1718</v>
      </c>
      <c r="AV11" s="157"/>
      <c r="AW11" s="158"/>
      <c r="AX11" s="158"/>
      <c r="AY11" s="158"/>
      <c r="AZ11" s="158"/>
      <c r="BA11" s="169">
        <v>0</v>
      </c>
      <c r="BB11" s="170"/>
      <c r="BC11" s="170"/>
      <c r="BD11" s="172"/>
      <c r="BE11" s="172"/>
      <c r="BF11" s="172"/>
      <c r="BG11" s="172"/>
      <c r="BH11" s="172"/>
    </row>
    <row r="12" spans="1:60" s="4" customFormat="1" ht="44.1" customHeight="1" thickBot="1" x14ac:dyDescent="0.3">
      <c r="A12" s="47" t="str">
        <f t="shared" si="0"/>
        <v>Indicator 10 - Ownership changes</v>
      </c>
      <c r="B12" s="48">
        <f t="shared" si="2"/>
        <v>10</v>
      </c>
      <c r="C12" s="6" t="s">
        <v>23</v>
      </c>
      <c r="D12" s="8" t="str">
        <f t="shared" si="1"/>
        <v>ID10</v>
      </c>
      <c r="E12" s="8"/>
      <c r="F12" s="6" t="s">
        <v>314</v>
      </c>
      <c r="G12" s="6" t="s">
        <v>24</v>
      </c>
      <c r="H12" s="61" t="s">
        <v>522</v>
      </c>
      <c r="I12" s="14" t="s">
        <v>9</v>
      </c>
      <c r="J12" s="10" t="s">
        <v>741</v>
      </c>
      <c r="K12" s="11" t="s">
        <v>739</v>
      </c>
      <c r="L12" s="9" t="s">
        <v>354</v>
      </c>
      <c r="M12" s="14" t="s">
        <v>779</v>
      </c>
      <c r="N12" s="59"/>
      <c r="O12" s="145"/>
      <c r="P12" s="145">
        <v>1</v>
      </c>
      <c r="Q12" s="145"/>
      <c r="R12" s="145"/>
      <c r="S12" s="145"/>
      <c r="T12" s="62" t="s">
        <v>12</v>
      </c>
      <c r="U12" s="59"/>
      <c r="V12" s="52" t="s">
        <v>1509</v>
      </c>
      <c r="W12" s="52" t="s">
        <v>1278</v>
      </c>
      <c r="X12" s="52" t="s">
        <v>1039</v>
      </c>
      <c r="Y12" s="52"/>
      <c r="Z12" s="52">
        <v>1</v>
      </c>
      <c r="AA12" s="82">
        <v>0</v>
      </c>
      <c r="AB12" s="82">
        <v>0</v>
      </c>
      <c r="AC12" s="82">
        <v>0</v>
      </c>
      <c r="AD12" s="82">
        <v>0</v>
      </c>
      <c r="AE12" s="82">
        <v>0</v>
      </c>
      <c r="AF12" s="82">
        <v>0</v>
      </c>
      <c r="AG12" s="82">
        <v>0</v>
      </c>
      <c r="AH12" s="82">
        <v>0</v>
      </c>
      <c r="AI12" s="82">
        <v>0</v>
      </c>
      <c r="AJ12" s="82">
        <v>0</v>
      </c>
      <c r="AK12" s="82">
        <v>0</v>
      </c>
      <c r="AL12" s="82">
        <v>0</v>
      </c>
      <c r="AM12" s="82">
        <v>0</v>
      </c>
      <c r="AN12" s="82">
        <v>0</v>
      </c>
      <c r="AO12" s="82">
        <v>0</v>
      </c>
      <c r="AP12" s="82">
        <v>0</v>
      </c>
      <c r="AQ12" s="82">
        <v>0</v>
      </c>
      <c r="AR12" s="82" t="s">
        <v>1500</v>
      </c>
      <c r="AS12" s="85" t="s">
        <v>1500</v>
      </c>
      <c r="AT12" s="85" t="s">
        <v>1500</v>
      </c>
      <c r="AU12" s="142" t="s">
        <v>1717</v>
      </c>
      <c r="AV12" s="157"/>
      <c r="AW12" s="157"/>
      <c r="AX12" s="157"/>
      <c r="AY12" s="157"/>
      <c r="AZ12" s="157"/>
      <c r="BA12" s="169"/>
      <c r="BB12" s="170"/>
      <c r="BC12" s="170"/>
      <c r="BD12" s="171"/>
      <c r="BE12" s="171"/>
      <c r="BF12" s="171"/>
      <c r="BG12" s="171"/>
      <c r="BH12" s="171"/>
    </row>
    <row r="13" spans="1:60" s="4" customFormat="1" ht="58.35" customHeight="1" thickBot="1" x14ac:dyDescent="0.3">
      <c r="A13" s="47" t="str">
        <f t="shared" si="0"/>
        <v>Indicator 11 - Monitoring rating downgrade</v>
      </c>
      <c r="B13" s="48">
        <f t="shared" si="2"/>
        <v>11</v>
      </c>
      <c r="C13" s="6" t="s">
        <v>25</v>
      </c>
      <c r="D13" s="8" t="str">
        <f t="shared" si="1"/>
        <v>ID11</v>
      </c>
      <c r="E13" s="8"/>
      <c r="F13" s="6" t="s">
        <v>340</v>
      </c>
      <c r="G13" s="6" t="s">
        <v>25</v>
      </c>
      <c r="H13" s="61" t="s">
        <v>523</v>
      </c>
      <c r="I13" s="14" t="s">
        <v>18</v>
      </c>
      <c r="J13" s="10" t="s">
        <v>1465</v>
      </c>
      <c r="K13" s="11" t="s">
        <v>730</v>
      </c>
      <c r="L13" s="9" t="s">
        <v>846</v>
      </c>
      <c r="M13" s="14" t="s">
        <v>1760</v>
      </c>
      <c r="N13" s="59">
        <v>1</v>
      </c>
      <c r="O13" s="145"/>
      <c r="P13" s="145">
        <v>1</v>
      </c>
      <c r="Q13" s="145"/>
      <c r="R13" s="145"/>
      <c r="S13" s="145"/>
      <c r="T13" s="62" t="s">
        <v>19</v>
      </c>
      <c r="U13" s="59" t="s">
        <v>1502</v>
      </c>
      <c r="V13" s="52" t="s">
        <v>1278</v>
      </c>
      <c r="W13" s="52" t="s">
        <v>1278</v>
      </c>
      <c r="X13" s="52" t="s">
        <v>1039</v>
      </c>
      <c r="Y13" s="52"/>
      <c r="Z13" s="52">
        <v>1</v>
      </c>
      <c r="AA13" s="82">
        <v>0</v>
      </c>
      <c r="AB13" s="82">
        <v>0</v>
      </c>
      <c r="AC13" s="82">
        <v>0</v>
      </c>
      <c r="AD13" s="82">
        <v>0</v>
      </c>
      <c r="AE13" s="82">
        <v>0</v>
      </c>
      <c r="AF13" s="82">
        <v>0</v>
      </c>
      <c r="AG13" s="82">
        <v>0</v>
      </c>
      <c r="AH13" s="82">
        <v>0</v>
      </c>
      <c r="AI13" s="82">
        <v>0</v>
      </c>
      <c r="AJ13" s="82">
        <v>0</v>
      </c>
      <c r="AK13" s="82">
        <v>0</v>
      </c>
      <c r="AL13" s="82">
        <v>0</v>
      </c>
      <c r="AM13" s="82">
        <v>0</v>
      </c>
      <c r="AN13" s="82">
        <v>0</v>
      </c>
      <c r="AO13" s="82">
        <v>0</v>
      </c>
      <c r="AP13" s="82">
        <v>0</v>
      </c>
      <c r="AQ13" s="82">
        <v>0</v>
      </c>
      <c r="AR13" s="82">
        <v>0</v>
      </c>
      <c r="AS13" s="85" t="s">
        <v>1500</v>
      </c>
      <c r="AT13" s="85" t="s">
        <v>1500</v>
      </c>
      <c r="AU13" s="142" t="s">
        <v>1719</v>
      </c>
      <c r="AV13" s="157"/>
      <c r="AW13" s="157"/>
      <c r="AX13" s="157"/>
      <c r="AY13" s="157"/>
      <c r="AZ13" s="157"/>
      <c r="BA13" s="169">
        <v>0</v>
      </c>
      <c r="BB13" s="170"/>
      <c r="BC13" s="170"/>
      <c r="BD13" s="171"/>
      <c r="BE13" s="171"/>
      <c r="BF13" s="171"/>
      <c r="BG13" s="171"/>
      <c r="BH13" s="171"/>
    </row>
    <row r="14" spans="1:60" s="4" customFormat="1" ht="32.1" customHeight="1" thickBot="1" x14ac:dyDescent="0.3">
      <c r="A14" s="47" t="str">
        <f t="shared" si="0"/>
        <v>Indicator 12 - Counterparty rating</v>
      </c>
      <c r="B14" s="48">
        <f t="shared" si="2"/>
        <v>12</v>
      </c>
      <c r="C14" s="6" t="s">
        <v>4</v>
      </c>
      <c r="D14" s="8" t="str">
        <f t="shared" si="1"/>
        <v>ID12</v>
      </c>
      <c r="E14" s="8"/>
      <c r="F14" s="6" t="s">
        <v>317</v>
      </c>
      <c r="G14" s="6" t="s">
        <v>344</v>
      </c>
      <c r="H14" s="61" t="s">
        <v>524</v>
      </c>
      <c r="I14" s="14" t="s">
        <v>347</v>
      </c>
      <c r="J14" s="11" t="s">
        <v>741</v>
      </c>
      <c r="K14" s="11" t="s">
        <v>730</v>
      </c>
      <c r="L14" s="9" t="s">
        <v>432</v>
      </c>
      <c r="M14" s="14" t="s">
        <v>1534</v>
      </c>
      <c r="N14" s="59"/>
      <c r="O14" s="145"/>
      <c r="P14" s="145">
        <v>1</v>
      </c>
      <c r="Q14" s="145"/>
      <c r="R14" s="145"/>
      <c r="S14" s="145"/>
      <c r="T14" s="62" t="s">
        <v>19</v>
      </c>
      <c r="U14" s="59" t="s">
        <v>1472</v>
      </c>
      <c r="V14" s="52" t="s">
        <v>1278</v>
      </c>
      <c r="W14" s="238" t="s">
        <v>1278</v>
      </c>
      <c r="X14" s="52" t="s">
        <v>1039</v>
      </c>
      <c r="Y14" s="52"/>
      <c r="Z14" s="52">
        <v>3</v>
      </c>
      <c r="AA14" s="82">
        <v>0</v>
      </c>
      <c r="AB14" s="82">
        <v>0</v>
      </c>
      <c r="AC14" s="82">
        <v>0</v>
      </c>
      <c r="AD14" s="82">
        <v>0</v>
      </c>
      <c r="AE14" s="82">
        <v>0</v>
      </c>
      <c r="AF14" s="82">
        <v>0</v>
      </c>
      <c r="AG14" s="82">
        <v>0</v>
      </c>
      <c r="AH14" s="82">
        <v>0</v>
      </c>
      <c r="AI14" s="82">
        <v>0</v>
      </c>
      <c r="AJ14" s="82">
        <v>0</v>
      </c>
      <c r="AK14" s="82">
        <v>0</v>
      </c>
      <c r="AL14" s="82">
        <v>0</v>
      </c>
      <c r="AM14" s="82">
        <v>0</v>
      </c>
      <c r="AN14" s="82">
        <v>0</v>
      </c>
      <c r="AO14" s="82">
        <v>0</v>
      </c>
      <c r="AP14" s="82">
        <v>0</v>
      </c>
      <c r="AQ14" s="82">
        <v>0</v>
      </c>
      <c r="AR14" s="82" t="s">
        <v>1500</v>
      </c>
      <c r="AS14" s="85" t="s">
        <v>1500</v>
      </c>
      <c r="AT14" s="85" t="s">
        <v>1500</v>
      </c>
      <c r="AU14" s="142" t="s">
        <v>1720</v>
      </c>
      <c r="AV14" s="157"/>
      <c r="AW14" s="157"/>
      <c r="AX14" s="157"/>
      <c r="AY14" s="157"/>
      <c r="AZ14" s="157"/>
      <c r="BA14" s="169" t="s">
        <v>1500</v>
      </c>
      <c r="BB14" s="170"/>
      <c r="BC14" s="170"/>
      <c r="BD14" s="171"/>
      <c r="BE14" s="171"/>
      <c r="BF14" s="171"/>
      <c r="BG14" s="171"/>
      <c r="BH14" s="171"/>
    </row>
    <row r="15" spans="1:60" s="4" customFormat="1" ht="166.35" customHeight="1" thickBot="1" x14ac:dyDescent="0.3">
      <c r="A15" s="47" t="str">
        <f t="shared" si="0"/>
        <v>Indicator 13 - Business current accounts average balance - 12 months</v>
      </c>
      <c r="B15" s="48">
        <f t="shared" si="2"/>
        <v>13</v>
      </c>
      <c r="C15" s="6" t="s">
        <v>26</v>
      </c>
      <c r="D15" s="8" t="str">
        <f t="shared" si="1"/>
        <v>ID13</v>
      </c>
      <c r="E15" s="8"/>
      <c r="F15" s="6" t="s">
        <v>318</v>
      </c>
      <c r="G15" s="60" t="s">
        <v>26</v>
      </c>
      <c r="H15" s="61" t="s">
        <v>525</v>
      </c>
      <c r="I15" s="14" t="s">
        <v>18</v>
      </c>
      <c r="J15" s="10" t="s">
        <v>1473</v>
      </c>
      <c r="K15" s="11" t="s">
        <v>740</v>
      </c>
      <c r="L15" s="9" t="s">
        <v>355</v>
      </c>
      <c r="M15" s="14" t="s">
        <v>1474</v>
      </c>
      <c r="N15" s="59">
        <v>1</v>
      </c>
      <c r="O15" s="59">
        <v>1</v>
      </c>
      <c r="P15" s="145">
        <v>1</v>
      </c>
      <c r="Q15" s="145">
        <v>1</v>
      </c>
      <c r="R15" s="145">
        <v>1</v>
      </c>
      <c r="S15" s="145"/>
      <c r="T15" s="62" t="s">
        <v>19</v>
      </c>
      <c r="U15" s="59" t="s">
        <v>1027</v>
      </c>
      <c r="V15" s="52" t="s">
        <v>1278</v>
      </c>
      <c r="W15" s="52" t="s">
        <v>1278</v>
      </c>
      <c r="X15" s="52" t="s">
        <v>1554</v>
      </c>
      <c r="Y15" s="52"/>
      <c r="Z15" s="52">
        <v>3</v>
      </c>
      <c r="AA15" s="82">
        <v>0</v>
      </c>
      <c r="AB15" s="82">
        <v>0</v>
      </c>
      <c r="AC15" s="82">
        <v>0</v>
      </c>
      <c r="AD15" s="82">
        <v>0</v>
      </c>
      <c r="AE15" s="82">
        <v>0</v>
      </c>
      <c r="AF15" s="82">
        <v>0</v>
      </c>
      <c r="AG15" s="82">
        <v>0</v>
      </c>
      <c r="AH15" s="82">
        <v>0</v>
      </c>
      <c r="AI15" s="82">
        <v>0</v>
      </c>
      <c r="AJ15" s="82">
        <v>0</v>
      </c>
      <c r="AK15" s="82">
        <v>0</v>
      </c>
      <c r="AL15" s="82">
        <v>0</v>
      </c>
      <c r="AM15" s="82">
        <v>0</v>
      </c>
      <c r="AN15" s="82">
        <v>0</v>
      </c>
      <c r="AO15" s="82">
        <v>0</v>
      </c>
      <c r="AP15" s="82">
        <v>0</v>
      </c>
      <c r="AQ15" s="82">
        <v>0</v>
      </c>
      <c r="AR15" s="82" t="s">
        <v>1501</v>
      </c>
      <c r="AS15" s="85">
        <v>6058.6854999999996</v>
      </c>
      <c r="AT15" s="85">
        <v>145.21431000000001</v>
      </c>
      <c r="AU15" s="142" t="s">
        <v>1721</v>
      </c>
      <c r="AV15" s="157" t="s">
        <v>1746</v>
      </c>
      <c r="AW15" s="157">
        <v>48.168900000000001</v>
      </c>
      <c r="AX15" s="157">
        <v>221617.1</v>
      </c>
      <c r="AY15" s="157" t="s">
        <v>1748</v>
      </c>
      <c r="AZ15" s="157">
        <v>29135.72</v>
      </c>
      <c r="BA15" s="169" t="s">
        <v>1501</v>
      </c>
      <c r="BB15" s="170">
        <v>9545.1640000000007</v>
      </c>
      <c r="BC15" s="170">
        <v>104.7183</v>
      </c>
      <c r="BD15" s="171"/>
      <c r="BE15" s="182" t="s">
        <v>1746</v>
      </c>
      <c r="BF15" s="171"/>
      <c r="BG15" s="183">
        <v>-20342.189999999999</v>
      </c>
      <c r="BH15" s="183">
        <v>22492.17</v>
      </c>
    </row>
    <row r="16" spans="1:60" s="4" customFormat="1" ht="29.45" customHeight="1" thickBot="1" x14ac:dyDescent="0.3">
      <c r="A16" s="47" t="str">
        <f t="shared" si="0"/>
        <v>Indicator 14 - Number of business current accounts</v>
      </c>
      <c r="B16" s="48">
        <f t="shared" si="2"/>
        <v>14</v>
      </c>
      <c r="C16" s="6" t="s">
        <v>27</v>
      </c>
      <c r="D16" s="8" t="str">
        <f t="shared" si="1"/>
        <v>ID14</v>
      </c>
      <c r="E16" s="8"/>
      <c r="F16" s="6" t="s">
        <v>318</v>
      </c>
      <c r="G16" s="60" t="s">
        <v>27</v>
      </c>
      <c r="H16" s="61" t="s">
        <v>526</v>
      </c>
      <c r="I16" s="14" t="s">
        <v>18</v>
      </c>
      <c r="J16" s="10" t="s">
        <v>741</v>
      </c>
      <c r="K16" s="11" t="s">
        <v>740</v>
      </c>
      <c r="L16" s="9" t="s">
        <v>27</v>
      </c>
      <c r="M16" s="14" t="s">
        <v>781</v>
      </c>
      <c r="N16" s="59">
        <v>1</v>
      </c>
      <c r="O16" s="145"/>
      <c r="P16" s="145">
        <v>1</v>
      </c>
      <c r="Q16" s="145">
        <v>1</v>
      </c>
      <c r="R16" s="145">
        <v>1</v>
      </c>
      <c r="S16" s="145"/>
      <c r="T16" s="62" t="s">
        <v>12</v>
      </c>
      <c r="U16" s="59"/>
      <c r="V16" s="52" t="s">
        <v>1278</v>
      </c>
      <c r="W16" s="52" t="s">
        <v>1278</v>
      </c>
      <c r="X16" s="52" t="s">
        <v>1039</v>
      </c>
      <c r="Y16" s="52"/>
      <c r="Z16" s="52">
        <v>1</v>
      </c>
      <c r="AA16" s="82">
        <v>0</v>
      </c>
      <c r="AB16" s="82">
        <v>0</v>
      </c>
      <c r="AC16" s="82">
        <v>0</v>
      </c>
      <c r="AD16" s="82">
        <v>0</v>
      </c>
      <c r="AE16" s="82">
        <v>0</v>
      </c>
      <c r="AF16" s="82">
        <v>0</v>
      </c>
      <c r="AG16" s="82">
        <v>0</v>
      </c>
      <c r="AH16" s="82">
        <v>0</v>
      </c>
      <c r="AI16" s="82">
        <v>0</v>
      </c>
      <c r="AJ16" s="82">
        <v>0</v>
      </c>
      <c r="AK16" s="82">
        <v>0</v>
      </c>
      <c r="AL16" s="82">
        <v>0</v>
      </c>
      <c r="AM16" s="82">
        <v>0</v>
      </c>
      <c r="AN16" s="82">
        <v>0</v>
      </c>
      <c r="AO16" s="82">
        <v>0</v>
      </c>
      <c r="AP16" s="82">
        <v>0</v>
      </c>
      <c r="AQ16" s="82">
        <v>0</v>
      </c>
      <c r="AR16" s="82">
        <v>1</v>
      </c>
      <c r="AS16" s="85" t="s">
        <v>1500</v>
      </c>
      <c r="AT16" s="85" t="s">
        <v>1500</v>
      </c>
      <c r="AU16" s="142" t="s">
        <v>1719</v>
      </c>
      <c r="AV16" s="157"/>
      <c r="AW16" s="157"/>
      <c r="AX16" s="157"/>
      <c r="AY16" s="157"/>
      <c r="AZ16" s="157"/>
      <c r="BA16" s="169">
        <v>1</v>
      </c>
      <c r="BB16" s="170"/>
      <c r="BC16" s="170"/>
      <c r="BD16" s="171"/>
      <c r="BE16" s="171"/>
      <c r="BF16" s="171"/>
      <c r="BG16" s="171"/>
      <c r="BH16" s="171"/>
    </row>
    <row r="17" spans="1:60" s="4" customFormat="1" ht="179.25" thickBot="1" x14ac:dyDescent="0.3">
      <c r="A17" s="47" t="str">
        <f t="shared" si="0"/>
        <v>Indicator 15 - Overdraft limit utilization</v>
      </c>
      <c r="B17" s="48">
        <f t="shared" si="2"/>
        <v>15</v>
      </c>
      <c r="C17" s="6" t="s">
        <v>28</v>
      </c>
      <c r="D17" s="8" t="str">
        <f t="shared" si="1"/>
        <v>ID15</v>
      </c>
      <c r="E17" s="8"/>
      <c r="F17" s="6" t="s">
        <v>318</v>
      </c>
      <c r="G17" s="60" t="s">
        <v>29</v>
      </c>
      <c r="H17" s="61" t="s">
        <v>527</v>
      </c>
      <c r="I17" s="14" t="s">
        <v>9</v>
      </c>
      <c r="J17" s="10" t="s">
        <v>747</v>
      </c>
      <c r="K17" s="11" t="s">
        <v>730</v>
      </c>
      <c r="L17" s="9" t="s">
        <v>433</v>
      </c>
      <c r="M17" s="14" t="s">
        <v>1548</v>
      </c>
      <c r="N17" s="59">
        <v>1</v>
      </c>
      <c r="O17" s="145"/>
      <c r="P17" s="145">
        <v>1</v>
      </c>
      <c r="Q17" s="145"/>
      <c r="R17" s="145"/>
      <c r="S17" s="145"/>
      <c r="T17" s="62" t="s">
        <v>19</v>
      </c>
      <c r="U17" s="59" t="s">
        <v>1027</v>
      </c>
      <c r="V17" s="52" t="s">
        <v>1278</v>
      </c>
      <c r="W17" s="52" t="s">
        <v>1278</v>
      </c>
      <c r="X17" s="52" t="s">
        <v>1471</v>
      </c>
      <c r="Y17" s="52"/>
      <c r="Z17" s="52">
        <v>3</v>
      </c>
      <c r="AA17" s="82">
        <v>0</v>
      </c>
      <c r="AB17" s="82">
        <v>0</v>
      </c>
      <c r="AC17" s="82">
        <v>0</v>
      </c>
      <c r="AD17" s="82">
        <v>0</v>
      </c>
      <c r="AE17" s="82">
        <v>0</v>
      </c>
      <c r="AF17" s="82">
        <v>0</v>
      </c>
      <c r="AG17" s="82">
        <v>0</v>
      </c>
      <c r="AH17" s="82">
        <v>0</v>
      </c>
      <c r="AI17" s="82">
        <v>0</v>
      </c>
      <c r="AJ17" s="82">
        <v>0</v>
      </c>
      <c r="AK17" s="82">
        <v>0</v>
      </c>
      <c r="AL17" s="82">
        <v>0</v>
      </c>
      <c r="AM17" s="82">
        <v>0</v>
      </c>
      <c r="AN17" s="82">
        <v>0</v>
      </c>
      <c r="AO17" s="82">
        <v>0</v>
      </c>
      <c r="AP17" s="82">
        <v>0</v>
      </c>
      <c r="AQ17" s="82">
        <v>0</v>
      </c>
      <c r="AR17" s="82">
        <v>0</v>
      </c>
      <c r="AS17" s="85" t="s">
        <v>1500</v>
      </c>
      <c r="AT17" s="85" t="s">
        <v>1500</v>
      </c>
      <c r="AU17" s="142" t="s">
        <v>1717</v>
      </c>
      <c r="AV17" s="157"/>
      <c r="AW17" s="157"/>
      <c r="AX17" s="157"/>
      <c r="AY17" s="157"/>
      <c r="AZ17" s="157"/>
      <c r="BA17" s="169"/>
      <c r="BB17" s="170"/>
      <c r="BC17" s="170"/>
      <c r="BD17" s="171"/>
      <c r="BE17" s="171"/>
      <c r="BF17" s="171"/>
      <c r="BG17" s="171"/>
      <c r="BH17" s="171"/>
    </row>
    <row r="18" spans="1:60" s="4" customFormat="1" ht="101.45" customHeight="1" thickBot="1" x14ac:dyDescent="0.3">
      <c r="A18" s="47" t="str">
        <f t="shared" si="0"/>
        <v>Indicator 16 - Default</v>
      </c>
      <c r="B18" s="48">
        <f t="shared" si="2"/>
        <v>16</v>
      </c>
      <c r="C18" s="6" t="s">
        <v>30</v>
      </c>
      <c r="D18" s="8" t="str">
        <f t="shared" si="1"/>
        <v>ID16</v>
      </c>
      <c r="E18" s="8"/>
      <c r="F18" s="6" t="s">
        <v>315</v>
      </c>
      <c r="G18" s="60" t="s">
        <v>31</v>
      </c>
      <c r="H18" s="61" t="s">
        <v>528</v>
      </c>
      <c r="I18" s="14" t="s">
        <v>9</v>
      </c>
      <c r="J18" s="10" t="s">
        <v>741</v>
      </c>
      <c r="K18" s="11" t="s">
        <v>727</v>
      </c>
      <c r="L18" s="9" t="s">
        <v>356</v>
      </c>
      <c r="M18" s="14" t="s">
        <v>782</v>
      </c>
      <c r="N18" s="59">
        <v>1</v>
      </c>
      <c r="O18" s="145"/>
      <c r="P18" s="145">
        <v>1</v>
      </c>
      <c r="Q18" s="145"/>
      <c r="R18" s="145">
        <v>1</v>
      </c>
      <c r="S18" s="145"/>
      <c r="T18" s="62" t="s">
        <v>12</v>
      </c>
      <c r="U18" s="59"/>
      <c r="V18" s="52" t="s">
        <v>1278</v>
      </c>
      <c r="W18" s="52" t="s">
        <v>1278</v>
      </c>
      <c r="X18" s="52" t="s">
        <v>1039</v>
      </c>
      <c r="Y18" s="52"/>
      <c r="Z18" s="52">
        <v>1</v>
      </c>
      <c r="AA18" s="82">
        <v>0</v>
      </c>
      <c r="AB18" s="82">
        <v>0</v>
      </c>
      <c r="AC18" s="82">
        <v>0</v>
      </c>
      <c r="AD18" s="82">
        <v>0</v>
      </c>
      <c r="AE18" s="82">
        <v>0</v>
      </c>
      <c r="AF18" s="82">
        <v>0</v>
      </c>
      <c r="AG18" s="82">
        <v>0</v>
      </c>
      <c r="AH18" s="82">
        <v>0</v>
      </c>
      <c r="AI18" s="82">
        <v>0</v>
      </c>
      <c r="AJ18" s="82">
        <v>0</v>
      </c>
      <c r="AK18" s="82">
        <v>0</v>
      </c>
      <c r="AL18" s="82">
        <v>0</v>
      </c>
      <c r="AM18" s="82">
        <v>0</v>
      </c>
      <c r="AN18" s="82">
        <v>0</v>
      </c>
      <c r="AO18" s="82">
        <v>0</v>
      </c>
      <c r="AP18" s="82">
        <v>0</v>
      </c>
      <c r="AQ18" s="82">
        <v>0</v>
      </c>
      <c r="AR18" s="139"/>
      <c r="AS18" s="85" t="s">
        <v>1500</v>
      </c>
      <c r="AT18" s="85" t="s">
        <v>1500</v>
      </c>
      <c r="AU18" s="142" t="s">
        <v>1717</v>
      </c>
      <c r="AV18" s="157"/>
      <c r="AW18" s="157"/>
      <c r="AX18" s="157"/>
      <c r="AY18" s="157"/>
      <c r="AZ18" s="157"/>
      <c r="BA18" s="169"/>
      <c r="BB18" s="170"/>
      <c r="BC18" s="170"/>
      <c r="BD18" s="171"/>
      <c r="BE18" s="171"/>
      <c r="BF18" s="171"/>
      <c r="BG18" s="171"/>
      <c r="BH18" s="171"/>
    </row>
    <row r="19" spans="1:60" s="4" customFormat="1" ht="44.1" customHeight="1" thickBot="1" x14ac:dyDescent="0.3">
      <c r="A19" s="47" t="str">
        <f t="shared" si="0"/>
        <v>Indicator 17 - CRR Default</v>
      </c>
      <c r="B19" s="48">
        <f t="shared" si="2"/>
        <v>17</v>
      </c>
      <c r="C19" s="6" t="s">
        <v>8</v>
      </c>
      <c r="D19" s="8" t="str">
        <f t="shared" si="1"/>
        <v>ID17</v>
      </c>
      <c r="E19" s="8"/>
      <c r="F19" s="6" t="s">
        <v>317</v>
      </c>
      <c r="G19" s="7" t="s">
        <v>345</v>
      </c>
      <c r="H19" s="61" t="s">
        <v>529</v>
      </c>
      <c r="I19" s="14" t="s">
        <v>9</v>
      </c>
      <c r="J19" s="10" t="s">
        <v>741</v>
      </c>
      <c r="K19" s="11" t="s">
        <v>727</v>
      </c>
      <c r="L19" s="9" t="s">
        <v>357</v>
      </c>
      <c r="M19" s="14" t="s">
        <v>783</v>
      </c>
      <c r="N19" s="59"/>
      <c r="O19" s="145"/>
      <c r="P19" s="145">
        <v>1</v>
      </c>
      <c r="Q19" s="145"/>
      <c r="R19" s="145"/>
      <c r="S19" s="145"/>
      <c r="T19" s="62" t="s">
        <v>12</v>
      </c>
      <c r="U19" s="59"/>
      <c r="V19" s="52" t="s">
        <v>1278</v>
      </c>
      <c r="W19" s="52" t="s">
        <v>1278</v>
      </c>
      <c r="X19" s="52" t="s">
        <v>1039</v>
      </c>
      <c r="Y19" s="52"/>
      <c r="Z19" s="52">
        <v>1</v>
      </c>
      <c r="AA19" s="82">
        <v>0</v>
      </c>
      <c r="AB19" s="82">
        <v>0</v>
      </c>
      <c r="AC19" s="82">
        <v>0</v>
      </c>
      <c r="AD19" s="82">
        <v>0</v>
      </c>
      <c r="AE19" s="82">
        <v>0</v>
      </c>
      <c r="AF19" s="82">
        <v>0</v>
      </c>
      <c r="AG19" s="82">
        <v>0</v>
      </c>
      <c r="AH19" s="82">
        <v>0</v>
      </c>
      <c r="AI19" s="82">
        <v>0</v>
      </c>
      <c r="AJ19" s="82">
        <v>0</v>
      </c>
      <c r="AK19" s="82">
        <v>0</v>
      </c>
      <c r="AL19" s="82">
        <v>0</v>
      </c>
      <c r="AM19" s="82">
        <v>0</v>
      </c>
      <c r="AN19" s="82">
        <v>0</v>
      </c>
      <c r="AO19" s="82">
        <v>0</v>
      </c>
      <c r="AP19" s="82">
        <v>0</v>
      </c>
      <c r="AQ19" s="82">
        <v>0</v>
      </c>
      <c r="AR19" s="82" t="s">
        <v>1500</v>
      </c>
      <c r="AS19" s="85" t="s">
        <v>1500</v>
      </c>
      <c r="AT19" s="85" t="s">
        <v>1500</v>
      </c>
      <c r="AU19" s="142" t="s">
        <v>1717</v>
      </c>
      <c r="AV19" s="157"/>
      <c r="AW19" s="157"/>
      <c r="AX19" s="157"/>
      <c r="AY19" s="157"/>
      <c r="AZ19" s="157"/>
      <c r="BA19" s="169"/>
      <c r="BB19" s="170"/>
      <c r="BC19" s="170"/>
      <c r="BD19" s="171"/>
      <c r="BE19" s="171"/>
      <c r="BF19" s="171"/>
      <c r="BG19" s="171"/>
      <c r="BH19" s="171"/>
    </row>
    <row r="20" spans="1:60" s="4" customFormat="1" ht="44.1" customHeight="1" thickBot="1" x14ac:dyDescent="0.3">
      <c r="A20" s="47" t="str">
        <f t="shared" si="0"/>
        <v>Indicator 18 - Request for restructuring</v>
      </c>
      <c r="B20" s="48">
        <f t="shared" si="2"/>
        <v>18</v>
      </c>
      <c r="C20" s="6" t="s">
        <v>32</v>
      </c>
      <c r="D20" s="8" t="str">
        <f t="shared" si="1"/>
        <v>ID18</v>
      </c>
      <c r="E20" s="8"/>
      <c r="F20" s="6" t="s">
        <v>313</v>
      </c>
      <c r="G20" s="60" t="s">
        <v>32</v>
      </c>
      <c r="H20" s="61" t="s">
        <v>530</v>
      </c>
      <c r="I20" s="14" t="s">
        <v>9</v>
      </c>
      <c r="J20" s="10" t="s">
        <v>741</v>
      </c>
      <c r="K20" s="11" t="s">
        <v>739</v>
      </c>
      <c r="L20" s="9" t="s">
        <v>358</v>
      </c>
      <c r="M20" s="14" t="s">
        <v>784</v>
      </c>
      <c r="N20" s="59"/>
      <c r="O20" s="145"/>
      <c r="P20" s="145"/>
      <c r="Q20" s="145"/>
      <c r="R20" s="145"/>
      <c r="S20" s="145"/>
      <c r="T20" s="62" t="s">
        <v>12</v>
      </c>
      <c r="U20" s="59"/>
      <c r="V20" s="52" t="s">
        <v>1278</v>
      </c>
      <c r="W20" s="52" t="s">
        <v>12</v>
      </c>
      <c r="X20" s="52" t="s">
        <v>1039</v>
      </c>
      <c r="Y20" s="53" t="s">
        <v>1535</v>
      </c>
      <c r="Z20" s="52">
        <v>1</v>
      </c>
      <c r="AA20" s="82">
        <v>0</v>
      </c>
      <c r="AB20" s="82">
        <v>0</v>
      </c>
      <c r="AC20" s="82">
        <v>0</v>
      </c>
      <c r="AD20" s="82">
        <v>0</v>
      </c>
      <c r="AE20" s="82">
        <v>0</v>
      </c>
      <c r="AF20" s="82">
        <v>0</v>
      </c>
      <c r="AG20" s="82">
        <v>0</v>
      </c>
      <c r="AH20" s="82">
        <v>0</v>
      </c>
      <c r="AI20" s="82">
        <v>0</v>
      </c>
      <c r="AJ20" s="82">
        <v>0</v>
      </c>
      <c r="AK20" s="82">
        <v>0</v>
      </c>
      <c r="AL20" s="82">
        <v>0</v>
      </c>
      <c r="AM20" s="82">
        <v>0</v>
      </c>
      <c r="AN20" s="82">
        <v>0</v>
      </c>
      <c r="AO20" s="82">
        <v>0</v>
      </c>
      <c r="AP20" s="82">
        <v>0</v>
      </c>
      <c r="AQ20" s="82">
        <v>0</v>
      </c>
      <c r="AR20" s="82" t="s">
        <v>1500</v>
      </c>
      <c r="AS20" s="85" t="s">
        <v>1500</v>
      </c>
      <c r="AT20" s="85" t="s">
        <v>1500</v>
      </c>
      <c r="AU20" s="142" t="s">
        <v>1717</v>
      </c>
      <c r="AV20" s="157"/>
      <c r="AW20" s="157"/>
      <c r="AX20" s="157"/>
      <c r="AY20" s="157"/>
      <c r="AZ20" s="157"/>
      <c r="BA20" s="169" t="s">
        <v>1500</v>
      </c>
      <c r="BB20" s="170"/>
      <c r="BC20" s="170"/>
      <c r="BD20" s="171"/>
      <c r="BE20" s="171"/>
      <c r="BF20" s="171"/>
      <c r="BG20" s="171"/>
      <c r="BH20" s="171"/>
    </row>
    <row r="21" spans="1:60" s="4" customFormat="1" ht="44.1" customHeight="1" thickBot="1" x14ac:dyDescent="0.3">
      <c r="A21" s="47" t="str">
        <f t="shared" si="0"/>
        <v>Indicator 19 - Credit restructured at other bank</v>
      </c>
      <c r="B21" s="48">
        <f t="shared" si="2"/>
        <v>19</v>
      </c>
      <c r="C21" s="6" t="s">
        <v>33</v>
      </c>
      <c r="D21" s="8" t="str">
        <f t="shared" si="1"/>
        <v>ID19</v>
      </c>
      <c r="E21" s="8"/>
      <c r="F21" s="6" t="s">
        <v>314</v>
      </c>
      <c r="G21" s="60" t="s">
        <v>33</v>
      </c>
      <c r="H21" s="61" t="s">
        <v>531</v>
      </c>
      <c r="I21" s="14" t="s">
        <v>9</v>
      </c>
      <c r="J21" s="10" t="s">
        <v>741</v>
      </c>
      <c r="K21" s="11" t="s">
        <v>739</v>
      </c>
      <c r="L21" s="9" t="s">
        <v>359</v>
      </c>
      <c r="M21" s="14" t="s">
        <v>757</v>
      </c>
      <c r="N21" s="59"/>
      <c r="O21" s="145"/>
      <c r="P21" s="145"/>
      <c r="Q21" s="145"/>
      <c r="R21" s="145"/>
      <c r="S21" s="145"/>
      <c r="T21" s="62" t="s">
        <v>12</v>
      </c>
      <c r="U21" s="59"/>
      <c r="V21" s="52" t="s">
        <v>1278</v>
      </c>
      <c r="W21" s="52" t="s">
        <v>12</v>
      </c>
      <c r="X21" s="52" t="s">
        <v>1039</v>
      </c>
      <c r="Y21" s="53" t="s">
        <v>1535</v>
      </c>
      <c r="Z21" s="52">
        <v>1</v>
      </c>
      <c r="AA21" s="82">
        <v>0</v>
      </c>
      <c r="AB21" s="82">
        <v>0</v>
      </c>
      <c r="AC21" s="82">
        <v>0</v>
      </c>
      <c r="AD21" s="82">
        <v>0</v>
      </c>
      <c r="AE21" s="82">
        <v>0</v>
      </c>
      <c r="AF21" s="82">
        <v>0</v>
      </c>
      <c r="AG21" s="82">
        <v>0</v>
      </c>
      <c r="AH21" s="82">
        <v>0</v>
      </c>
      <c r="AI21" s="82">
        <v>0</v>
      </c>
      <c r="AJ21" s="82">
        <v>0</v>
      </c>
      <c r="AK21" s="82">
        <v>0</v>
      </c>
      <c r="AL21" s="82">
        <v>0</v>
      </c>
      <c r="AM21" s="82">
        <v>0</v>
      </c>
      <c r="AN21" s="82">
        <v>0</v>
      </c>
      <c r="AO21" s="82">
        <v>0</v>
      </c>
      <c r="AP21" s="82">
        <v>0</v>
      </c>
      <c r="AQ21" s="82">
        <v>0</v>
      </c>
      <c r="AR21" s="82" t="s">
        <v>1500</v>
      </c>
      <c r="AS21" s="85" t="s">
        <v>1500</v>
      </c>
      <c r="AT21" s="85" t="s">
        <v>1500</v>
      </c>
      <c r="AU21" s="142" t="s">
        <v>1717</v>
      </c>
      <c r="AV21" s="157"/>
      <c r="AW21" s="157"/>
      <c r="AX21" s="157"/>
      <c r="AY21" s="157"/>
      <c r="AZ21" s="157"/>
      <c r="BA21" s="169" t="s">
        <v>1500</v>
      </c>
      <c r="BB21" s="170"/>
      <c r="BC21" s="170"/>
      <c r="BD21" s="171"/>
      <c r="BE21" s="171"/>
      <c r="BF21" s="171"/>
      <c r="BG21" s="171"/>
      <c r="BH21" s="171"/>
    </row>
    <row r="22" spans="1:60" s="17" customFormat="1" ht="58.35" customHeight="1" thickBot="1" x14ac:dyDescent="0.3">
      <c r="A22" s="47" t="str">
        <f t="shared" si="0"/>
        <v>Indicator 20 - Missing financial statements</v>
      </c>
      <c r="B22" s="48">
        <f t="shared" si="2"/>
        <v>20</v>
      </c>
      <c r="C22" s="6" t="s">
        <v>34</v>
      </c>
      <c r="D22" s="8" t="str">
        <f t="shared" si="1"/>
        <v>ID20</v>
      </c>
      <c r="E22" s="8"/>
      <c r="F22" s="6" t="s">
        <v>316</v>
      </c>
      <c r="G22" s="60" t="s">
        <v>34</v>
      </c>
      <c r="H22" s="61" t="s">
        <v>532</v>
      </c>
      <c r="I22" s="14" t="s">
        <v>9</v>
      </c>
      <c r="J22" s="10" t="s">
        <v>741</v>
      </c>
      <c r="K22" s="11" t="s">
        <v>739</v>
      </c>
      <c r="L22" s="9" t="s">
        <v>360</v>
      </c>
      <c r="M22" s="14" t="s">
        <v>785</v>
      </c>
      <c r="N22" s="59">
        <v>1</v>
      </c>
      <c r="O22" s="59">
        <v>1</v>
      </c>
      <c r="P22" s="145">
        <v>1</v>
      </c>
      <c r="Q22" s="145">
        <v>1</v>
      </c>
      <c r="R22" s="145"/>
      <c r="S22" s="145"/>
      <c r="T22" s="66" t="s">
        <v>12</v>
      </c>
      <c r="U22" s="67"/>
      <c r="V22" s="52" t="s">
        <v>1278</v>
      </c>
      <c r="W22" s="52" t="s">
        <v>1278</v>
      </c>
      <c r="X22" s="52" t="s">
        <v>1039</v>
      </c>
      <c r="Y22" s="52"/>
      <c r="Z22" s="52">
        <v>1</v>
      </c>
      <c r="AA22" s="82">
        <v>0</v>
      </c>
      <c r="AB22" s="82">
        <v>0</v>
      </c>
      <c r="AC22" s="82">
        <v>0</v>
      </c>
      <c r="AD22" s="82">
        <v>0</v>
      </c>
      <c r="AE22" s="82">
        <v>0</v>
      </c>
      <c r="AF22" s="82">
        <v>0</v>
      </c>
      <c r="AG22" s="82">
        <v>0</v>
      </c>
      <c r="AH22" s="82">
        <v>0</v>
      </c>
      <c r="AI22" s="82">
        <v>0</v>
      </c>
      <c r="AJ22" s="82">
        <v>0</v>
      </c>
      <c r="AK22" s="82">
        <v>0</v>
      </c>
      <c r="AL22" s="82">
        <v>0</v>
      </c>
      <c r="AM22" s="82">
        <v>0</v>
      </c>
      <c r="AN22" s="82">
        <v>0</v>
      </c>
      <c r="AO22" s="82">
        <v>0</v>
      </c>
      <c r="AP22" s="82">
        <v>0</v>
      </c>
      <c r="AQ22" s="82">
        <v>0</v>
      </c>
      <c r="AR22" s="82"/>
      <c r="AS22" s="85" t="s">
        <v>1500</v>
      </c>
      <c r="AT22" s="85" t="s">
        <v>1500</v>
      </c>
      <c r="AU22" s="144" t="s">
        <v>1717</v>
      </c>
      <c r="AV22" s="157"/>
      <c r="AW22" s="159"/>
      <c r="AX22" s="159"/>
      <c r="AY22" s="159"/>
      <c r="AZ22" s="159"/>
      <c r="BA22" s="169"/>
      <c r="BB22" s="170"/>
      <c r="BC22" s="170"/>
      <c r="BD22" s="173"/>
      <c r="BE22" s="173"/>
      <c r="BF22" s="173"/>
      <c r="BG22" s="173"/>
      <c r="BH22" s="173"/>
    </row>
    <row r="23" spans="1:60" s="4" customFormat="1" ht="44.1" customHeight="1" thickBot="1" x14ac:dyDescent="0.3">
      <c r="A23" s="47" t="str">
        <f t="shared" si="0"/>
        <v>Indicator 21 - Unfulfilled financial covenant</v>
      </c>
      <c r="B23" s="48">
        <f t="shared" si="2"/>
        <v>21</v>
      </c>
      <c r="C23" s="6" t="s">
        <v>35</v>
      </c>
      <c r="D23" s="8" t="str">
        <f t="shared" si="1"/>
        <v>ID21</v>
      </c>
      <c r="E23" s="8"/>
      <c r="F23" s="6" t="s">
        <v>341</v>
      </c>
      <c r="G23" s="60" t="s">
        <v>35</v>
      </c>
      <c r="H23" s="61" t="s">
        <v>533</v>
      </c>
      <c r="I23" s="14" t="s">
        <v>9</v>
      </c>
      <c r="J23" s="10" t="s">
        <v>741</v>
      </c>
      <c r="K23" s="11" t="s">
        <v>739</v>
      </c>
      <c r="L23" s="9" t="s">
        <v>361</v>
      </c>
      <c r="M23" s="14" t="s">
        <v>786</v>
      </c>
      <c r="N23" s="59"/>
      <c r="O23" s="145"/>
      <c r="P23" s="145"/>
      <c r="Q23" s="145"/>
      <c r="R23" s="145"/>
      <c r="S23" s="145"/>
      <c r="T23" s="62" t="s">
        <v>12</v>
      </c>
      <c r="U23" s="59"/>
      <c r="V23" s="52" t="s">
        <v>1278</v>
      </c>
      <c r="W23" s="52" t="s">
        <v>12</v>
      </c>
      <c r="X23" s="52" t="s">
        <v>1039</v>
      </c>
      <c r="Y23" s="52"/>
      <c r="Z23" s="52">
        <v>1</v>
      </c>
      <c r="AA23" s="82">
        <v>0</v>
      </c>
      <c r="AB23" s="82">
        <v>0</v>
      </c>
      <c r="AC23" s="82">
        <v>0</v>
      </c>
      <c r="AD23" s="82">
        <v>0</v>
      </c>
      <c r="AE23" s="82">
        <v>0</v>
      </c>
      <c r="AF23" s="82">
        <v>0</v>
      </c>
      <c r="AG23" s="82">
        <v>0</v>
      </c>
      <c r="AH23" s="82">
        <v>0</v>
      </c>
      <c r="AI23" s="82">
        <v>0</v>
      </c>
      <c r="AJ23" s="82">
        <v>0</v>
      </c>
      <c r="AK23" s="82">
        <v>0</v>
      </c>
      <c r="AL23" s="82">
        <v>0</v>
      </c>
      <c r="AM23" s="82">
        <v>0</v>
      </c>
      <c r="AN23" s="82">
        <v>0</v>
      </c>
      <c r="AO23" s="82">
        <v>0</v>
      </c>
      <c r="AP23" s="82">
        <v>0</v>
      </c>
      <c r="AQ23" s="82">
        <v>0</v>
      </c>
      <c r="AR23" s="82" t="s">
        <v>1500</v>
      </c>
      <c r="AS23" s="85" t="s">
        <v>1500</v>
      </c>
      <c r="AT23" s="85" t="s">
        <v>1500</v>
      </c>
      <c r="AU23" s="142" t="s">
        <v>1717</v>
      </c>
      <c r="AV23" s="157"/>
      <c r="AW23" s="157"/>
      <c r="AX23" s="157"/>
      <c r="AY23" s="157"/>
      <c r="AZ23" s="157"/>
      <c r="BA23" s="169" t="s">
        <v>1500</v>
      </c>
      <c r="BB23" s="170"/>
      <c r="BC23" s="170"/>
      <c r="BD23" s="171"/>
      <c r="BE23" s="171"/>
      <c r="BF23" s="171"/>
      <c r="BG23" s="171"/>
      <c r="BH23" s="171"/>
    </row>
    <row r="24" spans="1:60" s="4" customFormat="1" ht="58.35" customHeight="1" thickBot="1" x14ac:dyDescent="0.3">
      <c r="A24" s="47" t="str">
        <f t="shared" si="0"/>
        <v>Indicator 22 - Unfulfilment of payments</v>
      </c>
      <c r="B24" s="48">
        <f t="shared" si="2"/>
        <v>22</v>
      </c>
      <c r="C24" s="6" t="s">
        <v>36</v>
      </c>
      <c r="D24" s="8" t="str">
        <f t="shared" si="1"/>
        <v>ID22</v>
      </c>
      <c r="E24" s="8"/>
      <c r="F24" s="6" t="s">
        <v>317</v>
      </c>
      <c r="G24" s="60" t="s">
        <v>36</v>
      </c>
      <c r="H24" s="61" t="s">
        <v>534</v>
      </c>
      <c r="I24" s="14" t="s">
        <v>9</v>
      </c>
      <c r="J24" s="10" t="s">
        <v>741</v>
      </c>
      <c r="K24" s="11" t="s">
        <v>739</v>
      </c>
      <c r="L24" s="9" t="s">
        <v>362</v>
      </c>
      <c r="M24" s="14" t="s">
        <v>787</v>
      </c>
      <c r="N24" s="59"/>
      <c r="O24" s="145"/>
      <c r="P24" s="145"/>
      <c r="Q24" s="145"/>
      <c r="R24" s="145"/>
      <c r="S24" s="145"/>
      <c r="T24" s="62" t="s">
        <v>12</v>
      </c>
      <c r="U24" s="59"/>
      <c r="V24" s="52" t="s">
        <v>1278</v>
      </c>
      <c r="W24" s="52" t="s">
        <v>12</v>
      </c>
      <c r="X24" s="52" t="s">
        <v>1039</v>
      </c>
      <c r="Y24" s="53" t="s">
        <v>1535</v>
      </c>
      <c r="Z24" s="52">
        <v>1</v>
      </c>
      <c r="AA24" s="82">
        <v>0</v>
      </c>
      <c r="AB24" s="82">
        <v>0</v>
      </c>
      <c r="AC24" s="82">
        <v>0</v>
      </c>
      <c r="AD24" s="82">
        <v>0</v>
      </c>
      <c r="AE24" s="82">
        <v>0</v>
      </c>
      <c r="AF24" s="82">
        <v>0</v>
      </c>
      <c r="AG24" s="82">
        <v>0</v>
      </c>
      <c r="AH24" s="82">
        <v>0</v>
      </c>
      <c r="AI24" s="82">
        <v>0</v>
      </c>
      <c r="AJ24" s="82">
        <v>0</v>
      </c>
      <c r="AK24" s="82">
        <v>0</v>
      </c>
      <c r="AL24" s="82">
        <v>0</v>
      </c>
      <c r="AM24" s="82">
        <v>0</v>
      </c>
      <c r="AN24" s="82">
        <v>0</v>
      </c>
      <c r="AO24" s="82">
        <v>0</v>
      </c>
      <c r="AP24" s="82">
        <v>0</v>
      </c>
      <c r="AQ24" s="82">
        <v>0</v>
      </c>
      <c r="AR24" s="82" t="s">
        <v>1500</v>
      </c>
      <c r="AS24" s="85" t="s">
        <v>1500</v>
      </c>
      <c r="AT24" s="85" t="s">
        <v>1500</v>
      </c>
      <c r="AU24" s="142" t="s">
        <v>1717</v>
      </c>
      <c r="AV24" s="157"/>
      <c r="AW24" s="157"/>
      <c r="AX24" s="157"/>
      <c r="AY24" s="157"/>
      <c r="AZ24" s="157"/>
      <c r="BA24" s="169" t="s">
        <v>1500</v>
      </c>
      <c r="BB24" s="170"/>
      <c r="BC24" s="170"/>
      <c r="BD24" s="171"/>
      <c r="BE24" s="171"/>
      <c r="BF24" s="171"/>
      <c r="BG24" s="171"/>
      <c r="BH24" s="171"/>
    </row>
    <row r="25" spans="1:60" s="4" customFormat="1" ht="47.45" customHeight="1" thickBot="1" x14ac:dyDescent="0.3">
      <c r="A25" s="47" t="str">
        <f t="shared" si="0"/>
        <v>Indicator 23 - Delinquency</v>
      </c>
      <c r="B25" s="48">
        <f t="shared" si="2"/>
        <v>23</v>
      </c>
      <c r="C25" s="6" t="s">
        <v>38</v>
      </c>
      <c r="D25" s="8" t="str">
        <f t="shared" si="1"/>
        <v>ID23</v>
      </c>
      <c r="E25" s="8"/>
      <c r="F25" s="6" t="s">
        <v>341</v>
      </c>
      <c r="G25" s="60" t="s">
        <v>38</v>
      </c>
      <c r="H25" s="61" t="s">
        <v>535</v>
      </c>
      <c r="I25" s="14" t="s">
        <v>9</v>
      </c>
      <c r="J25" s="10" t="s">
        <v>741</v>
      </c>
      <c r="K25" s="11" t="s">
        <v>739</v>
      </c>
      <c r="L25" s="9" t="s">
        <v>363</v>
      </c>
      <c r="M25" s="14" t="s">
        <v>788</v>
      </c>
      <c r="N25" s="59"/>
      <c r="O25" s="145"/>
      <c r="P25" s="145"/>
      <c r="Q25" s="145"/>
      <c r="R25" s="145"/>
      <c r="S25" s="145"/>
      <c r="T25" s="62" t="s">
        <v>12</v>
      </c>
      <c r="U25" s="59"/>
      <c r="V25" s="52" t="s">
        <v>1278</v>
      </c>
      <c r="W25" s="52" t="s">
        <v>12</v>
      </c>
      <c r="X25" s="52" t="s">
        <v>1039</v>
      </c>
      <c r="Y25" s="52"/>
      <c r="Z25" s="52">
        <v>1</v>
      </c>
      <c r="AA25" s="82">
        <v>1</v>
      </c>
      <c r="AB25" s="82" t="s">
        <v>1499</v>
      </c>
      <c r="AC25" s="82" t="s">
        <v>1499</v>
      </c>
      <c r="AD25" s="82" t="s">
        <v>1499</v>
      </c>
      <c r="AE25" s="82" t="s">
        <v>1503</v>
      </c>
      <c r="AF25" s="82" t="s">
        <v>1503</v>
      </c>
      <c r="AG25" s="82" t="s">
        <v>1503</v>
      </c>
      <c r="AH25" s="82" t="s">
        <v>1503</v>
      </c>
      <c r="AI25" s="82" t="s">
        <v>1503</v>
      </c>
      <c r="AJ25" s="82" t="s">
        <v>1499</v>
      </c>
      <c r="AK25" s="82" t="s">
        <v>1499</v>
      </c>
      <c r="AL25" s="82" t="s">
        <v>1499</v>
      </c>
      <c r="AM25" s="82" t="s">
        <v>1503</v>
      </c>
      <c r="AN25" s="82" t="s">
        <v>1503</v>
      </c>
      <c r="AO25" s="82" t="s">
        <v>1503</v>
      </c>
      <c r="AP25" s="82" t="s">
        <v>1503</v>
      </c>
      <c r="AQ25" s="82" t="s">
        <v>1503</v>
      </c>
      <c r="AR25" s="82" t="s">
        <v>1500</v>
      </c>
      <c r="AS25" s="85" t="s">
        <v>1500</v>
      </c>
      <c r="AT25" s="85" t="s">
        <v>1500</v>
      </c>
      <c r="AU25" s="142" t="s">
        <v>1717</v>
      </c>
      <c r="AV25" s="157"/>
      <c r="AW25" s="157"/>
      <c r="AX25" s="157"/>
      <c r="AY25" s="157"/>
      <c r="AZ25" s="157"/>
      <c r="BA25" s="169" t="s">
        <v>1500</v>
      </c>
      <c r="BB25" s="170"/>
      <c r="BC25" s="170"/>
      <c r="BD25" s="171"/>
      <c r="BE25" s="171"/>
      <c r="BF25" s="171"/>
      <c r="BG25" s="171"/>
      <c r="BH25" s="171"/>
    </row>
    <row r="26" spans="1:60" s="4" customFormat="1" ht="44.1" customHeight="1" thickBot="1" x14ac:dyDescent="0.3">
      <c r="A26" s="47" t="str">
        <f t="shared" si="0"/>
        <v>Indicator 24 - Execution</v>
      </c>
      <c r="B26" s="48">
        <f t="shared" si="2"/>
        <v>24</v>
      </c>
      <c r="C26" s="6" t="s">
        <v>39</v>
      </c>
      <c r="D26" s="8" t="str">
        <f t="shared" si="1"/>
        <v>ID24</v>
      </c>
      <c r="E26" s="8"/>
      <c r="F26" s="6" t="s">
        <v>341</v>
      </c>
      <c r="G26" s="60" t="s">
        <v>39</v>
      </c>
      <c r="H26" s="61" t="s">
        <v>536</v>
      </c>
      <c r="I26" s="14" t="s">
        <v>9</v>
      </c>
      <c r="J26" s="10" t="s">
        <v>741</v>
      </c>
      <c r="K26" s="11" t="s">
        <v>739</v>
      </c>
      <c r="L26" s="9" t="s">
        <v>364</v>
      </c>
      <c r="M26" s="14" t="s">
        <v>789</v>
      </c>
      <c r="N26" s="59"/>
      <c r="O26" s="145"/>
      <c r="P26" s="145"/>
      <c r="Q26" s="145"/>
      <c r="R26" s="145"/>
      <c r="S26" s="145"/>
      <c r="T26" s="62" t="s">
        <v>12</v>
      </c>
      <c r="U26" s="59"/>
      <c r="V26" s="52" t="s">
        <v>1278</v>
      </c>
      <c r="W26" s="52" t="s">
        <v>12</v>
      </c>
      <c r="X26" s="52" t="s">
        <v>1039</v>
      </c>
      <c r="Y26" s="53" t="s">
        <v>1535</v>
      </c>
      <c r="Z26" s="52">
        <v>1</v>
      </c>
      <c r="AA26" s="82">
        <v>0</v>
      </c>
      <c r="AB26" s="82">
        <v>0</v>
      </c>
      <c r="AC26" s="82">
        <v>0</v>
      </c>
      <c r="AD26" s="82">
        <v>0</v>
      </c>
      <c r="AE26" s="82">
        <v>0</v>
      </c>
      <c r="AF26" s="82">
        <v>0</v>
      </c>
      <c r="AG26" s="82">
        <v>0</v>
      </c>
      <c r="AH26" s="82">
        <v>0</v>
      </c>
      <c r="AI26" s="82">
        <v>0</v>
      </c>
      <c r="AJ26" s="82">
        <v>0</v>
      </c>
      <c r="AK26" s="82">
        <v>0</v>
      </c>
      <c r="AL26" s="82">
        <v>0</v>
      </c>
      <c r="AM26" s="82">
        <v>0</v>
      </c>
      <c r="AN26" s="82">
        <v>0</v>
      </c>
      <c r="AO26" s="82">
        <v>0</v>
      </c>
      <c r="AP26" s="82">
        <v>0</v>
      </c>
      <c r="AQ26" s="82">
        <v>0</v>
      </c>
      <c r="AR26" s="82" t="s">
        <v>1500</v>
      </c>
      <c r="AS26" s="85" t="s">
        <v>1500</v>
      </c>
      <c r="AT26" s="85" t="s">
        <v>1500</v>
      </c>
      <c r="AU26" s="142" t="s">
        <v>1717</v>
      </c>
      <c r="AV26" s="157"/>
      <c r="AW26" s="157"/>
      <c r="AX26" s="157"/>
      <c r="AY26" s="157"/>
      <c r="AZ26" s="157"/>
      <c r="BA26" s="169" t="s">
        <v>1500</v>
      </c>
      <c r="BB26" s="170"/>
      <c r="BC26" s="170"/>
      <c r="BD26" s="171"/>
      <c r="BE26" s="171"/>
      <c r="BF26" s="171"/>
      <c r="BG26" s="171"/>
      <c r="BH26" s="171"/>
    </row>
    <row r="27" spans="1:60" s="4" customFormat="1" ht="44.1" customHeight="1" thickBot="1" x14ac:dyDescent="0.3">
      <c r="A27" s="47" t="str">
        <f t="shared" si="0"/>
        <v>Indicator 25 - Knowledge of negative external information</v>
      </c>
      <c r="B27" s="48">
        <f t="shared" si="2"/>
        <v>25</v>
      </c>
      <c r="C27" s="6" t="s">
        <v>37</v>
      </c>
      <c r="D27" s="8" t="str">
        <f t="shared" si="1"/>
        <v>ID25</v>
      </c>
      <c r="E27" s="8"/>
      <c r="F27" s="6" t="s">
        <v>314</v>
      </c>
      <c r="G27" s="60" t="s">
        <v>40</v>
      </c>
      <c r="H27" s="61" t="s">
        <v>537</v>
      </c>
      <c r="I27" s="14" t="s">
        <v>9</v>
      </c>
      <c r="J27" s="10" t="s">
        <v>741</v>
      </c>
      <c r="K27" s="11" t="s">
        <v>739</v>
      </c>
      <c r="L27" s="9" t="s">
        <v>365</v>
      </c>
      <c r="M27" s="14" t="s">
        <v>790</v>
      </c>
      <c r="N27" s="59"/>
      <c r="O27" s="145"/>
      <c r="P27" s="145"/>
      <c r="Q27" s="145"/>
      <c r="R27" s="145"/>
      <c r="S27" s="145"/>
      <c r="T27" s="62" t="s">
        <v>12</v>
      </c>
      <c r="U27" s="59"/>
      <c r="V27" s="52" t="s">
        <v>1278</v>
      </c>
      <c r="W27" s="52" t="s">
        <v>12</v>
      </c>
      <c r="X27" s="52" t="s">
        <v>1039</v>
      </c>
      <c r="Y27" s="52"/>
      <c r="Z27" s="52">
        <v>1</v>
      </c>
      <c r="AA27" s="82">
        <v>0</v>
      </c>
      <c r="AB27" s="82">
        <v>0</v>
      </c>
      <c r="AC27" s="82">
        <v>0</v>
      </c>
      <c r="AD27" s="82">
        <v>0</v>
      </c>
      <c r="AE27" s="82">
        <v>0</v>
      </c>
      <c r="AF27" s="82">
        <v>0</v>
      </c>
      <c r="AG27" s="82">
        <v>0</v>
      </c>
      <c r="AH27" s="82">
        <v>0</v>
      </c>
      <c r="AI27" s="82">
        <v>0</v>
      </c>
      <c r="AJ27" s="82">
        <v>0</v>
      </c>
      <c r="AK27" s="82">
        <v>0</v>
      </c>
      <c r="AL27" s="82">
        <v>0</v>
      </c>
      <c r="AM27" s="82">
        <v>0</v>
      </c>
      <c r="AN27" s="82">
        <v>0</v>
      </c>
      <c r="AO27" s="82">
        <v>0</v>
      </c>
      <c r="AP27" s="82">
        <v>0</v>
      </c>
      <c r="AQ27" s="82">
        <v>0</v>
      </c>
      <c r="AR27" s="82" t="s">
        <v>1500</v>
      </c>
      <c r="AS27" s="85" t="s">
        <v>1500</v>
      </c>
      <c r="AT27" s="85" t="s">
        <v>1500</v>
      </c>
      <c r="AU27" s="142" t="s">
        <v>1717</v>
      </c>
      <c r="AV27" s="157"/>
      <c r="AW27" s="157"/>
      <c r="AX27" s="157"/>
      <c r="AY27" s="157"/>
      <c r="AZ27" s="157"/>
      <c r="BA27" s="169" t="s">
        <v>1500</v>
      </c>
      <c r="BB27" s="170"/>
      <c r="BC27" s="170"/>
      <c r="BD27" s="171"/>
      <c r="BE27" s="171"/>
      <c r="BF27" s="171"/>
      <c r="BG27" s="171"/>
      <c r="BH27" s="171"/>
    </row>
    <row r="28" spans="1:60" s="4" customFormat="1" ht="44.1" customHeight="1" thickBot="1" x14ac:dyDescent="0.3">
      <c r="A28" s="47" t="str">
        <f t="shared" si="0"/>
        <v>Indicator 26 - Sector segmentation analysis</v>
      </c>
      <c r="B28" s="48">
        <f t="shared" si="2"/>
        <v>26</v>
      </c>
      <c r="C28" s="6" t="s">
        <v>48</v>
      </c>
      <c r="D28" s="8" t="str">
        <f t="shared" si="1"/>
        <v>ID26</v>
      </c>
      <c r="E28" s="8"/>
      <c r="F28" s="6" t="s">
        <v>314</v>
      </c>
      <c r="G28" s="60" t="s">
        <v>41</v>
      </c>
      <c r="H28" s="61" t="s">
        <v>538</v>
      </c>
      <c r="I28" s="14" t="s">
        <v>9</v>
      </c>
      <c r="J28" s="10" t="s">
        <v>741</v>
      </c>
      <c r="K28" s="11" t="s">
        <v>740</v>
      </c>
      <c r="L28" s="9" t="s">
        <v>366</v>
      </c>
      <c r="M28" s="14" t="s">
        <v>791</v>
      </c>
      <c r="N28" s="59"/>
      <c r="O28" s="145"/>
      <c r="P28" s="145"/>
      <c r="Q28" s="145"/>
      <c r="R28" s="145"/>
      <c r="S28" s="145"/>
      <c r="T28" s="62" t="s">
        <v>12</v>
      </c>
      <c r="U28" s="59"/>
      <c r="V28" s="52" t="s">
        <v>1278</v>
      </c>
      <c r="W28" s="52" t="s">
        <v>12</v>
      </c>
      <c r="X28" s="52" t="s">
        <v>1039</v>
      </c>
      <c r="Y28" s="53" t="s">
        <v>1535</v>
      </c>
      <c r="Z28" s="52">
        <v>1</v>
      </c>
      <c r="AA28" s="82">
        <v>0</v>
      </c>
      <c r="AB28" s="82">
        <v>0</v>
      </c>
      <c r="AC28" s="82">
        <v>0</v>
      </c>
      <c r="AD28" s="82">
        <v>0</v>
      </c>
      <c r="AE28" s="82">
        <v>0</v>
      </c>
      <c r="AF28" s="82">
        <v>0</v>
      </c>
      <c r="AG28" s="82">
        <v>0</v>
      </c>
      <c r="AH28" s="82">
        <v>0</v>
      </c>
      <c r="AI28" s="82">
        <v>0</v>
      </c>
      <c r="AJ28" s="82">
        <v>0</v>
      </c>
      <c r="AK28" s="82">
        <v>0</v>
      </c>
      <c r="AL28" s="82">
        <v>0</v>
      </c>
      <c r="AM28" s="82">
        <v>0</v>
      </c>
      <c r="AN28" s="82">
        <v>0</v>
      </c>
      <c r="AO28" s="82">
        <v>0</v>
      </c>
      <c r="AP28" s="82">
        <v>0</v>
      </c>
      <c r="AQ28" s="82">
        <v>0</v>
      </c>
      <c r="AR28" s="82" t="s">
        <v>1500</v>
      </c>
      <c r="AS28" s="85" t="s">
        <v>1500</v>
      </c>
      <c r="AT28" s="85" t="s">
        <v>1500</v>
      </c>
      <c r="AU28" s="142" t="s">
        <v>1717</v>
      </c>
      <c r="AV28" s="157"/>
      <c r="AW28" s="157"/>
      <c r="AX28" s="157"/>
      <c r="AY28" s="157"/>
      <c r="AZ28" s="157"/>
      <c r="BA28" s="169" t="s">
        <v>1500</v>
      </c>
      <c r="BB28" s="170"/>
      <c r="BC28" s="170"/>
      <c r="BD28" s="171"/>
      <c r="BE28" s="171"/>
      <c r="BF28" s="171"/>
      <c r="BG28" s="171"/>
      <c r="BH28" s="171"/>
    </row>
    <row r="29" spans="1:60" s="4" customFormat="1" ht="44.1" customHeight="1" thickBot="1" x14ac:dyDescent="0.3">
      <c r="A29" s="47" t="str">
        <f t="shared" si="0"/>
        <v>Indicator 27 - Change of headquarters - 12 months</v>
      </c>
      <c r="B29" s="48">
        <f t="shared" si="2"/>
        <v>27</v>
      </c>
      <c r="C29" s="6" t="s">
        <v>1294</v>
      </c>
      <c r="D29" s="8" t="str">
        <f t="shared" si="1"/>
        <v>ID27</v>
      </c>
      <c r="E29" s="8"/>
      <c r="F29" s="6" t="s">
        <v>314</v>
      </c>
      <c r="G29" s="60" t="s">
        <v>42</v>
      </c>
      <c r="H29" s="61" t="s">
        <v>539</v>
      </c>
      <c r="I29" s="14" t="s">
        <v>9</v>
      </c>
      <c r="J29" s="10" t="s">
        <v>741</v>
      </c>
      <c r="K29" s="11" t="s">
        <v>739</v>
      </c>
      <c r="L29" s="9" t="s">
        <v>367</v>
      </c>
      <c r="M29" s="14" t="s">
        <v>792</v>
      </c>
      <c r="N29" s="59"/>
      <c r="O29" s="145"/>
      <c r="P29" s="145">
        <v>1</v>
      </c>
      <c r="Q29" s="145" t="s">
        <v>1982</v>
      </c>
      <c r="R29" s="145"/>
      <c r="S29" s="145"/>
      <c r="T29" s="62" t="s">
        <v>12</v>
      </c>
      <c r="U29" s="59"/>
      <c r="V29" s="52" t="s">
        <v>1278</v>
      </c>
      <c r="W29" s="52" t="s">
        <v>1278</v>
      </c>
      <c r="X29" s="52" t="s">
        <v>1039</v>
      </c>
      <c r="Y29" s="52"/>
      <c r="Z29" s="52">
        <v>1</v>
      </c>
      <c r="AA29" s="82">
        <v>0</v>
      </c>
      <c r="AB29" s="82">
        <v>0</v>
      </c>
      <c r="AC29" s="82">
        <v>0</v>
      </c>
      <c r="AD29" s="82">
        <v>0</v>
      </c>
      <c r="AE29" s="82">
        <v>0</v>
      </c>
      <c r="AF29" s="82">
        <v>0</v>
      </c>
      <c r="AG29" s="82">
        <v>0</v>
      </c>
      <c r="AH29" s="82">
        <v>0</v>
      </c>
      <c r="AI29" s="82">
        <v>0</v>
      </c>
      <c r="AJ29" s="82">
        <v>0</v>
      </c>
      <c r="AK29" s="82">
        <v>0</v>
      </c>
      <c r="AL29" s="82">
        <v>0</v>
      </c>
      <c r="AM29" s="82">
        <v>0</v>
      </c>
      <c r="AN29" s="82">
        <v>0</v>
      </c>
      <c r="AO29" s="82">
        <v>0</v>
      </c>
      <c r="AP29" s="82">
        <v>0</v>
      </c>
      <c r="AQ29" s="82">
        <v>0</v>
      </c>
      <c r="AR29" s="82" t="s">
        <v>1500</v>
      </c>
      <c r="AS29" s="85" t="s">
        <v>1500</v>
      </c>
      <c r="AT29" s="85" t="s">
        <v>1500</v>
      </c>
      <c r="AU29" s="142" t="s">
        <v>1717</v>
      </c>
      <c r="AV29" s="157"/>
      <c r="AW29" s="157"/>
      <c r="AX29" s="157"/>
      <c r="AY29" s="157"/>
      <c r="AZ29" s="157"/>
      <c r="BA29" s="169"/>
      <c r="BB29" s="170"/>
      <c r="BC29" s="170"/>
      <c r="BD29" s="171"/>
      <c r="BE29" s="171"/>
      <c r="BF29" s="171"/>
      <c r="BG29" s="171"/>
      <c r="BH29" s="171"/>
    </row>
    <row r="30" spans="1:60" s="4" customFormat="1" ht="44.1" customHeight="1" thickBot="1" x14ac:dyDescent="0.3">
      <c r="A30" s="47" t="str">
        <f t="shared" si="0"/>
        <v>Indicator 28 - Change of main activity - 12 months</v>
      </c>
      <c r="B30" s="48">
        <f t="shared" si="2"/>
        <v>28</v>
      </c>
      <c r="C30" s="6" t="s">
        <v>50</v>
      </c>
      <c r="D30" s="8" t="str">
        <f t="shared" si="1"/>
        <v>ID28</v>
      </c>
      <c r="E30" s="8"/>
      <c r="F30" s="6" t="s">
        <v>314</v>
      </c>
      <c r="G30" s="60" t="s">
        <v>43</v>
      </c>
      <c r="H30" s="61" t="s">
        <v>540</v>
      </c>
      <c r="I30" s="14" t="s">
        <v>9</v>
      </c>
      <c r="J30" s="10" t="s">
        <v>741</v>
      </c>
      <c r="K30" s="11" t="s">
        <v>739</v>
      </c>
      <c r="L30" s="9" t="s">
        <v>368</v>
      </c>
      <c r="M30" s="14" t="s">
        <v>793</v>
      </c>
      <c r="N30" s="59"/>
      <c r="O30" s="145"/>
      <c r="P30" s="145">
        <v>1</v>
      </c>
      <c r="Q30" s="145"/>
      <c r="R30" s="145"/>
      <c r="S30" s="145"/>
      <c r="T30" s="62" t="s">
        <v>12</v>
      </c>
      <c r="U30" s="59"/>
      <c r="V30" s="52" t="s">
        <v>1278</v>
      </c>
      <c r="W30" s="52" t="s">
        <v>1278</v>
      </c>
      <c r="X30" s="52" t="s">
        <v>1039</v>
      </c>
      <c r="Y30" s="52"/>
      <c r="Z30" s="52">
        <v>1</v>
      </c>
      <c r="AA30" s="82">
        <v>0</v>
      </c>
      <c r="AB30" s="82">
        <v>0</v>
      </c>
      <c r="AC30" s="82">
        <v>0</v>
      </c>
      <c r="AD30" s="82">
        <v>0</v>
      </c>
      <c r="AE30" s="82">
        <v>0</v>
      </c>
      <c r="AF30" s="82">
        <v>0</v>
      </c>
      <c r="AG30" s="82">
        <v>0</v>
      </c>
      <c r="AH30" s="82">
        <v>0</v>
      </c>
      <c r="AI30" s="82">
        <v>0</v>
      </c>
      <c r="AJ30" s="82">
        <v>0</v>
      </c>
      <c r="AK30" s="82">
        <v>0</v>
      </c>
      <c r="AL30" s="82">
        <v>0</v>
      </c>
      <c r="AM30" s="82">
        <v>0</v>
      </c>
      <c r="AN30" s="82">
        <v>0</v>
      </c>
      <c r="AO30" s="82">
        <v>0</v>
      </c>
      <c r="AP30" s="82">
        <v>0</v>
      </c>
      <c r="AQ30" s="82">
        <v>0</v>
      </c>
      <c r="AR30" s="82" t="s">
        <v>1500</v>
      </c>
      <c r="AS30" s="85" t="s">
        <v>1500</v>
      </c>
      <c r="AT30" s="85" t="s">
        <v>1500</v>
      </c>
      <c r="AU30" s="142" t="s">
        <v>1717</v>
      </c>
      <c r="AV30" s="157"/>
      <c r="AW30" s="157"/>
      <c r="AX30" s="157"/>
      <c r="AY30" s="157"/>
      <c r="AZ30" s="157"/>
      <c r="BA30" s="169"/>
      <c r="BB30" s="170"/>
      <c r="BC30" s="170"/>
      <c r="BD30" s="171"/>
      <c r="BE30" s="171"/>
      <c r="BF30" s="171"/>
      <c r="BG30" s="171"/>
      <c r="BH30" s="171"/>
    </row>
    <row r="31" spans="1:60" s="4" customFormat="1" ht="44.1" customHeight="1" thickBot="1" x14ac:dyDescent="0.3">
      <c r="A31" s="47" t="str">
        <f t="shared" si="0"/>
        <v>Indicator 29 - Change of tax number - 12 months</v>
      </c>
      <c r="B31" s="48">
        <f t="shared" si="2"/>
        <v>29</v>
      </c>
      <c r="C31" s="6" t="s">
        <v>1295</v>
      </c>
      <c r="D31" s="8" t="str">
        <f t="shared" si="1"/>
        <v>ID29</v>
      </c>
      <c r="E31" s="8"/>
      <c r="F31" s="6" t="s">
        <v>314</v>
      </c>
      <c r="G31" s="60" t="s">
        <v>44</v>
      </c>
      <c r="H31" s="61" t="s">
        <v>541</v>
      </c>
      <c r="I31" s="14" t="s">
        <v>9</v>
      </c>
      <c r="J31" s="10" t="s">
        <v>741</v>
      </c>
      <c r="K31" s="11" t="s">
        <v>739</v>
      </c>
      <c r="L31" s="9" t="s">
        <v>369</v>
      </c>
      <c r="M31" s="14" t="s">
        <v>794</v>
      </c>
      <c r="N31" s="59"/>
      <c r="O31" s="145"/>
      <c r="P31" s="145">
        <v>1</v>
      </c>
      <c r="Q31" s="145"/>
      <c r="R31" s="145"/>
      <c r="S31" s="145"/>
      <c r="T31" s="62" t="s">
        <v>12</v>
      </c>
      <c r="U31" s="59"/>
      <c r="V31" s="52" t="s">
        <v>1278</v>
      </c>
      <c r="W31" s="52" t="s">
        <v>1278</v>
      </c>
      <c r="X31" s="52" t="s">
        <v>1039</v>
      </c>
      <c r="Y31" s="52"/>
      <c r="Z31" s="52">
        <v>1</v>
      </c>
      <c r="AA31" s="82">
        <v>0</v>
      </c>
      <c r="AB31" s="82">
        <v>0</v>
      </c>
      <c r="AC31" s="82">
        <v>0</v>
      </c>
      <c r="AD31" s="82">
        <v>0</v>
      </c>
      <c r="AE31" s="82">
        <v>0</v>
      </c>
      <c r="AF31" s="82">
        <v>0</v>
      </c>
      <c r="AG31" s="82">
        <v>0</v>
      </c>
      <c r="AH31" s="82">
        <v>0</v>
      </c>
      <c r="AI31" s="82">
        <v>0</v>
      </c>
      <c r="AJ31" s="82">
        <v>0</v>
      </c>
      <c r="AK31" s="82">
        <v>0</v>
      </c>
      <c r="AL31" s="82">
        <v>0</v>
      </c>
      <c r="AM31" s="82">
        <v>0</v>
      </c>
      <c r="AN31" s="82">
        <v>0</v>
      </c>
      <c r="AO31" s="82">
        <v>0</v>
      </c>
      <c r="AP31" s="82">
        <v>0</v>
      </c>
      <c r="AQ31" s="82">
        <v>0</v>
      </c>
      <c r="AR31" s="82" t="s">
        <v>1500</v>
      </c>
      <c r="AS31" s="85" t="s">
        <v>1500</v>
      </c>
      <c r="AT31" s="85" t="s">
        <v>1500</v>
      </c>
      <c r="AU31" s="142" t="s">
        <v>1717</v>
      </c>
      <c r="AV31" s="157"/>
      <c r="AW31" s="157"/>
      <c r="AX31" s="157"/>
      <c r="AY31" s="157"/>
      <c r="AZ31" s="157"/>
      <c r="BA31" s="169"/>
      <c r="BB31" s="170"/>
      <c r="BC31" s="170"/>
      <c r="BD31" s="171"/>
      <c r="BE31" s="171"/>
      <c r="BF31" s="171"/>
      <c r="BG31" s="171"/>
      <c r="BH31" s="171"/>
    </row>
    <row r="32" spans="1:60" s="4" customFormat="1" ht="44.1" customHeight="1" thickBot="1" x14ac:dyDescent="0.3">
      <c r="A32" s="47" t="str">
        <f t="shared" si="0"/>
        <v>Indicator 30 - Cancelled from Court register</v>
      </c>
      <c r="B32" s="48">
        <f t="shared" si="2"/>
        <v>30</v>
      </c>
      <c r="C32" s="6" t="s">
        <v>45</v>
      </c>
      <c r="D32" s="8" t="str">
        <f t="shared" si="1"/>
        <v>ID30</v>
      </c>
      <c r="E32" s="8"/>
      <c r="F32" s="6" t="s">
        <v>314</v>
      </c>
      <c r="G32" s="60" t="s">
        <v>45</v>
      </c>
      <c r="H32" s="61" t="s">
        <v>542</v>
      </c>
      <c r="I32" s="14" t="s">
        <v>9</v>
      </c>
      <c r="J32" s="10" t="s">
        <v>741</v>
      </c>
      <c r="K32" s="11" t="s">
        <v>739</v>
      </c>
      <c r="L32" s="9" t="s">
        <v>370</v>
      </c>
      <c r="M32" s="14" t="s">
        <v>795</v>
      </c>
      <c r="N32" s="59"/>
      <c r="O32" s="145"/>
      <c r="P32" s="145">
        <v>1</v>
      </c>
      <c r="Q32" s="145"/>
      <c r="R32" s="145"/>
      <c r="S32" s="145"/>
      <c r="T32" s="62" t="s">
        <v>12</v>
      </c>
      <c r="U32" s="59"/>
      <c r="V32" s="52" t="s">
        <v>1278</v>
      </c>
      <c r="W32" s="52" t="s">
        <v>1278</v>
      </c>
      <c r="X32" s="52" t="s">
        <v>1039</v>
      </c>
      <c r="Y32" s="52"/>
      <c r="Z32" s="52">
        <v>1</v>
      </c>
      <c r="AA32" s="82">
        <v>0</v>
      </c>
      <c r="AB32" s="82">
        <v>0</v>
      </c>
      <c r="AC32" s="82">
        <v>0</v>
      </c>
      <c r="AD32" s="82">
        <v>0</v>
      </c>
      <c r="AE32" s="82">
        <v>0</v>
      </c>
      <c r="AF32" s="82">
        <v>0</v>
      </c>
      <c r="AG32" s="82">
        <v>0</v>
      </c>
      <c r="AH32" s="82">
        <v>0</v>
      </c>
      <c r="AI32" s="82">
        <v>0</v>
      </c>
      <c r="AJ32" s="82">
        <v>0</v>
      </c>
      <c r="AK32" s="82">
        <v>0</v>
      </c>
      <c r="AL32" s="82">
        <v>0</v>
      </c>
      <c r="AM32" s="82">
        <v>0</v>
      </c>
      <c r="AN32" s="82">
        <v>0</v>
      </c>
      <c r="AO32" s="82">
        <v>0</v>
      </c>
      <c r="AP32" s="82">
        <v>0</v>
      </c>
      <c r="AQ32" s="82">
        <v>0</v>
      </c>
      <c r="AR32" s="82" t="s">
        <v>1500</v>
      </c>
      <c r="AS32" s="85" t="s">
        <v>1500</v>
      </c>
      <c r="AT32" s="85" t="s">
        <v>1500</v>
      </c>
      <c r="AU32" s="142" t="s">
        <v>1717</v>
      </c>
      <c r="AV32" s="157"/>
      <c r="AW32" s="157"/>
      <c r="AX32" s="157"/>
      <c r="AY32" s="157"/>
      <c r="AZ32" s="157"/>
      <c r="BA32" s="169"/>
      <c r="BB32" s="170"/>
      <c r="BC32" s="170"/>
      <c r="BD32" s="171"/>
      <c r="BE32" s="171"/>
      <c r="BF32" s="171"/>
      <c r="BG32" s="171"/>
      <c r="BH32" s="171"/>
    </row>
    <row r="33" spans="1:60" s="4" customFormat="1" ht="72.599999999999994" customHeight="1" thickBot="1" x14ac:dyDescent="0.3">
      <c r="A33" s="47" t="str">
        <f t="shared" si="0"/>
        <v>Indicator 31 - Cash or non-cash collaterals expiring within 90 days</v>
      </c>
      <c r="B33" s="48">
        <f t="shared" si="2"/>
        <v>31</v>
      </c>
      <c r="C33" s="6" t="s">
        <v>1296</v>
      </c>
      <c r="D33" s="8" t="str">
        <f t="shared" si="1"/>
        <v>ID31</v>
      </c>
      <c r="E33" s="8"/>
      <c r="F33" s="6" t="s">
        <v>313</v>
      </c>
      <c r="G33" s="60" t="s">
        <v>52</v>
      </c>
      <c r="H33" s="61" t="s">
        <v>543</v>
      </c>
      <c r="I33" s="14" t="s">
        <v>9</v>
      </c>
      <c r="J33" s="10" t="s">
        <v>741</v>
      </c>
      <c r="K33" s="11" t="s">
        <v>732</v>
      </c>
      <c r="L33" s="9" t="s">
        <v>434</v>
      </c>
      <c r="M33" s="14" t="s">
        <v>755</v>
      </c>
      <c r="N33" s="59"/>
      <c r="O33" s="145"/>
      <c r="P33" s="145"/>
      <c r="Q33" s="145"/>
      <c r="R33" s="145">
        <v>1</v>
      </c>
      <c r="S33" s="145"/>
      <c r="T33" s="62" t="s">
        <v>19</v>
      </c>
      <c r="U33" s="59" t="e">
        <f>IF(#REF!-#REF!&lt;91,"1","0")</f>
        <v>#REF!</v>
      </c>
      <c r="V33" s="52" t="s">
        <v>1278</v>
      </c>
      <c r="W33" s="52" t="s">
        <v>12</v>
      </c>
      <c r="X33" s="52" t="s">
        <v>1039</v>
      </c>
      <c r="Y33" s="53" t="s">
        <v>1535</v>
      </c>
      <c r="Z33" s="52">
        <v>2</v>
      </c>
      <c r="AA33" s="82">
        <v>0</v>
      </c>
      <c r="AB33" s="82">
        <v>0</v>
      </c>
      <c r="AC33" s="82">
        <v>0</v>
      </c>
      <c r="AD33" s="82">
        <v>0</v>
      </c>
      <c r="AE33" s="82">
        <v>0</v>
      </c>
      <c r="AF33" s="82">
        <v>0</v>
      </c>
      <c r="AG33" s="82">
        <v>0</v>
      </c>
      <c r="AH33" s="82">
        <v>0</v>
      </c>
      <c r="AI33" s="82">
        <v>0</v>
      </c>
      <c r="AJ33" s="82">
        <v>0</v>
      </c>
      <c r="AK33" s="82">
        <v>0</v>
      </c>
      <c r="AL33" s="82">
        <v>0</v>
      </c>
      <c r="AM33" s="82">
        <v>0</v>
      </c>
      <c r="AN33" s="82">
        <v>0</v>
      </c>
      <c r="AO33" s="82">
        <v>0</v>
      </c>
      <c r="AP33" s="82">
        <v>0</v>
      </c>
      <c r="AQ33" s="82">
        <v>0</v>
      </c>
      <c r="AR33" s="82" t="s">
        <v>1500</v>
      </c>
      <c r="AS33" s="85" t="s">
        <v>1500</v>
      </c>
      <c r="AT33" s="85" t="s">
        <v>1500</v>
      </c>
      <c r="AU33" s="142" t="s">
        <v>1717</v>
      </c>
      <c r="AV33" s="157"/>
      <c r="AW33" s="157"/>
      <c r="AX33" s="157"/>
      <c r="AY33" s="157"/>
      <c r="AZ33" s="157"/>
      <c r="BA33" s="169" t="s">
        <v>1500</v>
      </c>
      <c r="BB33" s="170"/>
      <c r="BC33" s="170"/>
      <c r="BD33" s="171"/>
      <c r="BE33" s="171"/>
      <c r="BF33" s="171"/>
      <c r="BG33" s="171"/>
      <c r="BH33" s="171"/>
    </row>
    <row r="34" spans="1:60" s="4" customFormat="1" ht="44.1" customHeight="1" thickBot="1" x14ac:dyDescent="0.3">
      <c r="A34" s="47" t="str">
        <f t="shared" si="0"/>
        <v>Indicator 32 - Deleted collateral from Land registry</v>
      </c>
      <c r="B34" s="48">
        <f t="shared" si="2"/>
        <v>32</v>
      </c>
      <c r="C34" s="6" t="s">
        <v>46</v>
      </c>
      <c r="D34" s="8" t="str">
        <f t="shared" si="1"/>
        <v>ID32</v>
      </c>
      <c r="E34" s="8"/>
      <c r="F34" s="6" t="s">
        <v>314</v>
      </c>
      <c r="G34" s="60" t="s">
        <v>46</v>
      </c>
      <c r="H34" s="61" t="s">
        <v>544</v>
      </c>
      <c r="I34" s="14" t="s">
        <v>9</v>
      </c>
      <c r="J34" s="10" t="s">
        <v>741</v>
      </c>
      <c r="K34" s="11" t="s">
        <v>739</v>
      </c>
      <c r="L34" s="9" t="s">
        <v>371</v>
      </c>
      <c r="M34" s="14" t="s">
        <v>796</v>
      </c>
      <c r="N34" s="59"/>
      <c r="O34" s="145"/>
      <c r="P34" s="145"/>
      <c r="Q34" s="145"/>
      <c r="R34" s="145"/>
      <c r="S34" s="145"/>
      <c r="T34" s="62" t="s">
        <v>12</v>
      </c>
      <c r="U34" s="59"/>
      <c r="V34" s="52" t="s">
        <v>1278</v>
      </c>
      <c r="W34" s="52" t="s">
        <v>12</v>
      </c>
      <c r="X34" s="52" t="s">
        <v>1039</v>
      </c>
      <c r="Y34" s="52"/>
      <c r="Z34" s="52">
        <v>1</v>
      </c>
      <c r="AA34" s="82">
        <v>0</v>
      </c>
      <c r="AB34" s="82">
        <v>0</v>
      </c>
      <c r="AC34" s="82">
        <v>0</v>
      </c>
      <c r="AD34" s="82">
        <v>0</v>
      </c>
      <c r="AE34" s="82">
        <v>0</v>
      </c>
      <c r="AF34" s="82">
        <v>0</v>
      </c>
      <c r="AG34" s="82">
        <v>0</v>
      </c>
      <c r="AH34" s="82">
        <v>0</v>
      </c>
      <c r="AI34" s="82">
        <v>0</v>
      </c>
      <c r="AJ34" s="82">
        <v>0</v>
      </c>
      <c r="AK34" s="82">
        <v>0</v>
      </c>
      <c r="AL34" s="82">
        <v>0</v>
      </c>
      <c r="AM34" s="82">
        <v>0</v>
      </c>
      <c r="AN34" s="82">
        <v>0</v>
      </c>
      <c r="AO34" s="82">
        <v>0</v>
      </c>
      <c r="AP34" s="82">
        <v>0</v>
      </c>
      <c r="AQ34" s="82">
        <v>0</v>
      </c>
      <c r="AR34" s="82" t="s">
        <v>1500</v>
      </c>
      <c r="AS34" s="85" t="s">
        <v>1500</v>
      </c>
      <c r="AT34" s="85" t="s">
        <v>1500</v>
      </c>
      <c r="AU34" s="142" t="s">
        <v>1717</v>
      </c>
      <c r="AV34" s="157"/>
      <c r="AW34" s="157"/>
      <c r="AX34" s="157"/>
      <c r="AY34" s="157"/>
      <c r="AZ34" s="157"/>
      <c r="BA34" s="169" t="s">
        <v>1500</v>
      </c>
      <c r="BB34" s="170"/>
      <c r="BC34" s="170"/>
      <c r="BD34" s="171"/>
      <c r="BE34" s="171"/>
      <c r="BF34" s="171"/>
      <c r="BG34" s="171"/>
      <c r="BH34" s="171"/>
    </row>
    <row r="35" spans="1:60" s="4" customFormat="1" ht="44.1" customHeight="1" thickBot="1" x14ac:dyDescent="0.3">
      <c r="A35" s="47" t="str">
        <f t="shared" ref="A35:A65" si="3">CONCATENATE(C$2," ",B35," - ",C35)</f>
        <v>Indicator 33 - Debt settlement procedure (municipality)</v>
      </c>
      <c r="B35" s="48">
        <f t="shared" si="2"/>
        <v>33</v>
      </c>
      <c r="C35" s="6" t="s">
        <v>1297</v>
      </c>
      <c r="D35" s="8" t="str">
        <f t="shared" si="1"/>
        <v>ID33</v>
      </c>
      <c r="E35" s="8"/>
      <c r="F35" s="6" t="s">
        <v>314</v>
      </c>
      <c r="G35" s="60" t="s">
        <v>54</v>
      </c>
      <c r="H35" s="61" t="s">
        <v>545</v>
      </c>
      <c r="I35" s="14" t="s">
        <v>9</v>
      </c>
      <c r="J35" s="10" t="s">
        <v>741</v>
      </c>
      <c r="K35" s="11" t="s">
        <v>739</v>
      </c>
      <c r="L35" s="9" t="s">
        <v>372</v>
      </c>
      <c r="M35" s="14" t="s">
        <v>797</v>
      </c>
      <c r="N35" s="59"/>
      <c r="O35" s="145"/>
      <c r="P35" s="145"/>
      <c r="Q35" s="145"/>
      <c r="R35" s="145"/>
      <c r="S35" s="145"/>
      <c r="T35" s="62" t="s">
        <v>12</v>
      </c>
      <c r="U35" s="59"/>
      <c r="V35" s="52" t="s">
        <v>1278</v>
      </c>
      <c r="W35" s="52" t="s">
        <v>12</v>
      </c>
      <c r="X35" s="52" t="s">
        <v>1039</v>
      </c>
      <c r="Y35" s="53" t="s">
        <v>1535</v>
      </c>
      <c r="Z35" s="52">
        <v>1</v>
      </c>
      <c r="AA35" s="82">
        <v>0</v>
      </c>
      <c r="AB35" s="82">
        <v>0</v>
      </c>
      <c r="AC35" s="82">
        <v>0</v>
      </c>
      <c r="AD35" s="82">
        <v>0</v>
      </c>
      <c r="AE35" s="82">
        <v>0</v>
      </c>
      <c r="AF35" s="82">
        <v>0</v>
      </c>
      <c r="AG35" s="82">
        <v>0</v>
      </c>
      <c r="AH35" s="82">
        <v>0</v>
      </c>
      <c r="AI35" s="82">
        <v>0</v>
      </c>
      <c r="AJ35" s="82">
        <v>0</v>
      </c>
      <c r="AK35" s="82">
        <v>0</v>
      </c>
      <c r="AL35" s="82">
        <v>0</v>
      </c>
      <c r="AM35" s="82">
        <v>0</v>
      </c>
      <c r="AN35" s="82">
        <v>0</v>
      </c>
      <c r="AO35" s="82">
        <v>0</v>
      </c>
      <c r="AP35" s="82">
        <v>0</v>
      </c>
      <c r="AQ35" s="82">
        <v>0</v>
      </c>
      <c r="AR35" s="82" t="s">
        <v>1500</v>
      </c>
      <c r="AS35" s="85" t="s">
        <v>1500</v>
      </c>
      <c r="AT35" s="85" t="s">
        <v>1500</v>
      </c>
      <c r="AU35" s="142" t="s">
        <v>1717</v>
      </c>
      <c r="AV35" s="157"/>
      <c r="AW35" s="157"/>
      <c r="AX35" s="157"/>
      <c r="AY35" s="157"/>
      <c r="AZ35" s="157"/>
      <c r="BA35" s="169" t="s">
        <v>1500</v>
      </c>
      <c r="BB35" s="170"/>
      <c r="BC35" s="170"/>
      <c r="BD35" s="171"/>
      <c r="BE35" s="171"/>
      <c r="BF35" s="171"/>
      <c r="BG35" s="171"/>
      <c r="BH35" s="171"/>
    </row>
    <row r="36" spans="1:60" s="17" customFormat="1" ht="44.1" customHeight="1" thickBot="1" x14ac:dyDescent="0.3">
      <c r="A36" s="47" t="str">
        <f t="shared" si="3"/>
        <v>Indicator 34 - Negative own equity</v>
      </c>
      <c r="B36" s="48">
        <f t="shared" si="2"/>
        <v>34</v>
      </c>
      <c r="C36" s="6" t="s">
        <v>53</v>
      </c>
      <c r="D36" s="8" t="str">
        <f t="shared" si="1"/>
        <v>ID34</v>
      </c>
      <c r="E36" s="8"/>
      <c r="F36" s="6" t="s">
        <v>316</v>
      </c>
      <c r="G36" s="60" t="s">
        <v>53</v>
      </c>
      <c r="H36" s="61" t="s">
        <v>546</v>
      </c>
      <c r="I36" s="14" t="s">
        <v>9</v>
      </c>
      <c r="J36" s="10" t="s">
        <v>746</v>
      </c>
      <c r="K36" s="11" t="s">
        <v>726</v>
      </c>
      <c r="L36" s="9" t="s">
        <v>373</v>
      </c>
      <c r="M36" s="14" t="s">
        <v>1040</v>
      </c>
      <c r="N36" s="59">
        <v>1</v>
      </c>
      <c r="O36" s="145"/>
      <c r="P36" s="145">
        <v>1</v>
      </c>
      <c r="Q36" s="145"/>
      <c r="R36" s="145"/>
      <c r="S36" s="145"/>
      <c r="T36" s="66" t="s">
        <v>19</v>
      </c>
      <c r="U36" s="67" t="e">
        <f>IF(#REF!&lt;0,"1","0")</f>
        <v>#REF!</v>
      </c>
      <c r="V36" s="52" t="s">
        <v>1278</v>
      </c>
      <c r="W36" s="52" t="s">
        <v>1278</v>
      </c>
      <c r="X36" s="52" t="s">
        <v>1471</v>
      </c>
      <c r="Y36" s="52"/>
      <c r="Z36" s="52">
        <v>2</v>
      </c>
      <c r="AA36" s="82">
        <v>0</v>
      </c>
      <c r="AB36" s="82">
        <v>0</v>
      </c>
      <c r="AC36" s="82">
        <v>0</v>
      </c>
      <c r="AD36" s="82">
        <v>0</v>
      </c>
      <c r="AE36" s="82">
        <v>0</v>
      </c>
      <c r="AF36" s="82">
        <v>0</v>
      </c>
      <c r="AG36" s="82">
        <v>0</v>
      </c>
      <c r="AH36" s="82">
        <v>0</v>
      </c>
      <c r="AI36" s="82">
        <v>0</v>
      </c>
      <c r="AJ36" s="82">
        <v>0</v>
      </c>
      <c r="AK36" s="82">
        <v>0</v>
      </c>
      <c r="AL36" s="82">
        <v>0</v>
      </c>
      <c r="AM36" s="82">
        <v>0</v>
      </c>
      <c r="AN36" s="82">
        <v>0</v>
      </c>
      <c r="AO36" s="82">
        <v>0</v>
      </c>
      <c r="AP36" s="82">
        <v>0</v>
      </c>
      <c r="AQ36" s="82">
        <v>0</v>
      </c>
      <c r="AR36" s="82"/>
      <c r="AS36" s="85" t="s">
        <v>1500</v>
      </c>
      <c r="AT36" s="85" t="s">
        <v>1500</v>
      </c>
      <c r="AU36" s="144" t="s">
        <v>1717</v>
      </c>
      <c r="AV36" s="159"/>
      <c r="AW36" s="159"/>
      <c r="AX36" s="159"/>
      <c r="AY36" s="159"/>
      <c r="AZ36" s="159"/>
      <c r="BA36" s="169"/>
      <c r="BB36" s="170"/>
      <c r="BC36" s="170"/>
      <c r="BD36" s="173"/>
      <c r="BE36" s="173"/>
      <c r="BF36" s="173"/>
      <c r="BG36" s="173"/>
      <c r="BH36" s="173"/>
    </row>
    <row r="37" spans="1:60" s="4" customFormat="1" ht="47.45" customHeight="1" thickBot="1" x14ac:dyDescent="0.3">
      <c r="A37" s="47" t="str">
        <f t="shared" si="3"/>
        <v>Indicator 35 - Delta equity</v>
      </c>
      <c r="B37" s="48">
        <f t="shared" si="2"/>
        <v>35</v>
      </c>
      <c r="C37" s="6" t="s">
        <v>339</v>
      </c>
      <c r="D37" s="8" t="str">
        <f t="shared" si="1"/>
        <v>ID35</v>
      </c>
      <c r="E37" s="8"/>
      <c r="F37" s="6" t="s">
        <v>317</v>
      </c>
      <c r="G37" s="60" t="s">
        <v>346</v>
      </c>
      <c r="H37" s="61" t="s">
        <v>547</v>
      </c>
      <c r="I37" s="14" t="s">
        <v>18</v>
      </c>
      <c r="J37" s="10" t="s">
        <v>743</v>
      </c>
      <c r="K37" s="11" t="s">
        <v>726</v>
      </c>
      <c r="L37" s="9" t="s">
        <v>435</v>
      </c>
      <c r="M37" s="14" t="s">
        <v>1064</v>
      </c>
      <c r="N37" s="59">
        <v>1</v>
      </c>
      <c r="O37" s="59">
        <v>1</v>
      </c>
      <c r="P37" s="145">
        <v>1</v>
      </c>
      <c r="Q37" s="145">
        <v>1</v>
      </c>
      <c r="R37" s="145"/>
      <c r="S37" s="145"/>
      <c r="T37" s="62" t="s">
        <v>19</v>
      </c>
      <c r="U37" s="64" t="e">
        <f>(#REF!/#REF!)-1</f>
        <v>#REF!</v>
      </c>
      <c r="V37" s="52" t="s">
        <v>1278</v>
      </c>
      <c r="W37" s="52" t="s">
        <v>1278</v>
      </c>
      <c r="X37" s="52" t="s">
        <v>1471</v>
      </c>
      <c r="Y37" s="52"/>
      <c r="Z37" s="52">
        <v>2</v>
      </c>
      <c r="AA37" s="82">
        <v>1</v>
      </c>
      <c r="AB37" s="82" t="s">
        <v>1499</v>
      </c>
      <c r="AC37" s="82" t="s">
        <v>1499</v>
      </c>
      <c r="AD37" s="82" t="s">
        <v>1499</v>
      </c>
      <c r="AE37" s="82" t="s">
        <v>1503</v>
      </c>
      <c r="AF37" s="82" t="s">
        <v>1503</v>
      </c>
      <c r="AG37" s="82" t="s">
        <v>1503</v>
      </c>
      <c r="AH37" s="82" t="s">
        <v>1503</v>
      </c>
      <c r="AI37" s="82" t="s">
        <v>1503</v>
      </c>
      <c r="AJ37" s="82" t="s">
        <v>1499</v>
      </c>
      <c r="AK37" s="82" t="s">
        <v>1499</v>
      </c>
      <c r="AL37" s="82" t="s">
        <v>1499</v>
      </c>
      <c r="AM37" s="82" t="s">
        <v>1503</v>
      </c>
      <c r="AN37" s="82" t="s">
        <v>1503</v>
      </c>
      <c r="AO37" s="82" t="s">
        <v>1503</v>
      </c>
      <c r="AP37" s="82" t="s">
        <v>1503</v>
      </c>
      <c r="AQ37" s="82" t="s">
        <v>1503</v>
      </c>
      <c r="AR37" s="82">
        <v>0</v>
      </c>
      <c r="AS37" s="85" t="s">
        <v>1500</v>
      </c>
      <c r="AT37" s="85" t="s">
        <v>1500</v>
      </c>
      <c r="AU37" s="142" t="s">
        <v>1718</v>
      </c>
      <c r="AV37" s="157"/>
      <c r="AW37" s="157"/>
      <c r="AX37" s="157"/>
      <c r="AY37" s="157"/>
      <c r="AZ37" s="157"/>
      <c r="BA37" s="169">
        <v>0</v>
      </c>
      <c r="BB37" s="170"/>
      <c r="BC37" s="170"/>
      <c r="BD37" s="171"/>
      <c r="BE37" s="171"/>
      <c r="BF37" s="171"/>
      <c r="BG37" s="171"/>
      <c r="BH37" s="171"/>
    </row>
    <row r="38" spans="1:60" s="4" customFormat="1" ht="58.35" customHeight="1" thickBot="1" x14ac:dyDescent="0.3">
      <c r="A38" s="47" t="str">
        <f t="shared" si="3"/>
        <v>Indicator 36 - New account at other bank - 6 months</v>
      </c>
      <c r="B38" s="48">
        <f t="shared" si="2"/>
        <v>36</v>
      </c>
      <c r="C38" s="6" t="s">
        <v>58</v>
      </c>
      <c r="D38" s="8" t="str">
        <f t="shared" si="1"/>
        <v>ID36</v>
      </c>
      <c r="E38" s="8"/>
      <c r="F38" s="6" t="s">
        <v>314</v>
      </c>
      <c r="G38" s="60" t="s">
        <v>55</v>
      </c>
      <c r="H38" s="61" t="s">
        <v>548</v>
      </c>
      <c r="I38" s="14" t="s">
        <v>9</v>
      </c>
      <c r="J38" s="10" t="s">
        <v>741</v>
      </c>
      <c r="K38" s="11" t="s">
        <v>739</v>
      </c>
      <c r="L38" s="9" t="s">
        <v>374</v>
      </c>
      <c r="M38" s="14" t="s">
        <v>798</v>
      </c>
      <c r="N38" s="59"/>
      <c r="O38" s="145"/>
      <c r="P38" s="145"/>
      <c r="Q38" s="145"/>
      <c r="R38" s="145"/>
      <c r="S38" s="145"/>
      <c r="T38" s="62" t="s">
        <v>12</v>
      </c>
      <c r="U38" s="59"/>
      <c r="V38" s="52" t="s">
        <v>1278</v>
      </c>
      <c r="W38" s="52" t="s">
        <v>12</v>
      </c>
      <c r="X38" s="52" t="s">
        <v>1039</v>
      </c>
      <c r="Y38" s="52"/>
      <c r="Z38" s="52">
        <v>1</v>
      </c>
      <c r="AA38" s="82">
        <v>0</v>
      </c>
      <c r="AB38" s="82">
        <v>0</v>
      </c>
      <c r="AC38" s="82">
        <v>0</v>
      </c>
      <c r="AD38" s="82">
        <v>0</v>
      </c>
      <c r="AE38" s="82">
        <v>0</v>
      </c>
      <c r="AF38" s="82">
        <v>0</v>
      </c>
      <c r="AG38" s="82">
        <v>0</v>
      </c>
      <c r="AH38" s="82">
        <v>0</v>
      </c>
      <c r="AI38" s="82">
        <v>0</v>
      </c>
      <c r="AJ38" s="82">
        <v>0</v>
      </c>
      <c r="AK38" s="82">
        <v>0</v>
      </c>
      <c r="AL38" s="82">
        <v>0</v>
      </c>
      <c r="AM38" s="82">
        <v>0</v>
      </c>
      <c r="AN38" s="82">
        <v>0</v>
      </c>
      <c r="AO38" s="82">
        <v>0</v>
      </c>
      <c r="AP38" s="82">
        <v>0</v>
      </c>
      <c r="AQ38" s="82">
        <v>0</v>
      </c>
      <c r="AR38" s="82" t="s">
        <v>1500</v>
      </c>
      <c r="AS38" s="85" t="s">
        <v>1500</v>
      </c>
      <c r="AT38" s="85" t="s">
        <v>1500</v>
      </c>
      <c r="AU38" s="142" t="s">
        <v>1717</v>
      </c>
      <c r="AV38" s="157"/>
      <c r="AW38" s="157"/>
      <c r="AX38" s="157"/>
      <c r="AY38" s="157"/>
      <c r="AZ38" s="157"/>
      <c r="BA38" s="169" t="s">
        <v>1500</v>
      </c>
      <c r="BB38" s="170"/>
      <c r="BC38" s="170"/>
      <c r="BD38" s="171"/>
      <c r="BE38" s="171"/>
      <c r="BF38" s="171"/>
      <c r="BG38" s="171"/>
      <c r="BH38" s="171"/>
    </row>
    <row r="39" spans="1:60" s="4" customFormat="1" ht="58.35" customHeight="1" thickBot="1" x14ac:dyDescent="0.3">
      <c r="A39" s="47" t="str">
        <f t="shared" si="3"/>
        <v>Indicator 37 - New account opened by guarantor - 6 months</v>
      </c>
      <c r="B39" s="48">
        <f t="shared" si="2"/>
        <v>37</v>
      </c>
      <c r="C39" s="6" t="s">
        <v>59</v>
      </c>
      <c r="D39" s="8" t="str">
        <f t="shared" si="1"/>
        <v>ID37</v>
      </c>
      <c r="E39" s="8"/>
      <c r="F39" s="6" t="s">
        <v>314</v>
      </c>
      <c r="G39" s="60" t="s">
        <v>56</v>
      </c>
      <c r="H39" s="61" t="s">
        <v>549</v>
      </c>
      <c r="I39" s="14" t="s">
        <v>9</v>
      </c>
      <c r="J39" s="10" t="s">
        <v>741</v>
      </c>
      <c r="K39" s="11" t="s">
        <v>739</v>
      </c>
      <c r="L39" s="9" t="s">
        <v>375</v>
      </c>
      <c r="M39" s="14" t="s">
        <v>799</v>
      </c>
      <c r="N39" s="59"/>
      <c r="O39" s="145"/>
      <c r="P39" s="145"/>
      <c r="Q39" s="145"/>
      <c r="R39" s="145"/>
      <c r="S39" s="145"/>
      <c r="T39" s="62" t="s">
        <v>12</v>
      </c>
      <c r="U39" s="59"/>
      <c r="V39" s="52" t="s">
        <v>1278</v>
      </c>
      <c r="W39" s="52" t="s">
        <v>12</v>
      </c>
      <c r="X39" s="52" t="s">
        <v>1039</v>
      </c>
      <c r="Y39" s="53" t="s">
        <v>1535</v>
      </c>
      <c r="Z39" s="52">
        <v>1</v>
      </c>
      <c r="AA39" s="82">
        <v>0</v>
      </c>
      <c r="AB39" s="82">
        <v>0</v>
      </c>
      <c r="AC39" s="82">
        <v>0</v>
      </c>
      <c r="AD39" s="82">
        <v>0</v>
      </c>
      <c r="AE39" s="82">
        <v>0</v>
      </c>
      <c r="AF39" s="82">
        <v>0</v>
      </c>
      <c r="AG39" s="82">
        <v>0</v>
      </c>
      <c r="AH39" s="82">
        <v>0</v>
      </c>
      <c r="AI39" s="82">
        <v>0</v>
      </c>
      <c r="AJ39" s="82">
        <v>0</v>
      </c>
      <c r="AK39" s="82">
        <v>0</v>
      </c>
      <c r="AL39" s="82">
        <v>0</v>
      </c>
      <c r="AM39" s="82">
        <v>0</v>
      </c>
      <c r="AN39" s="82">
        <v>0</v>
      </c>
      <c r="AO39" s="82">
        <v>0</v>
      </c>
      <c r="AP39" s="82">
        <v>0</v>
      </c>
      <c r="AQ39" s="82">
        <v>0</v>
      </c>
      <c r="AR39" s="82" t="s">
        <v>1500</v>
      </c>
      <c r="AS39" s="85" t="s">
        <v>1500</v>
      </c>
      <c r="AT39" s="85" t="s">
        <v>1500</v>
      </c>
      <c r="AU39" s="142" t="s">
        <v>1717</v>
      </c>
      <c r="AV39" s="157"/>
      <c r="AW39" s="157"/>
      <c r="AX39" s="157"/>
      <c r="AY39" s="157"/>
      <c r="AZ39" s="157"/>
      <c r="BA39" s="169" t="s">
        <v>1500</v>
      </c>
      <c r="BB39" s="170"/>
      <c r="BC39" s="170"/>
      <c r="BD39" s="171"/>
      <c r="BE39" s="171"/>
      <c r="BF39" s="171"/>
      <c r="BG39" s="171"/>
      <c r="BH39" s="171"/>
    </row>
    <row r="40" spans="1:60" s="4" customFormat="1" ht="29.45" customHeight="1" thickBot="1" x14ac:dyDescent="0.3">
      <c r="A40" s="47" t="str">
        <f t="shared" si="3"/>
        <v>Indicator 38 - Collateral missing</v>
      </c>
      <c r="B40" s="48">
        <f t="shared" si="2"/>
        <v>38</v>
      </c>
      <c r="C40" s="6" t="s">
        <v>1298</v>
      </c>
      <c r="D40" s="8" t="str">
        <f t="shared" si="1"/>
        <v>ID38</v>
      </c>
      <c r="E40" s="8"/>
      <c r="F40" s="6" t="s">
        <v>314</v>
      </c>
      <c r="G40" s="60" t="s">
        <v>60</v>
      </c>
      <c r="H40" s="61" t="s">
        <v>550</v>
      </c>
      <c r="I40" s="14" t="s">
        <v>9</v>
      </c>
      <c r="J40" s="10" t="s">
        <v>741</v>
      </c>
      <c r="K40" s="11" t="s">
        <v>739</v>
      </c>
      <c r="L40" s="9" t="s">
        <v>376</v>
      </c>
      <c r="M40" s="14" t="s">
        <v>800</v>
      </c>
      <c r="N40" s="59"/>
      <c r="O40" s="145"/>
      <c r="P40" s="145"/>
      <c r="Q40" s="145"/>
      <c r="R40" s="145"/>
      <c r="S40" s="145"/>
      <c r="T40" s="62" t="s">
        <v>12</v>
      </c>
      <c r="U40" s="59"/>
      <c r="V40" s="52" t="s">
        <v>1278</v>
      </c>
      <c r="W40" s="52" t="s">
        <v>12</v>
      </c>
      <c r="X40" s="52" t="s">
        <v>1039</v>
      </c>
      <c r="Y40" s="52"/>
      <c r="Z40" s="52">
        <v>1</v>
      </c>
      <c r="AA40" s="82">
        <v>0</v>
      </c>
      <c r="AB40" s="82">
        <v>0</v>
      </c>
      <c r="AC40" s="82">
        <v>0</v>
      </c>
      <c r="AD40" s="82">
        <v>0</v>
      </c>
      <c r="AE40" s="82">
        <v>0</v>
      </c>
      <c r="AF40" s="82">
        <v>0</v>
      </c>
      <c r="AG40" s="82">
        <v>0</v>
      </c>
      <c r="AH40" s="82">
        <v>0</v>
      </c>
      <c r="AI40" s="82">
        <v>0</v>
      </c>
      <c r="AJ40" s="82">
        <v>0</v>
      </c>
      <c r="AK40" s="82">
        <v>0</v>
      </c>
      <c r="AL40" s="82">
        <v>0</v>
      </c>
      <c r="AM40" s="82">
        <v>0</v>
      </c>
      <c r="AN40" s="82">
        <v>0</v>
      </c>
      <c r="AO40" s="82">
        <v>0</v>
      </c>
      <c r="AP40" s="82">
        <v>0</v>
      </c>
      <c r="AQ40" s="82">
        <v>0</v>
      </c>
      <c r="AR40" s="82" t="s">
        <v>1500</v>
      </c>
      <c r="AS40" s="85" t="s">
        <v>1500</v>
      </c>
      <c r="AT40" s="85" t="s">
        <v>1500</v>
      </c>
      <c r="AU40" s="142" t="s">
        <v>1717</v>
      </c>
      <c r="AV40" s="157"/>
      <c r="AW40" s="157"/>
      <c r="AX40" s="157"/>
      <c r="AY40" s="157"/>
      <c r="AZ40" s="157"/>
      <c r="BA40" s="169" t="s">
        <v>1500</v>
      </c>
      <c r="BB40" s="170"/>
      <c r="BC40" s="170"/>
      <c r="BD40" s="171"/>
      <c r="BE40" s="171"/>
      <c r="BF40" s="171"/>
      <c r="BG40" s="171"/>
      <c r="BH40" s="171"/>
    </row>
    <row r="41" spans="1:60" s="4" customFormat="1" ht="44.1" customHeight="1" thickBot="1" x14ac:dyDescent="0.3">
      <c r="A41" s="47" t="str">
        <f t="shared" si="3"/>
        <v>Indicator 39 - Notarization, pledge are missing more than 60 days</v>
      </c>
      <c r="B41" s="48">
        <f t="shared" si="2"/>
        <v>39</v>
      </c>
      <c r="C41" s="6" t="s">
        <v>57</v>
      </c>
      <c r="D41" s="8" t="str">
        <f t="shared" si="1"/>
        <v>ID39</v>
      </c>
      <c r="E41" s="8"/>
      <c r="F41" s="6" t="s">
        <v>314</v>
      </c>
      <c r="G41" s="60" t="s">
        <v>61</v>
      </c>
      <c r="H41" s="61" t="s">
        <v>551</v>
      </c>
      <c r="I41" s="14" t="s">
        <v>9</v>
      </c>
      <c r="J41" s="10" t="s">
        <v>741</v>
      </c>
      <c r="K41" s="11" t="s">
        <v>739</v>
      </c>
      <c r="L41" s="9" t="s">
        <v>377</v>
      </c>
      <c r="M41" s="14" t="s">
        <v>801</v>
      </c>
      <c r="N41" s="59"/>
      <c r="O41" s="145"/>
      <c r="P41" s="145"/>
      <c r="Q41" s="145"/>
      <c r="R41" s="145"/>
      <c r="S41" s="145"/>
      <c r="T41" s="62" t="s">
        <v>12</v>
      </c>
      <c r="U41" s="59"/>
      <c r="V41" s="52" t="s">
        <v>1278</v>
      </c>
      <c r="W41" s="52" t="s">
        <v>12</v>
      </c>
      <c r="X41" s="52" t="s">
        <v>1039</v>
      </c>
      <c r="Y41" s="53" t="s">
        <v>1535</v>
      </c>
      <c r="Z41" s="52">
        <v>1</v>
      </c>
      <c r="AA41" s="82">
        <v>0</v>
      </c>
      <c r="AB41" s="82">
        <v>0</v>
      </c>
      <c r="AC41" s="82">
        <v>0</v>
      </c>
      <c r="AD41" s="82">
        <v>0</v>
      </c>
      <c r="AE41" s="82">
        <v>0</v>
      </c>
      <c r="AF41" s="82">
        <v>0</v>
      </c>
      <c r="AG41" s="82">
        <v>0</v>
      </c>
      <c r="AH41" s="82">
        <v>0</v>
      </c>
      <c r="AI41" s="82">
        <v>0</v>
      </c>
      <c r="AJ41" s="82">
        <v>0</v>
      </c>
      <c r="AK41" s="82">
        <v>0</v>
      </c>
      <c r="AL41" s="82">
        <v>0</v>
      </c>
      <c r="AM41" s="82">
        <v>0</v>
      </c>
      <c r="AN41" s="82">
        <v>0</v>
      </c>
      <c r="AO41" s="82">
        <v>0</v>
      </c>
      <c r="AP41" s="82">
        <v>0</v>
      </c>
      <c r="AQ41" s="82">
        <v>0</v>
      </c>
      <c r="AR41" s="82" t="s">
        <v>1500</v>
      </c>
      <c r="AS41" s="85" t="s">
        <v>1500</v>
      </c>
      <c r="AT41" s="85" t="s">
        <v>1500</v>
      </c>
      <c r="AU41" s="142" t="s">
        <v>1717</v>
      </c>
      <c r="AV41" s="157"/>
      <c r="AW41" s="157"/>
      <c r="AX41" s="157"/>
      <c r="AY41" s="157"/>
      <c r="AZ41" s="157"/>
      <c r="BA41" s="169" t="s">
        <v>1500</v>
      </c>
      <c r="BB41" s="170"/>
      <c r="BC41" s="170"/>
      <c r="BD41" s="171"/>
      <c r="BE41" s="171"/>
      <c r="BF41" s="171"/>
      <c r="BG41" s="171"/>
      <c r="BH41" s="171"/>
    </row>
    <row r="42" spans="1:60" s="4" customFormat="1" ht="47.45" customHeight="1" thickBot="1" x14ac:dyDescent="0.3">
      <c r="A42" s="47" t="str">
        <f t="shared" si="3"/>
        <v>Indicator 40 - Loan to value ratio</v>
      </c>
      <c r="B42" s="48">
        <f t="shared" si="2"/>
        <v>40</v>
      </c>
      <c r="C42" s="6" t="s">
        <v>62</v>
      </c>
      <c r="D42" s="8" t="str">
        <f t="shared" si="1"/>
        <v>ID40</v>
      </c>
      <c r="E42" s="8"/>
      <c r="F42" s="6" t="s">
        <v>313</v>
      </c>
      <c r="G42" s="60" t="s">
        <v>62</v>
      </c>
      <c r="H42" s="61" t="s">
        <v>552</v>
      </c>
      <c r="I42" s="14" t="s">
        <v>18</v>
      </c>
      <c r="J42" s="10" t="s">
        <v>741</v>
      </c>
      <c r="K42" s="11" t="s">
        <v>727</v>
      </c>
      <c r="L42" s="9" t="s">
        <v>436</v>
      </c>
      <c r="M42" s="14" t="s">
        <v>754</v>
      </c>
      <c r="N42" s="59">
        <v>1</v>
      </c>
      <c r="O42" s="145"/>
      <c r="P42" s="145">
        <v>1</v>
      </c>
      <c r="Q42" s="145"/>
      <c r="R42" s="145">
        <v>1</v>
      </c>
      <c r="S42" s="145"/>
      <c r="T42" s="62" t="s">
        <v>19</v>
      </c>
      <c r="U42" s="64" t="e">
        <f>(#REF!/#REF!)</f>
        <v>#REF!</v>
      </c>
      <c r="V42" s="52" t="s">
        <v>1278</v>
      </c>
      <c r="W42" s="52" t="s">
        <v>1278</v>
      </c>
      <c r="X42" s="52" t="s">
        <v>1471</v>
      </c>
      <c r="Y42" s="52"/>
      <c r="Z42" s="52">
        <v>2</v>
      </c>
      <c r="AA42" s="82">
        <v>1</v>
      </c>
      <c r="AB42" s="82" t="s">
        <v>1499</v>
      </c>
      <c r="AC42" s="82" t="s">
        <v>1499</v>
      </c>
      <c r="AD42" s="82" t="s">
        <v>1499</v>
      </c>
      <c r="AE42" s="82" t="s">
        <v>1503</v>
      </c>
      <c r="AF42" s="82" t="s">
        <v>1503</v>
      </c>
      <c r="AG42" s="82" t="s">
        <v>1503</v>
      </c>
      <c r="AH42" s="82" t="s">
        <v>1503</v>
      </c>
      <c r="AI42" s="82" t="s">
        <v>1503</v>
      </c>
      <c r="AJ42" s="82" t="s">
        <v>1499</v>
      </c>
      <c r="AK42" s="82" t="s">
        <v>1499</v>
      </c>
      <c r="AL42" s="82" t="s">
        <v>1499</v>
      </c>
      <c r="AM42" s="82" t="s">
        <v>1503</v>
      </c>
      <c r="AN42" s="82" t="s">
        <v>1503</v>
      </c>
      <c r="AO42" s="82" t="s">
        <v>1503</v>
      </c>
      <c r="AP42" s="82" t="s">
        <v>1503</v>
      </c>
      <c r="AQ42" s="82" t="s">
        <v>1503</v>
      </c>
      <c r="AR42" s="82" t="s">
        <v>1501</v>
      </c>
      <c r="AS42" s="85">
        <v>0.79426788999999998</v>
      </c>
      <c r="AT42" s="85">
        <v>0.58823532000000001</v>
      </c>
      <c r="AU42" s="232" t="s">
        <v>1719</v>
      </c>
      <c r="AV42" s="157"/>
      <c r="AW42" s="157"/>
      <c r="AX42" s="157"/>
      <c r="AY42" s="157"/>
      <c r="AZ42" s="157"/>
      <c r="BA42" s="169" t="s">
        <v>1501</v>
      </c>
      <c r="BB42" s="170">
        <v>0.99667050000000001</v>
      </c>
      <c r="BC42" s="170">
        <v>0.91452809999999995</v>
      </c>
      <c r="BD42" s="171"/>
      <c r="BE42" s="171"/>
      <c r="BF42" s="171"/>
      <c r="BG42" s="171"/>
      <c r="BH42" s="171"/>
    </row>
    <row r="43" spans="1:60" s="4" customFormat="1" ht="44.1" customHeight="1" thickBot="1" x14ac:dyDescent="0.3">
      <c r="A43" s="47" t="str">
        <f t="shared" si="3"/>
        <v>Indicator 41 - Criminal prosecution of mgmt</v>
      </c>
      <c r="B43" s="48">
        <f t="shared" si="2"/>
        <v>41</v>
      </c>
      <c r="C43" s="6" t="s">
        <v>1299</v>
      </c>
      <c r="D43" s="8" t="str">
        <f t="shared" si="1"/>
        <v>ID41</v>
      </c>
      <c r="E43" s="8"/>
      <c r="F43" s="6" t="s">
        <v>314</v>
      </c>
      <c r="G43" s="60" t="s">
        <v>227</v>
      </c>
      <c r="H43" s="61" t="s">
        <v>553</v>
      </c>
      <c r="I43" s="14" t="s">
        <v>9</v>
      </c>
      <c r="J43" s="10" t="s">
        <v>741</v>
      </c>
      <c r="K43" s="11" t="s">
        <v>739</v>
      </c>
      <c r="L43" s="9" t="s">
        <v>378</v>
      </c>
      <c r="M43" s="14" t="s">
        <v>802</v>
      </c>
      <c r="N43" s="59"/>
      <c r="O43" s="145"/>
      <c r="P43" s="145"/>
      <c r="Q43" s="145"/>
      <c r="R43" s="145"/>
      <c r="S43" s="145"/>
      <c r="T43" s="62" t="s">
        <v>12</v>
      </c>
      <c r="U43" s="59"/>
      <c r="V43" s="52" t="s">
        <v>1278</v>
      </c>
      <c r="W43" s="52" t="s">
        <v>12</v>
      </c>
      <c r="X43" s="52" t="s">
        <v>1039</v>
      </c>
      <c r="Y43" s="52"/>
      <c r="Z43" s="52">
        <v>1</v>
      </c>
      <c r="AA43" s="82">
        <v>0</v>
      </c>
      <c r="AB43" s="82">
        <v>0</v>
      </c>
      <c r="AC43" s="82">
        <v>0</v>
      </c>
      <c r="AD43" s="82">
        <v>0</v>
      </c>
      <c r="AE43" s="82">
        <v>0</v>
      </c>
      <c r="AF43" s="82">
        <v>0</v>
      </c>
      <c r="AG43" s="82">
        <v>0</v>
      </c>
      <c r="AH43" s="82">
        <v>0</v>
      </c>
      <c r="AI43" s="82">
        <v>0</v>
      </c>
      <c r="AJ43" s="82">
        <v>0</v>
      </c>
      <c r="AK43" s="82">
        <v>0</v>
      </c>
      <c r="AL43" s="82">
        <v>0</v>
      </c>
      <c r="AM43" s="82">
        <v>0</v>
      </c>
      <c r="AN43" s="82">
        <v>0</v>
      </c>
      <c r="AO43" s="82">
        <v>0</v>
      </c>
      <c r="AP43" s="82">
        <v>0</v>
      </c>
      <c r="AQ43" s="82">
        <v>0</v>
      </c>
      <c r="AR43" s="82" t="s">
        <v>1500</v>
      </c>
      <c r="AS43" s="85" t="s">
        <v>1500</v>
      </c>
      <c r="AT43" s="85" t="s">
        <v>1500</v>
      </c>
      <c r="AU43" s="142" t="s">
        <v>1717</v>
      </c>
      <c r="AV43" s="157"/>
      <c r="AW43" s="157"/>
      <c r="AX43" s="157"/>
      <c r="AY43" s="157"/>
      <c r="AZ43" s="157"/>
      <c r="BA43" s="169" t="s">
        <v>1500</v>
      </c>
      <c r="BB43" s="170"/>
      <c r="BC43" s="170"/>
      <c r="BD43" s="171"/>
      <c r="BE43" s="171"/>
      <c r="BF43" s="171"/>
      <c r="BG43" s="171"/>
      <c r="BH43" s="171"/>
    </row>
    <row r="44" spans="1:60" s="4" customFormat="1" ht="44.1" customHeight="1" thickBot="1" x14ac:dyDescent="0.3">
      <c r="A44" s="47" t="str">
        <f t="shared" si="3"/>
        <v>Indicator 42 - Claim for Client guarantee payout</v>
      </c>
      <c r="B44" s="48">
        <f t="shared" si="2"/>
        <v>42</v>
      </c>
      <c r="C44" s="6" t="s">
        <v>1300</v>
      </c>
      <c r="D44" s="8" t="str">
        <f t="shared" si="1"/>
        <v>ID42</v>
      </c>
      <c r="E44" s="8"/>
      <c r="F44" s="6" t="s">
        <v>313</v>
      </c>
      <c r="G44" s="60" t="s">
        <v>228</v>
      </c>
      <c r="H44" s="61" t="s">
        <v>554</v>
      </c>
      <c r="I44" s="14" t="s">
        <v>9</v>
      </c>
      <c r="J44" s="10" t="s">
        <v>741</v>
      </c>
      <c r="K44" s="11" t="s">
        <v>739</v>
      </c>
      <c r="L44" s="9" t="s">
        <v>379</v>
      </c>
      <c r="M44" s="14" t="s">
        <v>803</v>
      </c>
      <c r="N44" s="59"/>
      <c r="O44" s="145"/>
      <c r="P44" s="145"/>
      <c r="Q44" s="145"/>
      <c r="R44" s="145"/>
      <c r="S44" s="145"/>
      <c r="T44" s="62" t="s">
        <v>12</v>
      </c>
      <c r="U44" s="59"/>
      <c r="V44" s="52" t="s">
        <v>1278</v>
      </c>
      <c r="W44" s="52" t="s">
        <v>12</v>
      </c>
      <c r="X44" s="52" t="s">
        <v>1039</v>
      </c>
      <c r="Y44" s="52"/>
      <c r="Z44" s="52">
        <v>1</v>
      </c>
      <c r="AA44" s="82">
        <v>0</v>
      </c>
      <c r="AB44" s="82">
        <v>0</v>
      </c>
      <c r="AC44" s="82">
        <v>0</v>
      </c>
      <c r="AD44" s="82">
        <v>0</v>
      </c>
      <c r="AE44" s="82">
        <v>0</v>
      </c>
      <c r="AF44" s="82">
        <v>0</v>
      </c>
      <c r="AG44" s="82">
        <v>0</v>
      </c>
      <c r="AH44" s="82">
        <v>0</v>
      </c>
      <c r="AI44" s="82">
        <v>0</v>
      </c>
      <c r="AJ44" s="82">
        <v>0</v>
      </c>
      <c r="AK44" s="82">
        <v>0</v>
      </c>
      <c r="AL44" s="82">
        <v>0</v>
      </c>
      <c r="AM44" s="82">
        <v>0</v>
      </c>
      <c r="AN44" s="82">
        <v>0</v>
      </c>
      <c r="AO44" s="82">
        <v>0</v>
      </c>
      <c r="AP44" s="82">
        <v>0</v>
      </c>
      <c r="AQ44" s="82">
        <v>0</v>
      </c>
      <c r="AR44" s="82" t="s">
        <v>1500</v>
      </c>
      <c r="AS44" s="85" t="s">
        <v>1500</v>
      </c>
      <c r="AT44" s="85" t="s">
        <v>1500</v>
      </c>
      <c r="AU44" s="142" t="s">
        <v>1717</v>
      </c>
      <c r="AV44" s="157"/>
      <c r="AW44" s="157"/>
      <c r="AX44" s="157"/>
      <c r="AY44" s="157"/>
      <c r="AZ44" s="157"/>
      <c r="BA44" s="169" t="s">
        <v>1500</v>
      </c>
      <c r="BB44" s="170"/>
      <c r="BC44" s="170"/>
      <c r="BD44" s="171"/>
      <c r="BE44" s="171"/>
      <c r="BF44" s="171"/>
      <c r="BG44" s="171"/>
      <c r="BH44" s="171"/>
    </row>
    <row r="45" spans="1:60" s="4" customFormat="1" ht="47.45" customHeight="1" thickBot="1" x14ac:dyDescent="0.3">
      <c r="A45" s="47" t="str">
        <f t="shared" si="3"/>
        <v>Indicator 43 - Guarantor/collateral provider insolvent/bankrupt</v>
      </c>
      <c r="B45" s="48">
        <f t="shared" si="2"/>
        <v>43</v>
      </c>
      <c r="C45" s="6" t="s">
        <v>320</v>
      </c>
      <c r="D45" s="8" t="str">
        <f t="shared" si="1"/>
        <v>ID43</v>
      </c>
      <c r="E45" s="8"/>
      <c r="F45" s="6" t="s">
        <v>314</v>
      </c>
      <c r="G45" s="60" t="s">
        <v>229</v>
      </c>
      <c r="H45" s="61" t="s">
        <v>555</v>
      </c>
      <c r="I45" s="14" t="s">
        <v>9</v>
      </c>
      <c r="J45" s="10" t="s">
        <v>741</v>
      </c>
      <c r="K45" s="11" t="s">
        <v>739</v>
      </c>
      <c r="L45" s="9" t="s">
        <v>380</v>
      </c>
      <c r="M45" s="14" t="s">
        <v>804</v>
      </c>
      <c r="N45" s="59"/>
      <c r="O45" s="145"/>
      <c r="P45" s="145">
        <v>1</v>
      </c>
      <c r="Q45" s="145" t="s">
        <v>1982</v>
      </c>
      <c r="R45" s="145"/>
      <c r="S45" s="145"/>
      <c r="T45" s="62" t="s">
        <v>12</v>
      </c>
      <c r="U45" s="59"/>
      <c r="V45" s="52" t="s">
        <v>1278</v>
      </c>
      <c r="W45" s="52" t="s">
        <v>1278</v>
      </c>
      <c r="X45" s="52" t="s">
        <v>1039</v>
      </c>
      <c r="Y45" s="52"/>
      <c r="Z45" s="52">
        <v>1</v>
      </c>
      <c r="AA45" s="82">
        <v>1</v>
      </c>
      <c r="AB45" s="82" t="s">
        <v>1499</v>
      </c>
      <c r="AC45" s="82" t="s">
        <v>1499</v>
      </c>
      <c r="AD45" s="82" t="s">
        <v>1499</v>
      </c>
      <c r="AE45" s="82" t="s">
        <v>1503</v>
      </c>
      <c r="AF45" s="82" t="s">
        <v>1503</v>
      </c>
      <c r="AG45" s="82" t="s">
        <v>1503</v>
      </c>
      <c r="AH45" s="82" t="s">
        <v>1503</v>
      </c>
      <c r="AI45" s="82" t="s">
        <v>1503</v>
      </c>
      <c r="AJ45" s="82" t="s">
        <v>1499</v>
      </c>
      <c r="AK45" s="82" t="s">
        <v>1499</v>
      </c>
      <c r="AL45" s="82" t="s">
        <v>1499</v>
      </c>
      <c r="AM45" s="82" t="s">
        <v>1503</v>
      </c>
      <c r="AN45" s="82" t="s">
        <v>1503</v>
      </c>
      <c r="AO45" s="82" t="s">
        <v>1503</v>
      </c>
      <c r="AP45" s="82" t="s">
        <v>1503</v>
      </c>
      <c r="AQ45" s="82" t="s">
        <v>1503</v>
      </c>
      <c r="AR45" s="82" t="s">
        <v>1500</v>
      </c>
      <c r="AS45" s="85" t="s">
        <v>1500</v>
      </c>
      <c r="AT45" s="85" t="s">
        <v>1500</v>
      </c>
      <c r="AU45" s="142" t="s">
        <v>1717</v>
      </c>
      <c r="AV45" s="157"/>
      <c r="AW45" s="157"/>
      <c r="AX45" s="157"/>
      <c r="AY45" s="157"/>
      <c r="AZ45" s="157"/>
      <c r="BA45" s="169"/>
      <c r="BB45" s="170"/>
      <c r="BC45" s="170"/>
      <c r="BD45" s="171"/>
      <c r="BE45" s="171"/>
      <c r="BF45" s="171"/>
      <c r="BG45" s="171"/>
      <c r="BH45" s="171"/>
    </row>
    <row r="46" spans="1:60" s="4" customFormat="1" ht="29.45" customHeight="1" thickBot="1" x14ac:dyDescent="0.3">
      <c r="A46" s="47" t="str">
        <f t="shared" si="3"/>
        <v>Indicator 44 - Past due amount</v>
      </c>
      <c r="B46" s="48">
        <f t="shared" si="2"/>
        <v>44</v>
      </c>
      <c r="C46" s="6" t="s">
        <v>63</v>
      </c>
      <c r="D46" s="8" t="str">
        <f t="shared" si="1"/>
        <v>ID44</v>
      </c>
      <c r="E46" s="8"/>
      <c r="F46" s="6" t="s">
        <v>315</v>
      </c>
      <c r="G46" s="60" t="s">
        <v>230</v>
      </c>
      <c r="H46" s="61" t="s">
        <v>556</v>
      </c>
      <c r="I46" s="14" t="s">
        <v>18</v>
      </c>
      <c r="J46" s="10" t="s">
        <v>741</v>
      </c>
      <c r="K46" s="11" t="s">
        <v>727</v>
      </c>
      <c r="L46" s="9" t="s">
        <v>63</v>
      </c>
      <c r="M46" s="14" t="s">
        <v>805</v>
      </c>
      <c r="N46" s="59">
        <v>1</v>
      </c>
      <c r="O46" s="59">
        <v>1</v>
      </c>
      <c r="P46" s="145">
        <v>1</v>
      </c>
      <c r="Q46" s="145">
        <v>1</v>
      </c>
      <c r="R46" s="145">
        <v>1</v>
      </c>
      <c r="S46" s="145"/>
      <c r="T46" s="62" t="s">
        <v>12</v>
      </c>
      <c r="U46" s="59"/>
      <c r="V46" s="52" t="s">
        <v>1278</v>
      </c>
      <c r="W46" s="52" t="s">
        <v>1278</v>
      </c>
      <c r="X46" s="52" t="s">
        <v>1039</v>
      </c>
      <c r="Y46" s="52"/>
      <c r="Z46" s="52">
        <v>1</v>
      </c>
      <c r="AA46" s="82">
        <v>0</v>
      </c>
      <c r="AB46" s="82">
        <v>0</v>
      </c>
      <c r="AC46" s="82">
        <v>0</v>
      </c>
      <c r="AD46" s="82">
        <v>0</v>
      </c>
      <c r="AE46" s="82">
        <v>0</v>
      </c>
      <c r="AF46" s="82">
        <v>0</v>
      </c>
      <c r="AG46" s="82">
        <v>0</v>
      </c>
      <c r="AH46" s="82">
        <v>0</v>
      </c>
      <c r="AI46" s="82">
        <v>0</v>
      </c>
      <c r="AJ46" s="82">
        <v>0</v>
      </c>
      <c r="AK46" s="82">
        <v>0</v>
      </c>
      <c r="AL46" s="82">
        <v>0</v>
      </c>
      <c r="AM46" s="82">
        <v>0</v>
      </c>
      <c r="AN46" s="82">
        <v>0</v>
      </c>
      <c r="AO46" s="82">
        <v>0</v>
      </c>
      <c r="AP46" s="82">
        <v>0</v>
      </c>
      <c r="AQ46" s="82">
        <v>0</v>
      </c>
      <c r="AR46" s="82">
        <v>0</v>
      </c>
      <c r="AS46" s="85" t="s">
        <v>1500</v>
      </c>
      <c r="AT46" s="85" t="s">
        <v>1500</v>
      </c>
      <c r="AU46" s="142" t="s">
        <v>1721</v>
      </c>
      <c r="AV46" s="157" t="s">
        <v>1746</v>
      </c>
      <c r="AW46" s="157" t="s">
        <v>1748</v>
      </c>
      <c r="AX46" s="157">
        <v>91717.19</v>
      </c>
      <c r="AY46" s="157"/>
      <c r="AZ46" s="157"/>
      <c r="BA46" s="169">
        <v>0</v>
      </c>
      <c r="BB46" s="170"/>
      <c r="BC46" s="170"/>
      <c r="BD46" s="182" t="s">
        <v>1746</v>
      </c>
      <c r="BE46" s="184" t="s">
        <v>1747</v>
      </c>
      <c r="BF46" s="185">
        <v>8000000</v>
      </c>
      <c r="BG46" s="178" t="s">
        <v>1747</v>
      </c>
      <c r="BH46" s="186">
        <v>4633.32</v>
      </c>
    </row>
    <row r="47" spans="1:60" s="4" customFormat="1" ht="44.1" customHeight="1" thickBot="1" x14ac:dyDescent="0.3">
      <c r="A47" s="47" t="str">
        <f t="shared" si="3"/>
        <v>Indicator 45 - On breach of any credit line covenant</v>
      </c>
      <c r="B47" s="48">
        <f t="shared" si="2"/>
        <v>45</v>
      </c>
      <c r="C47" s="6" t="s">
        <v>321</v>
      </c>
      <c r="D47" s="8" t="str">
        <f t="shared" si="1"/>
        <v>ID45</v>
      </c>
      <c r="E47" s="8"/>
      <c r="F47" s="6" t="s">
        <v>313</v>
      </c>
      <c r="G47" s="60" t="s">
        <v>231</v>
      </c>
      <c r="H47" s="61" t="s">
        <v>557</v>
      </c>
      <c r="I47" s="91" t="s">
        <v>9</v>
      </c>
      <c r="J47" s="10" t="s">
        <v>741</v>
      </c>
      <c r="K47" s="11" t="s">
        <v>739</v>
      </c>
      <c r="L47" s="9" t="s">
        <v>381</v>
      </c>
      <c r="M47" s="14" t="s">
        <v>806</v>
      </c>
      <c r="N47" s="59"/>
      <c r="O47" s="145"/>
      <c r="P47" s="145"/>
      <c r="Q47" s="145"/>
      <c r="R47" s="145"/>
      <c r="S47" s="145"/>
      <c r="T47" s="62" t="s">
        <v>12</v>
      </c>
      <c r="U47" s="59"/>
      <c r="V47" s="52" t="s">
        <v>1278</v>
      </c>
      <c r="W47" s="52" t="s">
        <v>12</v>
      </c>
      <c r="X47" s="52" t="s">
        <v>1039</v>
      </c>
      <c r="Y47" s="52"/>
      <c r="Z47" s="52">
        <v>1</v>
      </c>
      <c r="AA47" s="82">
        <v>0</v>
      </c>
      <c r="AB47" s="82">
        <v>0</v>
      </c>
      <c r="AC47" s="82">
        <v>0</v>
      </c>
      <c r="AD47" s="82">
        <v>0</v>
      </c>
      <c r="AE47" s="82">
        <v>0</v>
      </c>
      <c r="AF47" s="82">
        <v>0</v>
      </c>
      <c r="AG47" s="82">
        <v>0</v>
      </c>
      <c r="AH47" s="82">
        <v>0</v>
      </c>
      <c r="AI47" s="82">
        <v>0</v>
      </c>
      <c r="AJ47" s="82">
        <v>0</v>
      </c>
      <c r="AK47" s="82">
        <v>0</v>
      </c>
      <c r="AL47" s="82">
        <v>0</v>
      </c>
      <c r="AM47" s="82">
        <v>0</v>
      </c>
      <c r="AN47" s="82">
        <v>0</v>
      </c>
      <c r="AO47" s="82">
        <v>0</v>
      </c>
      <c r="AP47" s="82">
        <v>0</v>
      </c>
      <c r="AQ47" s="82">
        <v>0</v>
      </c>
      <c r="AR47" s="82" t="s">
        <v>1500</v>
      </c>
      <c r="AS47" s="85" t="s">
        <v>1500</v>
      </c>
      <c r="AT47" s="85" t="s">
        <v>1500</v>
      </c>
      <c r="AU47" s="142" t="s">
        <v>1717</v>
      </c>
      <c r="AV47" s="157"/>
      <c r="AW47" s="157"/>
      <c r="AX47" s="157"/>
      <c r="AY47" s="157"/>
      <c r="AZ47" s="157"/>
      <c r="BA47" s="169" t="s">
        <v>1500</v>
      </c>
      <c r="BB47" s="170"/>
      <c r="BC47" s="170"/>
      <c r="BD47" s="171"/>
      <c r="BE47" s="171"/>
      <c r="BF47" s="171"/>
      <c r="BG47" s="171"/>
      <c r="BH47" s="171"/>
    </row>
    <row r="48" spans="1:60" s="17" customFormat="1" ht="44.1" customHeight="1" thickBot="1" x14ac:dyDescent="0.3">
      <c r="A48" s="47" t="str">
        <f t="shared" si="3"/>
        <v>Indicator 46 - Doubts in fin. info consistency</v>
      </c>
      <c r="B48" s="48">
        <f t="shared" si="2"/>
        <v>46</v>
      </c>
      <c r="C48" s="6" t="s">
        <v>1301</v>
      </c>
      <c r="D48" s="8" t="str">
        <f t="shared" si="1"/>
        <v>ID46</v>
      </c>
      <c r="E48" s="8"/>
      <c r="F48" s="6" t="s">
        <v>316</v>
      </c>
      <c r="G48" s="60" t="s">
        <v>232</v>
      </c>
      <c r="H48" s="61" t="s">
        <v>558</v>
      </c>
      <c r="I48" s="14" t="s">
        <v>9</v>
      </c>
      <c r="J48" s="10" t="s">
        <v>741</v>
      </c>
      <c r="K48" s="11" t="s">
        <v>739</v>
      </c>
      <c r="L48" s="9" t="s">
        <v>382</v>
      </c>
      <c r="M48" s="14" t="s">
        <v>807</v>
      </c>
      <c r="N48" s="59"/>
      <c r="O48" s="145"/>
      <c r="P48" s="145"/>
      <c r="Q48" s="145"/>
      <c r="R48" s="145"/>
      <c r="S48" s="145"/>
      <c r="T48" s="66" t="s">
        <v>12</v>
      </c>
      <c r="U48" s="67"/>
      <c r="V48" s="54" t="s">
        <v>1278</v>
      </c>
      <c r="W48" s="52" t="s">
        <v>12</v>
      </c>
      <c r="X48" s="52" t="s">
        <v>1039</v>
      </c>
      <c r="Y48" s="54"/>
      <c r="Z48" s="52">
        <v>1</v>
      </c>
      <c r="AA48" s="82">
        <v>0</v>
      </c>
      <c r="AB48" s="82">
        <v>0</v>
      </c>
      <c r="AC48" s="82">
        <v>0</v>
      </c>
      <c r="AD48" s="82">
        <v>0</v>
      </c>
      <c r="AE48" s="82">
        <v>0</v>
      </c>
      <c r="AF48" s="82">
        <v>0</v>
      </c>
      <c r="AG48" s="82">
        <v>0</v>
      </c>
      <c r="AH48" s="82">
        <v>0</v>
      </c>
      <c r="AI48" s="82">
        <v>0</v>
      </c>
      <c r="AJ48" s="82">
        <v>0</v>
      </c>
      <c r="AK48" s="82">
        <v>0</v>
      </c>
      <c r="AL48" s="82">
        <v>0</v>
      </c>
      <c r="AM48" s="82">
        <v>0</v>
      </c>
      <c r="AN48" s="82">
        <v>0</v>
      </c>
      <c r="AO48" s="82">
        <v>0</v>
      </c>
      <c r="AP48" s="82">
        <v>0</v>
      </c>
      <c r="AQ48" s="82">
        <v>0</v>
      </c>
      <c r="AR48" s="82" t="s">
        <v>1500</v>
      </c>
      <c r="AS48" s="85" t="s">
        <v>1500</v>
      </c>
      <c r="AT48" s="85" t="s">
        <v>1500</v>
      </c>
      <c r="AU48" s="144" t="s">
        <v>1717</v>
      </c>
      <c r="AV48" s="159"/>
      <c r="AW48" s="159"/>
      <c r="AX48" s="159"/>
      <c r="AY48" s="159"/>
      <c r="AZ48" s="159"/>
      <c r="BA48" s="169" t="s">
        <v>1500</v>
      </c>
      <c r="BB48" s="170"/>
      <c r="BC48" s="170"/>
      <c r="BD48" s="173"/>
      <c r="BE48" s="173"/>
      <c r="BF48" s="173"/>
      <c r="BG48" s="173"/>
      <c r="BH48" s="173"/>
    </row>
    <row r="49" spans="1:60" s="4" customFormat="1" ht="44.1" customHeight="1" thickBot="1" x14ac:dyDescent="0.3">
      <c r="A49" s="47" t="str">
        <f t="shared" si="3"/>
        <v>Indicator 47 - Upcoming contractual deadlines</v>
      </c>
      <c r="B49" s="48">
        <f t="shared" si="2"/>
        <v>47</v>
      </c>
      <c r="C49" s="6" t="s">
        <v>332</v>
      </c>
      <c r="D49" s="8" t="str">
        <f t="shared" si="1"/>
        <v>ID47</v>
      </c>
      <c r="E49" s="8"/>
      <c r="F49" s="6" t="s">
        <v>313</v>
      </c>
      <c r="G49" s="60" t="s">
        <v>233</v>
      </c>
      <c r="H49" s="61" t="s">
        <v>559</v>
      </c>
      <c r="I49" s="14" t="s">
        <v>9</v>
      </c>
      <c r="J49" s="10" t="s">
        <v>741</v>
      </c>
      <c r="K49" s="11" t="s">
        <v>739</v>
      </c>
      <c r="L49" s="9" t="s">
        <v>383</v>
      </c>
      <c r="M49" s="14" t="s">
        <v>808</v>
      </c>
      <c r="N49" s="59"/>
      <c r="O49" s="145"/>
      <c r="P49" s="145">
        <v>1</v>
      </c>
      <c r="Q49" s="145">
        <v>1</v>
      </c>
      <c r="R49" s="145"/>
      <c r="S49" s="145"/>
      <c r="T49" s="66" t="s">
        <v>12</v>
      </c>
      <c r="U49" s="59"/>
      <c r="V49" s="52" t="s">
        <v>1278</v>
      </c>
      <c r="W49" s="52" t="s">
        <v>12</v>
      </c>
      <c r="X49" s="52" t="s">
        <v>1039</v>
      </c>
      <c r="Y49" s="239" t="s">
        <v>2009</v>
      </c>
      <c r="Z49" s="52">
        <v>1</v>
      </c>
      <c r="AA49" s="82">
        <v>0</v>
      </c>
      <c r="AB49" s="82">
        <v>0</v>
      </c>
      <c r="AC49" s="82">
        <v>0</v>
      </c>
      <c r="AD49" s="82">
        <v>0</v>
      </c>
      <c r="AE49" s="82">
        <v>0</v>
      </c>
      <c r="AF49" s="82">
        <v>0</v>
      </c>
      <c r="AG49" s="82">
        <v>0</v>
      </c>
      <c r="AH49" s="82">
        <v>0</v>
      </c>
      <c r="AI49" s="82">
        <v>0</v>
      </c>
      <c r="AJ49" s="82">
        <v>0</v>
      </c>
      <c r="AK49" s="82">
        <v>0</v>
      </c>
      <c r="AL49" s="82">
        <v>0</v>
      </c>
      <c r="AM49" s="82">
        <v>0</v>
      </c>
      <c r="AN49" s="82">
        <v>0</v>
      </c>
      <c r="AO49" s="82">
        <v>0</v>
      </c>
      <c r="AP49" s="82">
        <v>0</v>
      </c>
      <c r="AQ49" s="82">
        <v>0</v>
      </c>
      <c r="AR49" s="82" t="s">
        <v>1500</v>
      </c>
      <c r="AS49" s="85" t="s">
        <v>1500</v>
      </c>
      <c r="AT49" s="85" t="s">
        <v>1500</v>
      </c>
      <c r="AU49" s="142" t="s">
        <v>1717</v>
      </c>
      <c r="AV49" s="157"/>
      <c r="AW49" s="157"/>
      <c r="AX49" s="157"/>
      <c r="AY49" s="157"/>
      <c r="AZ49" s="157"/>
      <c r="BA49" s="169"/>
      <c r="BB49" s="170"/>
      <c r="BC49" s="170"/>
      <c r="BD49" s="178" t="s">
        <v>1747</v>
      </c>
      <c r="BE49" s="179" t="s">
        <v>1800</v>
      </c>
      <c r="BF49" s="179" t="s">
        <v>1800</v>
      </c>
      <c r="BG49" s="171"/>
      <c r="BH49" s="171"/>
    </row>
    <row r="50" spans="1:60" s="4" customFormat="1" ht="120.75" customHeight="1" thickBot="1" x14ac:dyDescent="0.3">
      <c r="A50" s="47" t="str">
        <f t="shared" si="3"/>
        <v>Indicator 48 - Debt Service Coverage Ratio</v>
      </c>
      <c r="B50" s="48">
        <f t="shared" si="2"/>
        <v>48</v>
      </c>
      <c r="C50" s="6" t="s">
        <v>64</v>
      </c>
      <c r="D50" s="8" t="str">
        <f t="shared" si="1"/>
        <v>ID48</v>
      </c>
      <c r="E50" s="8"/>
      <c r="F50" s="6" t="s">
        <v>317</v>
      </c>
      <c r="G50" s="60" t="s">
        <v>234</v>
      </c>
      <c r="H50" s="61" t="s">
        <v>560</v>
      </c>
      <c r="I50" s="14" t="s">
        <v>18</v>
      </c>
      <c r="J50" s="10" t="s">
        <v>746</v>
      </c>
      <c r="K50" s="11" t="s">
        <v>726</v>
      </c>
      <c r="L50" s="9" t="s">
        <v>1028</v>
      </c>
      <c r="M50" s="14" t="s">
        <v>1041</v>
      </c>
      <c r="N50" s="59"/>
      <c r="O50" s="145"/>
      <c r="P50" s="145">
        <v>1</v>
      </c>
      <c r="Q50" s="145">
        <v>1</v>
      </c>
      <c r="R50" s="145"/>
      <c r="S50" s="145"/>
      <c r="T50" s="66" t="s">
        <v>19</v>
      </c>
      <c r="U50" s="59" t="e">
        <f>(#REF!+#REF!+#REF!)/(#REF!+#REF!+(#REF!/3.5)-#REF!+#REF!)</f>
        <v>#REF!</v>
      </c>
      <c r="V50" s="52" t="s">
        <v>1278</v>
      </c>
      <c r="W50" s="52" t="s">
        <v>1278</v>
      </c>
      <c r="X50" s="52" t="s">
        <v>1471</v>
      </c>
      <c r="Y50" s="52"/>
      <c r="Z50" s="52">
        <v>2</v>
      </c>
      <c r="AA50" s="82">
        <v>1</v>
      </c>
      <c r="AB50" s="82" t="s">
        <v>1499</v>
      </c>
      <c r="AC50" s="82" t="s">
        <v>1499</v>
      </c>
      <c r="AD50" s="82" t="s">
        <v>1499</v>
      </c>
      <c r="AE50" s="82" t="s">
        <v>1503</v>
      </c>
      <c r="AF50" s="82" t="s">
        <v>1503</v>
      </c>
      <c r="AG50" s="82" t="s">
        <v>1503</v>
      </c>
      <c r="AH50" s="82" t="s">
        <v>1503</v>
      </c>
      <c r="AI50" s="82" t="s">
        <v>1503</v>
      </c>
      <c r="AJ50" s="82" t="s">
        <v>1499</v>
      </c>
      <c r="AK50" s="82" t="s">
        <v>1499</v>
      </c>
      <c r="AL50" s="82" t="s">
        <v>1499</v>
      </c>
      <c r="AM50" s="82" t="s">
        <v>1503</v>
      </c>
      <c r="AN50" s="82" t="s">
        <v>1503</v>
      </c>
      <c r="AO50" s="82" t="s">
        <v>1503</v>
      </c>
      <c r="AP50" s="82" t="s">
        <v>1503</v>
      </c>
      <c r="AQ50" s="82" t="s">
        <v>1503</v>
      </c>
      <c r="AR50" s="82" t="s">
        <v>1500</v>
      </c>
      <c r="AS50" s="85" t="s">
        <v>1500</v>
      </c>
      <c r="AT50" s="85" t="s">
        <v>1500</v>
      </c>
      <c r="AU50" s="142" t="s">
        <v>1718</v>
      </c>
      <c r="AV50" s="157"/>
      <c r="AW50" s="157"/>
      <c r="AX50" s="157"/>
      <c r="AY50" s="157"/>
      <c r="AZ50" s="157"/>
      <c r="BA50" s="169" t="s">
        <v>1501</v>
      </c>
      <c r="BB50" s="170">
        <v>0.4015377</v>
      </c>
      <c r="BC50" s="170">
        <v>0.35165069999999998</v>
      </c>
      <c r="BD50" s="171"/>
      <c r="BE50" s="171"/>
      <c r="BF50" s="171"/>
      <c r="BG50" s="171"/>
      <c r="BH50" s="171"/>
    </row>
    <row r="51" spans="1:60" s="4" customFormat="1" ht="44.1" customHeight="1" thickBot="1" x14ac:dyDescent="0.3">
      <c r="A51" s="47" t="str">
        <f t="shared" si="3"/>
        <v>Indicator 49 - Bankruptcy proceedings started on the debtor</v>
      </c>
      <c r="B51" s="48">
        <f t="shared" si="2"/>
        <v>49</v>
      </c>
      <c r="C51" s="6" t="s">
        <v>235</v>
      </c>
      <c r="D51" s="8" t="str">
        <f t="shared" si="1"/>
        <v>ID49</v>
      </c>
      <c r="E51" s="8"/>
      <c r="F51" s="6" t="s">
        <v>317</v>
      </c>
      <c r="G51" s="60" t="s">
        <v>235</v>
      </c>
      <c r="H51" s="61" t="s">
        <v>561</v>
      </c>
      <c r="I51" s="14" t="s">
        <v>9</v>
      </c>
      <c r="J51" s="10" t="s">
        <v>741</v>
      </c>
      <c r="K51" s="11" t="s">
        <v>729</v>
      </c>
      <c r="L51" s="9" t="s">
        <v>384</v>
      </c>
      <c r="M51" s="14" t="s">
        <v>809</v>
      </c>
      <c r="N51" s="59"/>
      <c r="O51" s="145"/>
      <c r="P51" s="145">
        <v>1</v>
      </c>
      <c r="Q51" s="145" t="s">
        <v>1982</v>
      </c>
      <c r="R51" s="145"/>
      <c r="S51" s="145"/>
      <c r="T51" s="66" t="s">
        <v>12</v>
      </c>
      <c r="U51" s="59"/>
      <c r="V51" s="52" t="s">
        <v>1278</v>
      </c>
      <c r="W51" s="52" t="s">
        <v>1278</v>
      </c>
      <c r="X51" s="52" t="s">
        <v>1039</v>
      </c>
      <c r="Y51" s="52"/>
      <c r="Z51" s="52">
        <v>1</v>
      </c>
      <c r="AA51" s="82">
        <v>0</v>
      </c>
      <c r="AB51" s="82">
        <v>0</v>
      </c>
      <c r="AC51" s="82">
        <v>0</v>
      </c>
      <c r="AD51" s="82">
        <v>0</v>
      </c>
      <c r="AE51" s="82">
        <v>0</v>
      </c>
      <c r="AF51" s="82">
        <v>0</v>
      </c>
      <c r="AG51" s="82">
        <v>0</v>
      </c>
      <c r="AH51" s="82">
        <v>0</v>
      </c>
      <c r="AI51" s="82">
        <v>0</v>
      </c>
      <c r="AJ51" s="82">
        <v>0</v>
      </c>
      <c r="AK51" s="82">
        <v>0</v>
      </c>
      <c r="AL51" s="82">
        <v>0</v>
      </c>
      <c r="AM51" s="82">
        <v>0</v>
      </c>
      <c r="AN51" s="82">
        <v>0</v>
      </c>
      <c r="AO51" s="82">
        <v>0</v>
      </c>
      <c r="AP51" s="82">
        <v>0</v>
      </c>
      <c r="AQ51" s="82">
        <v>0</v>
      </c>
      <c r="AR51" s="82" t="s">
        <v>1500</v>
      </c>
      <c r="AS51" s="85" t="s">
        <v>1500</v>
      </c>
      <c r="AT51" s="85" t="s">
        <v>1500</v>
      </c>
      <c r="AU51" s="142" t="s">
        <v>1717</v>
      </c>
      <c r="AV51" s="157"/>
      <c r="AW51" s="157"/>
      <c r="AX51" s="157"/>
      <c r="AY51" s="157"/>
      <c r="AZ51" s="157"/>
      <c r="BA51" s="169"/>
      <c r="BB51" s="170"/>
      <c r="BC51" s="170"/>
      <c r="BD51" s="171"/>
      <c r="BE51" s="171"/>
      <c r="BF51" s="171"/>
      <c r="BG51" s="171"/>
      <c r="BH51" s="171"/>
    </row>
    <row r="52" spans="1:60" s="4" customFormat="1" ht="58.35" customHeight="1" thickBot="1" x14ac:dyDescent="0.3">
      <c r="A52" s="47" t="str">
        <f t="shared" si="3"/>
        <v>Indicator 50 - Group bankruptcy</v>
      </c>
      <c r="B52" s="48">
        <f t="shared" si="2"/>
        <v>50</v>
      </c>
      <c r="C52" s="6" t="s">
        <v>331</v>
      </c>
      <c r="D52" s="8" t="str">
        <f t="shared" si="1"/>
        <v>ID50</v>
      </c>
      <c r="E52" s="8"/>
      <c r="F52" s="6" t="s">
        <v>317</v>
      </c>
      <c r="G52" s="60" t="s">
        <v>236</v>
      </c>
      <c r="H52" s="61" t="s">
        <v>562</v>
      </c>
      <c r="I52" s="14" t="s">
        <v>9</v>
      </c>
      <c r="J52" s="10" t="s">
        <v>741</v>
      </c>
      <c r="K52" s="11" t="s">
        <v>729</v>
      </c>
      <c r="L52" s="9" t="s">
        <v>385</v>
      </c>
      <c r="M52" s="14" t="s">
        <v>810</v>
      </c>
      <c r="N52" s="59"/>
      <c r="O52" s="145"/>
      <c r="P52" s="145">
        <v>1</v>
      </c>
      <c r="Q52" s="145">
        <v>1</v>
      </c>
      <c r="R52" s="145"/>
      <c r="S52" s="145"/>
      <c r="T52" s="66" t="s">
        <v>12</v>
      </c>
      <c r="U52" s="59"/>
      <c r="V52" s="52" t="s">
        <v>1278</v>
      </c>
      <c r="W52" s="52" t="s">
        <v>1278</v>
      </c>
      <c r="X52" s="52" t="s">
        <v>1039</v>
      </c>
      <c r="Y52" s="52"/>
      <c r="Z52" s="52">
        <v>1</v>
      </c>
      <c r="AA52" s="82">
        <v>0</v>
      </c>
      <c r="AB52" s="82">
        <v>0</v>
      </c>
      <c r="AC52" s="82">
        <v>0</v>
      </c>
      <c r="AD52" s="82">
        <v>0</v>
      </c>
      <c r="AE52" s="82">
        <v>0</v>
      </c>
      <c r="AF52" s="82">
        <v>0</v>
      </c>
      <c r="AG52" s="82">
        <v>0</v>
      </c>
      <c r="AH52" s="82">
        <v>0</v>
      </c>
      <c r="AI52" s="82">
        <v>0</v>
      </c>
      <c r="AJ52" s="82">
        <v>0</v>
      </c>
      <c r="AK52" s="82">
        <v>0</v>
      </c>
      <c r="AL52" s="82">
        <v>0</v>
      </c>
      <c r="AM52" s="82">
        <v>0</v>
      </c>
      <c r="AN52" s="82">
        <v>0</v>
      </c>
      <c r="AO52" s="82">
        <v>0</v>
      </c>
      <c r="AP52" s="82">
        <v>0</v>
      </c>
      <c r="AQ52" s="82">
        <v>0</v>
      </c>
      <c r="AR52" s="82" t="s">
        <v>1500</v>
      </c>
      <c r="AS52" s="85" t="s">
        <v>1500</v>
      </c>
      <c r="AT52" s="85" t="s">
        <v>1500</v>
      </c>
      <c r="AU52" s="142" t="s">
        <v>1717</v>
      </c>
      <c r="AV52" s="157"/>
      <c r="AW52" s="157"/>
      <c r="AX52" s="157"/>
      <c r="AY52" s="157"/>
      <c r="AZ52" s="157"/>
      <c r="BA52" s="169"/>
      <c r="BB52" s="170"/>
      <c r="BC52" s="170"/>
      <c r="BD52" s="171"/>
      <c r="BE52" s="171"/>
      <c r="BF52" s="171"/>
      <c r="BG52" s="171"/>
      <c r="BH52" s="171"/>
    </row>
    <row r="53" spans="1:60" s="4" customFormat="1" ht="63" customHeight="1" thickBot="1" x14ac:dyDescent="0.3">
      <c r="A53" s="47" t="str">
        <f t="shared" si="3"/>
        <v>Indicator 51 - Overdraft</v>
      </c>
      <c r="B53" s="48">
        <f t="shared" si="2"/>
        <v>51</v>
      </c>
      <c r="C53" s="6" t="s">
        <v>330</v>
      </c>
      <c r="D53" s="8" t="str">
        <f t="shared" si="1"/>
        <v>ID51</v>
      </c>
      <c r="E53" s="8"/>
      <c r="F53" s="6" t="s">
        <v>317</v>
      </c>
      <c r="G53" s="60" t="s">
        <v>237</v>
      </c>
      <c r="H53" s="61" t="s">
        <v>563</v>
      </c>
      <c r="I53" s="14" t="s">
        <v>9</v>
      </c>
      <c r="J53" s="10" t="s">
        <v>742</v>
      </c>
      <c r="K53" s="11" t="s">
        <v>730</v>
      </c>
      <c r="L53" s="9" t="s">
        <v>386</v>
      </c>
      <c r="M53" s="14" t="s">
        <v>1166</v>
      </c>
      <c r="N53" s="59">
        <v>1</v>
      </c>
      <c r="O53" s="145"/>
      <c r="P53" s="145">
        <v>1</v>
      </c>
      <c r="Q53" s="145">
        <v>1</v>
      </c>
      <c r="R53" s="145"/>
      <c r="S53" s="145"/>
      <c r="T53" s="66" t="s">
        <v>19</v>
      </c>
      <c r="U53" s="59" t="e">
        <f>IF(#REF!&gt;0,"1","0")</f>
        <v>#REF!</v>
      </c>
      <c r="V53" s="52" t="s">
        <v>1278</v>
      </c>
      <c r="W53" s="52" t="s">
        <v>1278</v>
      </c>
      <c r="X53" s="52" t="s">
        <v>1471</v>
      </c>
      <c r="Y53" s="52"/>
      <c r="Z53" s="52">
        <v>2</v>
      </c>
      <c r="AA53" s="82">
        <v>0</v>
      </c>
      <c r="AB53" s="82">
        <v>0</v>
      </c>
      <c r="AC53" s="82">
        <v>0</v>
      </c>
      <c r="AD53" s="82">
        <v>0</v>
      </c>
      <c r="AE53" s="82">
        <v>0</v>
      </c>
      <c r="AF53" s="82">
        <v>0</v>
      </c>
      <c r="AG53" s="82">
        <v>0</v>
      </c>
      <c r="AH53" s="82">
        <v>0</v>
      </c>
      <c r="AI53" s="82">
        <v>0</v>
      </c>
      <c r="AJ53" s="82">
        <v>0</v>
      </c>
      <c r="AK53" s="82">
        <v>0</v>
      </c>
      <c r="AL53" s="82">
        <v>0</v>
      </c>
      <c r="AM53" s="82">
        <v>0</v>
      </c>
      <c r="AN53" s="82">
        <v>0</v>
      </c>
      <c r="AO53" s="82">
        <v>0</v>
      </c>
      <c r="AP53" s="82">
        <v>0</v>
      </c>
      <c r="AQ53" s="82">
        <v>0</v>
      </c>
      <c r="AR53" s="82"/>
      <c r="AS53" s="85" t="s">
        <v>1500</v>
      </c>
      <c r="AT53" s="85" t="s">
        <v>1500</v>
      </c>
      <c r="AU53" s="142" t="s">
        <v>1717</v>
      </c>
      <c r="AV53" s="157"/>
      <c r="AW53" s="157"/>
      <c r="AX53" s="157"/>
      <c r="AY53" s="157"/>
      <c r="AZ53" s="157"/>
      <c r="BA53" s="169"/>
      <c r="BB53" s="170"/>
      <c r="BC53" s="170"/>
      <c r="BD53" s="171"/>
      <c r="BE53" s="171"/>
      <c r="BF53" s="171"/>
      <c r="BG53" s="171"/>
      <c r="BH53" s="171"/>
    </row>
    <row r="54" spans="1:60" s="4" customFormat="1" ht="44.1" customHeight="1" thickBot="1" x14ac:dyDescent="0.3">
      <c r="A54" s="47" t="str">
        <f t="shared" si="3"/>
        <v>Indicator 52 - Bills or cheques rejection</v>
      </c>
      <c r="B54" s="48">
        <f t="shared" si="2"/>
        <v>52</v>
      </c>
      <c r="C54" s="6" t="s">
        <v>329</v>
      </c>
      <c r="D54" s="8" t="str">
        <f t="shared" si="1"/>
        <v>ID52</v>
      </c>
      <c r="E54" s="8"/>
      <c r="F54" s="6" t="s">
        <v>317</v>
      </c>
      <c r="G54" s="60" t="s">
        <v>238</v>
      </c>
      <c r="H54" s="61" t="s">
        <v>564</v>
      </c>
      <c r="I54" s="91" t="s">
        <v>9</v>
      </c>
      <c r="J54" s="10" t="s">
        <v>741</v>
      </c>
      <c r="K54" s="11" t="s">
        <v>729</v>
      </c>
      <c r="L54" s="9" t="s">
        <v>387</v>
      </c>
      <c r="M54" s="14" t="s">
        <v>812</v>
      </c>
      <c r="N54" s="59"/>
      <c r="O54" s="145"/>
      <c r="P54" s="145"/>
      <c r="Q54" s="145"/>
      <c r="R54" s="145"/>
      <c r="S54" s="145"/>
      <c r="T54" s="66" t="s">
        <v>12</v>
      </c>
      <c r="U54" s="59"/>
      <c r="V54" s="52" t="s">
        <v>1278</v>
      </c>
      <c r="W54" s="52" t="s">
        <v>12</v>
      </c>
      <c r="X54" s="52" t="s">
        <v>1039</v>
      </c>
      <c r="Y54" s="52"/>
      <c r="Z54" s="52">
        <v>1</v>
      </c>
      <c r="AA54" s="82">
        <v>0</v>
      </c>
      <c r="AB54" s="82">
        <v>0</v>
      </c>
      <c r="AC54" s="82">
        <v>0</v>
      </c>
      <c r="AD54" s="82">
        <v>0</v>
      </c>
      <c r="AE54" s="82">
        <v>0</v>
      </c>
      <c r="AF54" s="82">
        <v>0</v>
      </c>
      <c r="AG54" s="82">
        <v>0</v>
      </c>
      <c r="AH54" s="82">
        <v>0</v>
      </c>
      <c r="AI54" s="82">
        <v>0</v>
      </c>
      <c r="AJ54" s="82">
        <v>0</v>
      </c>
      <c r="AK54" s="82">
        <v>0</v>
      </c>
      <c r="AL54" s="82">
        <v>0</v>
      </c>
      <c r="AM54" s="82">
        <v>0</v>
      </c>
      <c r="AN54" s="82">
        <v>0</v>
      </c>
      <c r="AO54" s="82">
        <v>0</v>
      </c>
      <c r="AP54" s="82">
        <v>0</v>
      </c>
      <c r="AQ54" s="82">
        <v>0</v>
      </c>
      <c r="AR54" s="82" t="s">
        <v>1500</v>
      </c>
      <c r="AS54" s="85" t="s">
        <v>1500</v>
      </c>
      <c r="AT54" s="85" t="s">
        <v>1500</v>
      </c>
      <c r="AU54" s="142" t="s">
        <v>1717</v>
      </c>
      <c r="AV54" s="157"/>
      <c r="AW54" s="157"/>
      <c r="AX54" s="157"/>
      <c r="AY54" s="157"/>
      <c r="AZ54" s="157"/>
      <c r="BA54" s="169" t="s">
        <v>1500</v>
      </c>
      <c r="BB54" s="170"/>
      <c r="BC54" s="170"/>
      <c r="BD54" s="171"/>
      <c r="BE54" s="171"/>
      <c r="BF54" s="171"/>
      <c r="BG54" s="171"/>
      <c r="BH54" s="171"/>
    </row>
    <row r="55" spans="1:60" s="4" customFormat="1" ht="44.1" customHeight="1" thickBot="1" x14ac:dyDescent="0.3">
      <c r="A55" s="47" t="str">
        <f t="shared" si="3"/>
        <v>Indicator 53 - Proposal of exposure fixing by solution in full and final settlement (write offs)</v>
      </c>
      <c r="B55" s="48">
        <f t="shared" si="2"/>
        <v>53</v>
      </c>
      <c r="C55" s="6" t="s">
        <v>328</v>
      </c>
      <c r="D55" s="8" t="str">
        <f t="shared" si="1"/>
        <v>ID53</v>
      </c>
      <c r="E55" s="8"/>
      <c r="F55" s="6" t="s">
        <v>317</v>
      </c>
      <c r="G55" s="60" t="s">
        <v>239</v>
      </c>
      <c r="H55" s="61" t="s">
        <v>565</v>
      </c>
      <c r="I55" s="91" t="s">
        <v>9</v>
      </c>
      <c r="J55" s="10" t="s">
        <v>741</v>
      </c>
      <c r="K55" s="11" t="s">
        <v>739</v>
      </c>
      <c r="L55" s="9" t="s">
        <v>388</v>
      </c>
      <c r="M55" s="14" t="s">
        <v>813</v>
      </c>
      <c r="N55" s="59"/>
      <c r="O55" s="145"/>
      <c r="P55" s="145"/>
      <c r="Q55" s="145"/>
      <c r="R55" s="145"/>
      <c r="S55" s="145"/>
      <c r="T55" s="66" t="s">
        <v>12</v>
      </c>
      <c r="U55" s="59"/>
      <c r="V55" s="52" t="s">
        <v>1278</v>
      </c>
      <c r="W55" s="52" t="s">
        <v>12</v>
      </c>
      <c r="X55" s="52" t="s">
        <v>1039</v>
      </c>
      <c r="Y55" s="52"/>
      <c r="Z55" s="52">
        <v>1</v>
      </c>
      <c r="AA55" s="82">
        <v>0</v>
      </c>
      <c r="AB55" s="82">
        <v>0</v>
      </c>
      <c r="AC55" s="82">
        <v>0</v>
      </c>
      <c r="AD55" s="82">
        <v>0</v>
      </c>
      <c r="AE55" s="82">
        <v>0</v>
      </c>
      <c r="AF55" s="82">
        <v>0</v>
      </c>
      <c r="AG55" s="82">
        <v>0</v>
      </c>
      <c r="AH55" s="82">
        <v>0</v>
      </c>
      <c r="AI55" s="82">
        <v>0</v>
      </c>
      <c r="AJ55" s="82">
        <v>0</v>
      </c>
      <c r="AK55" s="82">
        <v>0</v>
      </c>
      <c r="AL55" s="82">
        <v>0</v>
      </c>
      <c r="AM55" s="82">
        <v>0</v>
      </c>
      <c r="AN55" s="82">
        <v>0</v>
      </c>
      <c r="AO55" s="82">
        <v>0</v>
      </c>
      <c r="AP55" s="82">
        <v>0</v>
      </c>
      <c r="AQ55" s="82">
        <v>0</v>
      </c>
      <c r="AR55" s="82" t="s">
        <v>1500</v>
      </c>
      <c r="AS55" s="85" t="s">
        <v>1500</v>
      </c>
      <c r="AT55" s="85" t="s">
        <v>1500</v>
      </c>
      <c r="AU55" s="142" t="s">
        <v>1717</v>
      </c>
      <c r="AV55" s="157"/>
      <c r="AW55" s="157"/>
      <c r="AX55" s="157"/>
      <c r="AY55" s="157"/>
      <c r="AZ55" s="157"/>
      <c r="BA55" s="169" t="s">
        <v>1500</v>
      </c>
      <c r="BB55" s="170"/>
      <c r="BC55" s="170"/>
      <c r="BD55" s="171"/>
      <c r="BE55" s="171"/>
      <c r="BF55" s="171"/>
      <c r="BG55" s="171"/>
      <c r="BH55" s="171"/>
    </row>
    <row r="56" spans="1:60" s="4" customFormat="1" ht="44.1" customHeight="1" thickBot="1" x14ac:dyDescent="0.3">
      <c r="A56" s="47" t="str">
        <f t="shared" si="3"/>
        <v>Indicator 54 - Notification of a non performing exposure in credit bureau</v>
      </c>
      <c r="B56" s="48">
        <f t="shared" si="2"/>
        <v>54</v>
      </c>
      <c r="C56" s="6" t="s">
        <v>240</v>
      </c>
      <c r="D56" s="8" t="str">
        <f t="shared" si="1"/>
        <v>ID54</v>
      </c>
      <c r="E56" s="8"/>
      <c r="F56" s="6" t="s">
        <v>317</v>
      </c>
      <c r="G56" s="60" t="s">
        <v>240</v>
      </c>
      <c r="H56" s="61" t="s">
        <v>566</v>
      </c>
      <c r="I56" s="91" t="s">
        <v>9</v>
      </c>
      <c r="J56" s="10" t="s">
        <v>741</v>
      </c>
      <c r="K56" s="11" t="s">
        <v>739</v>
      </c>
      <c r="L56" s="9" t="s">
        <v>389</v>
      </c>
      <c r="M56" s="14" t="s">
        <v>814</v>
      </c>
      <c r="N56" s="59"/>
      <c r="O56" s="145"/>
      <c r="P56" s="145"/>
      <c r="Q56" s="145"/>
      <c r="R56" s="145"/>
      <c r="S56" s="145"/>
      <c r="T56" s="66" t="s">
        <v>12</v>
      </c>
      <c r="U56" s="59"/>
      <c r="V56" s="52" t="s">
        <v>1278</v>
      </c>
      <c r="W56" s="52" t="s">
        <v>12</v>
      </c>
      <c r="X56" s="52" t="s">
        <v>1039</v>
      </c>
      <c r="Y56" s="52"/>
      <c r="Z56" s="52">
        <v>1</v>
      </c>
      <c r="AA56" s="82">
        <v>0</v>
      </c>
      <c r="AB56" s="82">
        <v>0</v>
      </c>
      <c r="AC56" s="82">
        <v>0</v>
      </c>
      <c r="AD56" s="82">
        <v>0</v>
      </c>
      <c r="AE56" s="82">
        <v>0</v>
      </c>
      <c r="AF56" s="82">
        <v>0</v>
      </c>
      <c r="AG56" s="82">
        <v>0</v>
      </c>
      <c r="AH56" s="82">
        <v>0</v>
      </c>
      <c r="AI56" s="82">
        <v>0</v>
      </c>
      <c r="AJ56" s="82">
        <v>0</v>
      </c>
      <c r="AK56" s="82">
        <v>0</v>
      </c>
      <c r="AL56" s="82">
        <v>0</v>
      </c>
      <c r="AM56" s="82">
        <v>0</v>
      </c>
      <c r="AN56" s="82">
        <v>0</v>
      </c>
      <c r="AO56" s="82">
        <v>0</v>
      </c>
      <c r="AP56" s="82">
        <v>0</v>
      </c>
      <c r="AQ56" s="82">
        <v>0</v>
      </c>
      <c r="AR56" s="82" t="s">
        <v>1500</v>
      </c>
      <c r="AS56" s="85" t="s">
        <v>1500</v>
      </c>
      <c r="AT56" s="85" t="s">
        <v>1500</v>
      </c>
      <c r="AU56" s="142" t="s">
        <v>1717</v>
      </c>
      <c r="AV56" s="157"/>
      <c r="AW56" s="157"/>
      <c r="AX56" s="157"/>
      <c r="AY56" s="157"/>
      <c r="AZ56" s="157"/>
      <c r="BA56" s="169" t="s">
        <v>1500</v>
      </c>
      <c r="BB56" s="170"/>
      <c r="BC56" s="170"/>
      <c r="BD56" s="171"/>
      <c r="BE56" s="171"/>
      <c r="BF56" s="171"/>
      <c r="BG56" s="171"/>
      <c r="BH56" s="171"/>
    </row>
    <row r="57" spans="1:60" s="4" customFormat="1" ht="47.45" customHeight="1" thickBot="1" x14ac:dyDescent="0.3">
      <c r="A57" s="47" t="str">
        <f t="shared" si="3"/>
        <v>Indicator 55 - Forborne NPE</v>
      </c>
      <c r="B57" s="48">
        <f t="shared" si="2"/>
        <v>55</v>
      </c>
      <c r="C57" s="6" t="s">
        <v>65</v>
      </c>
      <c r="D57" s="8" t="str">
        <f t="shared" si="1"/>
        <v>ID55</v>
      </c>
      <c r="E57" s="8"/>
      <c r="F57" s="6" t="s">
        <v>317</v>
      </c>
      <c r="G57" s="60" t="s">
        <v>241</v>
      </c>
      <c r="H57" s="61" t="s">
        <v>1723</v>
      </c>
      <c r="I57" s="14" t="s">
        <v>9</v>
      </c>
      <c r="J57" s="10" t="s">
        <v>741</v>
      </c>
      <c r="K57" s="11" t="s">
        <v>727</v>
      </c>
      <c r="L57" s="9" t="s">
        <v>390</v>
      </c>
      <c r="M57" s="14" t="s">
        <v>815</v>
      </c>
      <c r="N57" s="59">
        <v>1</v>
      </c>
      <c r="O57" s="59">
        <v>1</v>
      </c>
      <c r="P57" s="145">
        <v>1</v>
      </c>
      <c r="Q57" s="145">
        <v>1</v>
      </c>
      <c r="R57" s="145"/>
      <c r="S57" s="145"/>
      <c r="T57" s="66" t="s">
        <v>12</v>
      </c>
      <c r="U57" s="59"/>
      <c r="V57" s="52" t="s">
        <v>1278</v>
      </c>
      <c r="W57" s="52" t="s">
        <v>1278</v>
      </c>
      <c r="X57" s="52" t="s">
        <v>1039</v>
      </c>
      <c r="Y57" s="52"/>
      <c r="Z57" s="52">
        <v>1</v>
      </c>
      <c r="AA57" s="82">
        <v>0</v>
      </c>
      <c r="AB57" s="82" t="s">
        <v>1499</v>
      </c>
      <c r="AC57" s="82" t="s">
        <v>1499</v>
      </c>
      <c r="AD57" s="82" t="s">
        <v>1499</v>
      </c>
      <c r="AE57" s="82" t="s">
        <v>1503</v>
      </c>
      <c r="AF57" s="82" t="s">
        <v>1503</v>
      </c>
      <c r="AG57" s="82" t="s">
        <v>1503</v>
      </c>
      <c r="AH57" s="82" t="s">
        <v>1503</v>
      </c>
      <c r="AI57" s="82" t="s">
        <v>1503</v>
      </c>
      <c r="AJ57" s="82" t="s">
        <v>1499</v>
      </c>
      <c r="AK57" s="82" t="s">
        <v>1499</v>
      </c>
      <c r="AL57" s="82" t="s">
        <v>1499</v>
      </c>
      <c r="AM57" s="82" t="s">
        <v>1503</v>
      </c>
      <c r="AN57" s="82" t="s">
        <v>1503</v>
      </c>
      <c r="AO57" s="82" t="s">
        <v>1503</v>
      </c>
      <c r="AP57" s="82" t="s">
        <v>1503</v>
      </c>
      <c r="AQ57" s="82" t="s">
        <v>1503</v>
      </c>
      <c r="AR57" s="82"/>
      <c r="AS57" s="85" t="s">
        <v>1500</v>
      </c>
      <c r="AT57" s="85" t="s">
        <v>1500</v>
      </c>
      <c r="AU57" s="142" t="s">
        <v>1721</v>
      </c>
      <c r="AV57" s="157"/>
      <c r="AW57" s="157"/>
      <c r="AX57" s="157"/>
      <c r="AY57" s="157"/>
      <c r="AZ57" s="157"/>
      <c r="BA57" s="169"/>
      <c r="BB57" s="170"/>
      <c r="BC57" s="170"/>
      <c r="BD57" s="171"/>
      <c r="BE57" s="171"/>
      <c r="BF57" s="171"/>
      <c r="BG57" s="171"/>
      <c r="BH57" s="171"/>
    </row>
    <row r="58" spans="1:60" s="4" customFormat="1" ht="72.599999999999994" customHeight="1" thickBot="1" x14ac:dyDescent="0.3">
      <c r="A58" s="47" t="str">
        <f t="shared" si="3"/>
        <v>Indicator 56 - Outstanding + overdue/Approved amount for loans</v>
      </c>
      <c r="B58" s="48">
        <f t="shared" si="2"/>
        <v>56</v>
      </c>
      <c r="C58" s="6" t="s">
        <v>66</v>
      </c>
      <c r="D58" s="8" t="str">
        <f t="shared" si="1"/>
        <v>ID56</v>
      </c>
      <c r="E58" s="8"/>
      <c r="F58" s="6" t="s">
        <v>315</v>
      </c>
      <c r="G58" s="60" t="s">
        <v>242</v>
      </c>
      <c r="H58" s="61" t="s">
        <v>567</v>
      </c>
      <c r="I58" s="14" t="s">
        <v>18</v>
      </c>
      <c r="J58" s="10" t="s">
        <v>741</v>
      </c>
      <c r="K58" s="11" t="s">
        <v>734</v>
      </c>
      <c r="L58" s="9" t="s">
        <v>504</v>
      </c>
      <c r="M58" s="14" t="s">
        <v>756</v>
      </c>
      <c r="N58" s="59">
        <v>1</v>
      </c>
      <c r="O58" s="59">
        <v>1</v>
      </c>
      <c r="P58" s="145">
        <v>1</v>
      </c>
      <c r="Q58" s="145"/>
      <c r="R58" s="145">
        <v>1</v>
      </c>
      <c r="S58" s="145"/>
      <c r="T58" s="66" t="s">
        <v>19</v>
      </c>
      <c r="U58" s="59" t="e">
        <f>(#REF!+#REF!)/#REF!</f>
        <v>#REF!</v>
      </c>
      <c r="V58" s="52" t="s">
        <v>1278</v>
      </c>
      <c r="W58" s="52" t="s">
        <v>1278</v>
      </c>
      <c r="X58" s="52" t="s">
        <v>1471</v>
      </c>
      <c r="Y58" s="52"/>
      <c r="Z58" s="52">
        <v>2</v>
      </c>
      <c r="AA58" s="82">
        <v>1</v>
      </c>
      <c r="AB58" s="82" t="s">
        <v>1499</v>
      </c>
      <c r="AC58" s="82" t="s">
        <v>1499</v>
      </c>
      <c r="AD58" s="82" t="s">
        <v>1499</v>
      </c>
      <c r="AE58" s="82" t="s">
        <v>1503</v>
      </c>
      <c r="AF58" s="82" t="s">
        <v>1503</v>
      </c>
      <c r="AG58" s="82" t="s">
        <v>1503</v>
      </c>
      <c r="AH58" s="82" t="s">
        <v>1503</v>
      </c>
      <c r="AI58" s="82" t="s">
        <v>1503</v>
      </c>
      <c r="AJ58" s="82" t="s">
        <v>1499</v>
      </c>
      <c r="AK58" s="82" t="s">
        <v>1499</v>
      </c>
      <c r="AL58" s="82" t="s">
        <v>1499</v>
      </c>
      <c r="AM58" s="82" t="s">
        <v>1503</v>
      </c>
      <c r="AN58" s="82" t="s">
        <v>1503</v>
      </c>
      <c r="AO58" s="82" t="s">
        <v>1503</v>
      </c>
      <c r="AP58" s="82" t="s">
        <v>1503</v>
      </c>
      <c r="AQ58" s="82" t="s">
        <v>1503</v>
      </c>
      <c r="AR58" s="82" t="s">
        <v>1501</v>
      </c>
      <c r="AS58" s="85">
        <v>0.51284324999999997</v>
      </c>
      <c r="AT58" s="85">
        <v>0.71321385999999998</v>
      </c>
      <c r="AU58" s="142" t="s">
        <v>1718</v>
      </c>
      <c r="AV58" s="157" t="s">
        <v>1746</v>
      </c>
      <c r="AW58" s="157"/>
      <c r="AX58" s="157"/>
      <c r="AY58" s="157" t="s">
        <v>1748</v>
      </c>
      <c r="AZ58" s="157">
        <v>1.51457</v>
      </c>
      <c r="BA58" s="169" t="s">
        <v>1501</v>
      </c>
      <c r="BB58" s="170">
        <v>0.97486620000000002</v>
      </c>
      <c r="BC58" s="170">
        <v>0.63574759999999997</v>
      </c>
      <c r="BD58" s="171"/>
      <c r="BE58" s="171"/>
      <c r="BF58" s="171"/>
      <c r="BG58" s="171"/>
      <c r="BH58" s="171"/>
    </row>
    <row r="59" spans="1:60" s="4" customFormat="1" ht="30" customHeight="1" thickBot="1" x14ac:dyDescent="0.3">
      <c r="A59" s="47" t="str">
        <f t="shared" si="3"/>
        <v>Indicator 57 - Max number of days with overdue</v>
      </c>
      <c r="B59" s="48">
        <f t="shared" si="2"/>
        <v>57</v>
      </c>
      <c r="C59" s="6" t="s">
        <v>67</v>
      </c>
      <c r="D59" s="8" t="str">
        <f t="shared" si="1"/>
        <v>ID57</v>
      </c>
      <c r="E59" s="8"/>
      <c r="F59" s="6" t="s">
        <v>315</v>
      </c>
      <c r="G59" s="60" t="s">
        <v>243</v>
      </c>
      <c r="H59" s="61" t="s">
        <v>568</v>
      </c>
      <c r="I59" s="14" t="s">
        <v>18</v>
      </c>
      <c r="J59" s="10" t="s">
        <v>743</v>
      </c>
      <c r="K59" s="11" t="s">
        <v>727</v>
      </c>
      <c r="L59" s="9" t="s">
        <v>218</v>
      </c>
      <c r="M59" s="95" t="s">
        <v>1555</v>
      </c>
      <c r="N59" s="59"/>
      <c r="O59" s="145"/>
      <c r="P59" s="145"/>
      <c r="Q59" s="145"/>
      <c r="R59" s="145"/>
      <c r="S59" s="145"/>
      <c r="T59" s="66" t="s">
        <v>19</v>
      </c>
      <c r="U59" s="59" t="s">
        <v>1032</v>
      </c>
      <c r="V59" s="52" t="s">
        <v>1278</v>
      </c>
      <c r="W59" s="52" t="s">
        <v>12</v>
      </c>
      <c r="X59" s="52" t="s">
        <v>1039</v>
      </c>
      <c r="Y59" s="52" t="s">
        <v>1515</v>
      </c>
      <c r="Z59" s="52">
        <v>2</v>
      </c>
      <c r="AA59" s="82">
        <v>0</v>
      </c>
      <c r="AB59" s="82">
        <v>0</v>
      </c>
      <c r="AC59" s="82">
        <v>0</v>
      </c>
      <c r="AD59" s="82">
        <v>0</v>
      </c>
      <c r="AE59" s="82">
        <v>0</v>
      </c>
      <c r="AF59" s="82">
        <v>0</v>
      </c>
      <c r="AG59" s="82">
        <v>0</v>
      </c>
      <c r="AH59" s="82">
        <v>0</v>
      </c>
      <c r="AI59" s="82">
        <v>0</v>
      </c>
      <c r="AJ59" s="82">
        <v>0</v>
      </c>
      <c r="AK59" s="82">
        <v>0</v>
      </c>
      <c r="AL59" s="82">
        <v>0</v>
      </c>
      <c r="AM59" s="82">
        <v>0</v>
      </c>
      <c r="AN59" s="82">
        <v>0</v>
      </c>
      <c r="AO59" s="82">
        <v>0</v>
      </c>
      <c r="AP59" s="82">
        <v>0</v>
      </c>
      <c r="AQ59" s="82">
        <v>0</v>
      </c>
      <c r="AR59" s="82">
        <v>0</v>
      </c>
      <c r="AS59" s="85" t="s">
        <v>1500</v>
      </c>
      <c r="AT59" s="85" t="s">
        <v>1500</v>
      </c>
      <c r="AU59" s="142" t="s">
        <v>1716</v>
      </c>
      <c r="AV59" s="157"/>
      <c r="AW59" s="157"/>
      <c r="AX59" s="157"/>
      <c r="AY59" s="157"/>
      <c r="AZ59" s="157"/>
      <c r="BA59" s="169" t="s">
        <v>1500</v>
      </c>
      <c r="BB59" s="170"/>
      <c r="BC59" s="170"/>
      <c r="BD59" s="171"/>
      <c r="BE59" s="171"/>
      <c r="BF59" s="171"/>
      <c r="BG59" s="171"/>
      <c r="BH59" s="171"/>
    </row>
    <row r="60" spans="1:60" s="4" customFormat="1" ht="29.45" customHeight="1" thickBot="1" x14ac:dyDescent="0.3">
      <c r="A60" s="47" t="str">
        <f t="shared" si="3"/>
        <v>Indicator 58 - Months with overdue</v>
      </c>
      <c r="B60" s="48">
        <f t="shared" si="2"/>
        <v>58</v>
      </c>
      <c r="C60" s="6" t="s">
        <v>68</v>
      </c>
      <c r="D60" s="8" t="str">
        <f t="shared" si="1"/>
        <v>ID58</v>
      </c>
      <c r="E60" s="8"/>
      <c r="F60" s="6" t="s">
        <v>315</v>
      </c>
      <c r="G60" s="60" t="s">
        <v>244</v>
      </c>
      <c r="H60" s="61" t="s">
        <v>569</v>
      </c>
      <c r="I60" s="14" t="s">
        <v>18</v>
      </c>
      <c r="J60" s="10" t="s">
        <v>741</v>
      </c>
      <c r="K60" s="11" t="s">
        <v>739</v>
      </c>
      <c r="L60" s="9" t="s">
        <v>391</v>
      </c>
      <c r="M60" s="14" t="s">
        <v>816</v>
      </c>
      <c r="N60" s="59">
        <v>1</v>
      </c>
      <c r="O60" s="59">
        <v>1</v>
      </c>
      <c r="P60" s="145">
        <v>1</v>
      </c>
      <c r="Q60" s="145">
        <v>1</v>
      </c>
      <c r="R60" s="145">
        <v>1</v>
      </c>
      <c r="S60" s="145"/>
      <c r="T60" s="66" t="s">
        <v>12</v>
      </c>
      <c r="U60" s="59"/>
      <c r="V60" s="52" t="s">
        <v>1278</v>
      </c>
      <c r="W60" s="52" t="s">
        <v>1278</v>
      </c>
      <c r="X60" s="52" t="s">
        <v>1039</v>
      </c>
      <c r="Y60" s="52"/>
      <c r="Z60" s="52">
        <v>1</v>
      </c>
      <c r="AA60" s="82">
        <v>0</v>
      </c>
      <c r="AB60" s="82">
        <v>0</v>
      </c>
      <c r="AC60" s="82">
        <v>0</v>
      </c>
      <c r="AD60" s="82">
        <v>0</v>
      </c>
      <c r="AE60" s="82">
        <v>0</v>
      </c>
      <c r="AF60" s="82">
        <v>0</v>
      </c>
      <c r="AG60" s="82">
        <v>0</v>
      </c>
      <c r="AH60" s="82">
        <v>0</v>
      </c>
      <c r="AI60" s="82">
        <v>0</v>
      </c>
      <c r="AJ60" s="82">
        <v>0</v>
      </c>
      <c r="AK60" s="82">
        <v>0</v>
      </c>
      <c r="AL60" s="82">
        <v>0</v>
      </c>
      <c r="AM60" s="82">
        <v>0</v>
      </c>
      <c r="AN60" s="82">
        <v>0</v>
      </c>
      <c r="AO60" s="82">
        <v>0</v>
      </c>
      <c r="AP60" s="82">
        <v>0</v>
      </c>
      <c r="AQ60" s="82">
        <v>0</v>
      </c>
      <c r="AR60" s="82">
        <v>0</v>
      </c>
      <c r="AS60" s="85" t="s">
        <v>1500</v>
      </c>
      <c r="AT60" s="85" t="s">
        <v>1500</v>
      </c>
      <c r="AU60" s="142" t="s">
        <v>1719</v>
      </c>
      <c r="AV60" s="157" t="s">
        <v>1747</v>
      </c>
      <c r="AW60" s="157"/>
      <c r="AX60" s="157"/>
      <c r="AY60" s="157"/>
      <c r="AZ60" s="157"/>
      <c r="BA60" s="169">
        <v>0</v>
      </c>
      <c r="BB60" s="170"/>
      <c r="BC60" s="170"/>
      <c r="BD60" s="178" t="s">
        <v>1747</v>
      </c>
      <c r="BE60" s="179" t="s">
        <v>1800</v>
      </c>
      <c r="BF60" s="179" t="s">
        <v>1800</v>
      </c>
      <c r="BG60" s="171"/>
      <c r="BH60" s="171"/>
    </row>
    <row r="61" spans="1:60" s="4" customFormat="1" ht="166.35" customHeight="1" thickBot="1" x14ac:dyDescent="0.3">
      <c r="A61" s="47" t="str">
        <f t="shared" si="3"/>
        <v>Indicator 60 - Current accounts average inflows - last 12 months</v>
      </c>
      <c r="B61" s="48">
        <v>60</v>
      </c>
      <c r="C61" s="6" t="s">
        <v>70</v>
      </c>
      <c r="D61" s="8" t="str">
        <f t="shared" si="1"/>
        <v>ID60</v>
      </c>
      <c r="E61" s="8"/>
      <c r="F61" s="6" t="s">
        <v>318</v>
      </c>
      <c r="G61" s="60" t="s">
        <v>246</v>
      </c>
      <c r="H61" s="61" t="s">
        <v>571</v>
      </c>
      <c r="I61" s="14" t="s">
        <v>18</v>
      </c>
      <c r="J61" s="10" t="s">
        <v>1473</v>
      </c>
      <c r="K61" s="11" t="s">
        <v>726</v>
      </c>
      <c r="L61" s="9" t="s">
        <v>353</v>
      </c>
      <c r="M61" s="14" t="s">
        <v>1475</v>
      </c>
      <c r="N61" s="59">
        <v>1</v>
      </c>
      <c r="O61" s="145"/>
      <c r="P61" s="145">
        <v>1</v>
      </c>
      <c r="Q61" s="145">
        <v>1</v>
      </c>
      <c r="R61" s="145">
        <v>1</v>
      </c>
      <c r="S61" s="145"/>
      <c r="T61" s="66" t="s">
        <v>19</v>
      </c>
      <c r="U61" s="59" t="s">
        <v>1027</v>
      </c>
      <c r="V61" s="52" t="s">
        <v>1278</v>
      </c>
      <c r="W61" s="52" t="s">
        <v>1278</v>
      </c>
      <c r="X61" s="52" t="s">
        <v>1471</v>
      </c>
      <c r="Y61" s="52"/>
      <c r="Z61" s="52">
        <v>3</v>
      </c>
      <c r="AA61" s="82">
        <v>0</v>
      </c>
      <c r="AB61" s="82">
        <v>0</v>
      </c>
      <c r="AC61" s="82">
        <v>0</v>
      </c>
      <c r="AD61" s="82">
        <v>0</v>
      </c>
      <c r="AE61" s="82">
        <v>0</v>
      </c>
      <c r="AF61" s="82">
        <v>0</v>
      </c>
      <c r="AG61" s="82">
        <v>0</v>
      </c>
      <c r="AH61" s="82">
        <v>0</v>
      </c>
      <c r="AI61" s="82">
        <v>0</v>
      </c>
      <c r="AJ61" s="82">
        <v>0</v>
      </c>
      <c r="AK61" s="82">
        <v>0</v>
      </c>
      <c r="AL61" s="82">
        <v>0</v>
      </c>
      <c r="AM61" s="82">
        <v>0</v>
      </c>
      <c r="AN61" s="82">
        <v>0</v>
      </c>
      <c r="AO61" s="82">
        <v>0</v>
      </c>
      <c r="AP61" s="82">
        <v>0</v>
      </c>
      <c r="AQ61" s="82">
        <v>0</v>
      </c>
      <c r="AR61" s="82" t="s">
        <v>1501</v>
      </c>
      <c r="AS61" s="85">
        <v>179082.13</v>
      </c>
      <c r="AT61" s="85">
        <v>6362.0640000000003</v>
      </c>
      <c r="AU61" s="142" t="s">
        <v>1721</v>
      </c>
      <c r="AV61" s="157"/>
      <c r="AW61" s="157"/>
      <c r="AX61" s="157"/>
      <c r="AY61" s="157"/>
      <c r="AZ61" s="157"/>
      <c r="BA61" s="169" t="s">
        <v>1501</v>
      </c>
      <c r="BB61" s="170">
        <v>183674.6</v>
      </c>
      <c r="BC61" s="170">
        <v>9216.2909999999993</v>
      </c>
      <c r="BD61" s="171"/>
      <c r="BE61" s="171"/>
      <c r="BF61" s="171"/>
      <c r="BG61" s="187">
        <v>898.95669999999996</v>
      </c>
      <c r="BH61" s="187">
        <v>104776.4</v>
      </c>
    </row>
    <row r="62" spans="1:60" s="4" customFormat="1" ht="166.35" customHeight="1" thickBot="1" x14ac:dyDescent="0.3">
      <c r="A62" s="47" t="str">
        <f t="shared" si="3"/>
        <v>Indicator 61 - Currents accounts outflows average - last 12 months</v>
      </c>
      <c r="B62" s="48">
        <f t="shared" si="2"/>
        <v>61</v>
      </c>
      <c r="C62" s="6" t="s">
        <v>71</v>
      </c>
      <c r="D62" s="8" t="str">
        <f t="shared" si="1"/>
        <v>ID61</v>
      </c>
      <c r="E62" s="8"/>
      <c r="F62" s="6" t="s">
        <v>318</v>
      </c>
      <c r="G62" s="60" t="s">
        <v>247</v>
      </c>
      <c r="H62" s="61" t="s">
        <v>572</v>
      </c>
      <c r="I62" s="14" t="s">
        <v>18</v>
      </c>
      <c r="J62" s="10" t="s">
        <v>1473</v>
      </c>
      <c r="K62" s="11" t="s">
        <v>726</v>
      </c>
      <c r="L62" s="9" t="s">
        <v>392</v>
      </c>
      <c r="M62" s="14" t="s">
        <v>1476</v>
      </c>
      <c r="N62" s="59">
        <v>1</v>
      </c>
      <c r="O62" s="145"/>
      <c r="P62" s="145">
        <v>1</v>
      </c>
      <c r="Q62" s="145"/>
      <c r="R62" s="145">
        <v>1</v>
      </c>
      <c r="S62" s="145"/>
      <c r="T62" s="66" t="s">
        <v>19</v>
      </c>
      <c r="U62" s="59" t="s">
        <v>1027</v>
      </c>
      <c r="V62" s="52" t="s">
        <v>1278</v>
      </c>
      <c r="W62" s="52" t="s">
        <v>1278</v>
      </c>
      <c r="X62" s="52" t="s">
        <v>1554</v>
      </c>
      <c r="Y62" s="52"/>
      <c r="Z62" s="52">
        <v>3</v>
      </c>
      <c r="AA62" s="82">
        <v>0</v>
      </c>
      <c r="AB62" s="82">
        <v>0</v>
      </c>
      <c r="AC62" s="82">
        <v>0</v>
      </c>
      <c r="AD62" s="82">
        <v>0</v>
      </c>
      <c r="AE62" s="82">
        <v>0</v>
      </c>
      <c r="AF62" s="82">
        <v>0</v>
      </c>
      <c r="AG62" s="82">
        <v>0</v>
      </c>
      <c r="AH62" s="82">
        <v>0</v>
      </c>
      <c r="AI62" s="82">
        <v>0</v>
      </c>
      <c r="AJ62" s="82">
        <v>0</v>
      </c>
      <c r="AK62" s="82">
        <v>0</v>
      </c>
      <c r="AL62" s="82">
        <v>0</v>
      </c>
      <c r="AM62" s="82">
        <v>0</v>
      </c>
      <c r="AN62" s="82">
        <v>0</v>
      </c>
      <c r="AO62" s="82">
        <v>0</v>
      </c>
      <c r="AP62" s="82">
        <v>0</v>
      </c>
      <c r="AQ62" s="82">
        <v>0</v>
      </c>
      <c r="AR62" s="82" t="s">
        <v>1501</v>
      </c>
      <c r="AS62" s="85">
        <v>178372.33</v>
      </c>
      <c r="AT62" s="85">
        <v>6343.7617</v>
      </c>
      <c r="AU62" s="142" t="s">
        <v>1721</v>
      </c>
      <c r="AV62" s="157"/>
      <c r="AW62" s="157"/>
      <c r="AX62" s="157"/>
      <c r="AY62" s="157"/>
      <c r="AZ62" s="157"/>
      <c r="BA62" s="169" t="s">
        <v>1501</v>
      </c>
      <c r="BB62" s="170">
        <v>193535.4</v>
      </c>
      <c r="BC62" s="170">
        <v>8190.5690000000004</v>
      </c>
      <c r="BD62" s="171"/>
      <c r="BE62" s="171"/>
      <c r="BF62" s="171"/>
      <c r="BG62" s="171"/>
      <c r="BH62" s="171"/>
    </row>
    <row r="63" spans="1:60" s="4" customFormat="1" ht="166.35" customHeight="1" thickBot="1" x14ac:dyDescent="0.3">
      <c r="A63" s="47" t="str">
        <f t="shared" si="3"/>
        <v>Indicator 62 - Current accounts std deviation - last 12 months</v>
      </c>
      <c r="B63" s="48">
        <f t="shared" si="2"/>
        <v>62</v>
      </c>
      <c r="C63" s="6" t="s">
        <v>72</v>
      </c>
      <c r="D63" s="8" t="str">
        <f t="shared" si="1"/>
        <v>ID62</v>
      </c>
      <c r="E63" s="8"/>
      <c r="F63" s="6" t="s">
        <v>318</v>
      </c>
      <c r="G63" s="60" t="s">
        <v>248</v>
      </c>
      <c r="H63" s="61" t="s">
        <v>573</v>
      </c>
      <c r="I63" s="14" t="s">
        <v>18</v>
      </c>
      <c r="J63" s="10" t="s">
        <v>1473</v>
      </c>
      <c r="K63" s="11" t="s">
        <v>740</v>
      </c>
      <c r="L63" s="9" t="s">
        <v>355</v>
      </c>
      <c r="M63" s="14" t="s">
        <v>1474</v>
      </c>
      <c r="N63" s="59">
        <v>1</v>
      </c>
      <c r="O63" s="145"/>
      <c r="P63" s="145">
        <v>1</v>
      </c>
      <c r="Q63" s="145"/>
      <c r="R63" s="145">
        <v>1</v>
      </c>
      <c r="S63" s="145"/>
      <c r="T63" s="66" t="s">
        <v>19</v>
      </c>
      <c r="U63" s="59" t="s">
        <v>1027</v>
      </c>
      <c r="V63" s="52" t="s">
        <v>1278</v>
      </c>
      <c r="W63" s="52" t="s">
        <v>1278</v>
      </c>
      <c r="X63" s="52" t="s">
        <v>1554</v>
      </c>
      <c r="Y63" s="52"/>
      <c r="Z63" s="52">
        <v>3</v>
      </c>
      <c r="AA63" s="82">
        <v>0</v>
      </c>
      <c r="AB63" s="82">
        <v>0</v>
      </c>
      <c r="AC63" s="82">
        <v>0</v>
      </c>
      <c r="AD63" s="82">
        <v>0</v>
      </c>
      <c r="AE63" s="82">
        <v>0</v>
      </c>
      <c r="AF63" s="82">
        <v>0</v>
      </c>
      <c r="AG63" s="82">
        <v>0</v>
      </c>
      <c r="AH63" s="82">
        <v>0</v>
      </c>
      <c r="AI63" s="82">
        <v>0</v>
      </c>
      <c r="AJ63" s="82">
        <v>0</v>
      </c>
      <c r="AK63" s="82">
        <v>0</v>
      </c>
      <c r="AL63" s="82">
        <v>0</v>
      </c>
      <c r="AM63" s="82">
        <v>0</v>
      </c>
      <c r="AN63" s="82">
        <v>0</v>
      </c>
      <c r="AO63" s="82">
        <v>0</v>
      </c>
      <c r="AP63" s="82">
        <v>0</v>
      </c>
      <c r="AQ63" s="82">
        <v>0</v>
      </c>
      <c r="AR63" s="82" t="s">
        <v>1501</v>
      </c>
      <c r="AS63" s="85">
        <v>10391.223</v>
      </c>
      <c r="AT63" s="85">
        <v>353.39893000000001</v>
      </c>
      <c r="AU63" s="142" t="s">
        <v>1721</v>
      </c>
      <c r="AV63" s="157"/>
      <c r="AW63" s="157"/>
      <c r="AX63" s="157"/>
      <c r="AY63" s="157"/>
      <c r="AZ63" s="157"/>
      <c r="BA63" s="169" t="s">
        <v>1501</v>
      </c>
      <c r="BB63" s="170">
        <v>29388.63</v>
      </c>
      <c r="BC63" s="170">
        <v>3093.5360000000001</v>
      </c>
      <c r="BD63" s="171"/>
      <c r="BE63" s="171"/>
      <c r="BF63" s="171"/>
      <c r="BG63" s="171"/>
      <c r="BH63" s="171"/>
    </row>
    <row r="64" spans="1:60" s="4" customFormat="1" ht="166.35" customHeight="1" thickBot="1" x14ac:dyDescent="0.3">
      <c r="A64" s="47" t="str">
        <f t="shared" si="3"/>
        <v>Indicator 63 - Current accounts inflows std deviation - last 12 months</v>
      </c>
      <c r="B64" s="48">
        <f t="shared" si="2"/>
        <v>63</v>
      </c>
      <c r="C64" s="6" t="s">
        <v>73</v>
      </c>
      <c r="D64" s="8" t="str">
        <f t="shared" si="1"/>
        <v>ID63</v>
      </c>
      <c r="E64" s="8"/>
      <c r="F64" s="6" t="s">
        <v>318</v>
      </c>
      <c r="G64" s="60" t="s">
        <v>249</v>
      </c>
      <c r="H64" s="61" t="s">
        <v>574</v>
      </c>
      <c r="I64" s="14" t="s">
        <v>18</v>
      </c>
      <c r="J64" s="10" t="s">
        <v>1473</v>
      </c>
      <c r="K64" s="11" t="s">
        <v>726</v>
      </c>
      <c r="L64" s="9" t="s">
        <v>353</v>
      </c>
      <c r="M64" s="14" t="s">
        <v>1475</v>
      </c>
      <c r="N64" s="59">
        <v>1</v>
      </c>
      <c r="O64" s="145"/>
      <c r="P64" s="145">
        <v>1</v>
      </c>
      <c r="Q64" s="145"/>
      <c r="R64" s="145">
        <v>1</v>
      </c>
      <c r="S64" s="145"/>
      <c r="T64" s="66" t="s">
        <v>19</v>
      </c>
      <c r="U64" s="59" t="s">
        <v>1027</v>
      </c>
      <c r="V64" s="52" t="s">
        <v>1278</v>
      </c>
      <c r="W64" s="52" t="s">
        <v>1278</v>
      </c>
      <c r="X64" s="52" t="s">
        <v>1471</v>
      </c>
      <c r="Y64" s="52"/>
      <c r="Z64" s="52">
        <v>3</v>
      </c>
      <c r="AA64" s="82">
        <v>0</v>
      </c>
      <c r="AB64" s="82">
        <v>0</v>
      </c>
      <c r="AC64" s="82">
        <v>0</v>
      </c>
      <c r="AD64" s="82">
        <v>0</v>
      </c>
      <c r="AE64" s="82">
        <v>0</v>
      </c>
      <c r="AF64" s="82">
        <v>0</v>
      </c>
      <c r="AG64" s="82">
        <v>0</v>
      </c>
      <c r="AH64" s="82">
        <v>0</v>
      </c>
      <c r="AI64" s="82">
        <v>0</v>
      </c>
      <c r="AJ64" s="82">
        <v>0</v>
      </c>
      <c r="AK64" s="82">
        <v>0</v>
      </c>
      <c r="AL64" s="82">
        <v>0</v>
      </c>
      <c r="AM64" s="82">
        <v>0</v>
      </c>
      <c r="AN64" s="82">
        <v>0</v>
      </c>
      <c r="AO64" s="82">
        <v>0</v>
      </c>
      <c r="AP64" s="82">
        <v>0</v>
      </c>
      <c r="AQ64" s="82">
        <v>0</v>
      </c>
      <c r="AR64" s="82" t="s">
        <v>1501</v>
      </c>
      <c r="AS64" s="85">
        <v>202969.25</v>
      </c>
      <c r="AT64" s="85">
        <v>7435.1768000000002</v>
      </c>
      <c r="AU64" s="142" t="s">
        <v>1721</v>
      </c>
      <c r="AV64" s="157"/>
      <c r="AW64" s="157"/>
      <c r="AX64" s="157"/>
      <c r="AY64" s="157"/>
      <c r="AZ64" s="157"/>
      <c r="BA64" s="169" t="s">
        <v>1501</v>
      </c>
      <c r="BB64" s="170">
        <v>208980.6</v>
      </c>
      <c r="BC64" s="170">
        <v>10417.75</v>
      </c>
      <c r="BD64" s="171"/>
      <c r="BE64" s="171"/>
      <c r="BF64" s="171"/>
      <c r="BG64" s="171"/>
      <c r="BH64" s="171"/>
    </row>
    <row r="65" spans="1:60" s="4" customFormat="1" ht="58.35" customHeight="1" thickBot="1" x14ac:dyDescent="0.3">
      <c r="A65" s="47" t="str">
        <f t="shared" si="3"/>
        <v>Indicator 64 - Total debt/EBITDA</v>
      </c>
      <c r="B65" s="48">
        <f t="shared" si="2"/>
        <v>64</v>
      </c>
      <c r="C65" s="6" t="s">
        <v>74</v>
      </c>
      <c r="D65" s="8" t="str">
        <f t="shared" si="1"/>
        <v>ID64</v>
      </c>
      <c r="E65" s="8"/>
      <c r="F65" s="6" t="s">
        <v>315</v>
      </c>
      <c r="G65" s="60" t="s">
        <v>250</v>
      </c>
      <c r="H65" s="61" t="s">
        <v>575</v>
      </c>
      <c r="I65" s="14" t="s">
        <v>18</v>
      </c>
      <c r="J65" s="10" t="s">
        <v>746</v>
      </c>
      <c r="K65" s="11" t="s">
        <v>726</v>
      </c>
      <c r="L65" s="9" t="s">
        <v>437</v>
      </c>
      <c r="M65" s="14" t="s">
        <v>1043</v>
      </c>
      <c r="N65" s="59">
        <v>1</v>
      </c>
      <c r="O65" s="145"/>
      <c r="P65" s="145">
        <v>1</v>
      </c>
      <c r="Q65" s="145"/>
      <c r="R65" s="145">
        <v>1</v>
      </c>
      <c r="S65" s="145"/>
      <c r="T65" s="66" t="s">
        <v>19</v>
      </c>
      <c r="U65" s="59" t="e">
        <f>#REF!/#REF!</f>
        <v>#REF!</v>
      </c>
      <c r="V65" s="52" t="s">
        <v>1278</v>
      </c>
      <c r="W65" s="52" t="s">
        <v>1278</v>
      </c>
      <c r="X65" s="52" t="s">
        <v>1554</v>
      </c>
      <c r="Y65" s="52"/>
      <c r="Z65" s="52">
        <v>2</v>
      </c>
      <c r="AA65" s="82">
        <v>1</v>
      </c>
      <c r="AB65" s="82" t="s">
        <v>1499</v>
      </c>
      <c r="AC65" s="82" t="s">
        <v>1499</v>
      </c>
      <c r="AD65" s="82" t="s">
        <v>1499</v>
      </c>
      <c r="AE65" s="82" t="s">
        <v>1503</v>
      </c>
      <c r="AF65" s="82" t="s">
        <v>1503</v>
      </c>
      <c r="AG65" s="82" t="s">
        <v>1503</v>
      </c>
      <c r="AH65" s="82" t="s">
        <v>1503</v>
      </c>
      <c r="AI65" s="82" t="s">
        <v>1503</v>
      </c>
      <c r="AJ65" s="82" t="s">
        <v>1499</v>
      </c>
      <c r="AK65" s="82" t="s">
        <v>1499</v>
      </c>
      <c r="AL65" s="82" t="s">
        <v>1499</v>
      </c>
      <c r="AM65" s="82" t="s">
        <v>1503</v>
      </c>
      <c r="AN65" s="82" t="s">
        <v>1503</v>
      </c>
      <c r="AO65" s="82" t="s">
        <v>1503</v>
      </c>
      <c r="AP65" s="82" t="s">
        <v>1503</v>
      </c>
      <c r="AQ65" s="82" t="s">
        <v>1503</v>
      </c>
      <c r="AR65" s="82" t="s">
        <v>1501</v>
      </c>
      <c r="AS65" s="85">
        <v>4.5284538000000003</v>
      </c>
      <c r="AT65" s="85">
        <v>2.4769738000000001</v>
      </c>
      <c r="AU65" s="142" t="s">
        <v>1718</v>
      </c>
      <c r="AV65" s="157"/>
      <c r="AW65" s="157"/>
      <c r="AX65" s="157"/>
      <c r="AY65" s="157"/>
      <c r="AZ65" s="157"/>
      <c r="BA65" s="169" t="s">
        <v>1501</v>
      </c>
      <c r="BB65" s="170">
        <v>6.2019729999999997</v>
      </c>
      <c r="BC65" s="170">
        <v>4.9040559999999997</v>
      </c>
      <c r="BD65" s="171"/>
      <c r="BE65" s="171"/>
      <c r="BF65" s="171"/>
      <c r="BG65" s="171"/>
      <c r="BH65" s="171"/>
    </row>
    <row r="66" spans="1:60" s="4" customFormat="1" ht="27.75" customHeight="1" thickBot="1" x14ac:dyDescent="0.3">
      <c r="A66" s="47" t="str">
        <f t="shared" ref="A66:A90" si="4">CONCATENATE(C$2," ",B66," - ",C66)</f>
        <v>Indicator 65 - Total debt per interest due/Total debt per interest due older than 30 days</v>
      </c>
      <c r="B66" s="48">
        <f t="shared" si="2"/>
        <v>65</v>
      </c>
      <c r="C66" s="6" t="s">
        <v>75</v>
      </c>
      <c r="D66" s="8" t="str">
        <f t="shared" si="1"/>
        <v>ID65</v>
      </c>
      <c r="E66" s="8"/>
      <c r="F66" s="6" t="s">
        <v>315</v>
      </c>
      <c r="G66" s="60" t="s">
        <v>251</v>
      </c>
      <c r="H66" s="61" t="s">
        <v>576</v>
      </c>
      <c r="I66" s="14" t="s">
        <v>18</v>
      </c>
      <c r="J66" s="10" t="s">
        <v>741</v>
      </c>
      <c r="K66" s="11" t="s">
        <v>727</v>
      </c>
      <c r="L66" s="9" t="s">
        <v>438</v>
      </c>
      <c r="M66" s="14" t="s">
        <v>1466</v>
      </c>
      <c r="N66" s="59"/>
      <c r="O66" s="145"/>
      <c r="P66" s="145">
        <v>1</v>
      </c>
      <c r="Q66" s="145"/>
      <c r="R66" s="145">
        <v>1</v>
      </c>
      <c r="S66" s="145"/>
      <c r="T66" s="66" t="s">
        <v>19</v>
      </c>
      <c r="U66" s="59" t="e">
        <f>#REF!/#REF!</f>
        <v>#REF!</v>
      </c>
      <c r="V66" s="52" t="s">
        <v>1278</v>
      </c>
      <c r="W66" s="52" t="s">
        <v>1278</v>
      </c>
      <c r="X66" s="52" t="s">
        <v>1039</v>
      </c>
      <c r="Y66" s="52"/>
      <c r="Z66" s="52">
        <v>2</v>
      </c>
      <c r="AA66" s="82">
        <v>1</v>
      </c>
      <c r="AB66" s="82" t="s">
        <v>1499</v>
      </c>
      <c r="AC66" s="82" t="s">
        <v>1499</v>
      </c>
      <c r="AD66" s="82" t="s">
        <v>1499</v>
      </c>
      <c r="AE66" s="82" t="s">
        <v>1503</v>
      </c>
      <c r="AF66" s="82" t="s">
        <v>1503</v>
      </c>
      <c r="AG66" s="82" t="s">
        <v>1503</v>
      </c>
      <c r="AH66" s="82" t="s">
        <v>1503</v>
      </c>
      <c r="AI66" s="82" t="s">
        <v>1503</v>
      </c>
      <c r="AJ66" s="82" t="s">
        <v>1499</v>
      </c>
      <c r="AK66" s="82" t="s">
        <v>1499</v>
      </c>
      <c r="AL66" s="82" t="s">
        <v>1499</v>
      </c>
      <c r="AM66" s="82" t="s">
        <v>1503</v>
      </c>
      <c r="AN66" s="82" t="s">
        <v>1503</v>
      </c>
      <c r="AO66" s="82" t="s">
        <v>1503</v>
      </c>
      <c r="AP66" s="82" t="s">
        <v>1503</v>
      </c>
      <c r="AQ66" s="82" t="s">
        <v>1503</v>
      </c>
      <c r="AR66" s="82" t="s">
        <v>1500</v>
      </c>
      <c r="AS66" s="85" t="s">
        <v>1500</v>
      </c>
      <c r="AT66" s="85" t="s">
        <v>1500</v>
      </c>
      <c r="AU66" s="142" t="s">
        <v>1718</v>
      </c>
      <c r="AV66" s="157"/>
      <c r="AW66" s="157"/>
      <c r="AX66" s="157"/>
      <c r="AY66" s="157"/>
      <c r="AZ66" s="157"/>
      <c r="BA66" s="169">
        <v>0</v>
      </c>
      <c r="BB66" s="170"/>
      <c r="BC66" s="170"/>
      <c r="BD66" s="171"/>
      <c r="BE66" s="171"/>
      <c r="BF66" s="171"/>
      <c r="BG66" s="171"/>
      <c r="BH66" s="171"/>
    </row>
    <row r="67" spans="1:60" s="4" customFormat="1" ht="58.35" customHeight="1" thickBot="1" x14ac:dyDescent="0.3">
      <c r="A67" s="47" t="str">
        <f t="shared" si="4"/>
        <v>Indicator 66 - Max debt/EBITDA - 1 year</v>
      </c>
      <c r="B67" s="48">
        <f t="shared" si="2"/>
        <v>66</v>
      </c>
      <c r="C67" s="6" t="s">
        <v>76</v>
      </c>
      <c r="D67" s="8" t="str">
        <f t="shared" ref="D67:D125" si="5">CONCATENATE("ID",B67)</f>
        <v>ID66</v>
      </c>
      <c r="E67" s="8"/>
      <c r="F67" s="6" t="s">
        <v>315</v>
      </c>
      <c r="G67" s="60" t="s">
        <v>252</v>
      </c>
      <c r="H67" s="61" t="s">
        <v>577</v>
      </c>
      <c r="I67" s="14" t="s">
        <v>18</v>
      </c>
      <c r="J67" s="10" t="s">
        <v>743</v>
      </c>
      <c r="K67" s="11" t="s">
        <v>726</v>
      </c>
      <c r="L67" s="9" t="s">
        <v>1482</v>
      </c>
      <c r="M67" s="14" t="s">
        <v>1504</v>
      </c>
      <c r="N67" s="59">
        <v>1</v>
      </c>
      <c r="O67" s="145"/>
      <c r="P67" s="145">
        <v>1</v>
      </c>
      <c r="Q67" s="145"/>
      <c r="R67" s="145"/>
      <c r="S67" s="145"/>
      <c r="T67" s="66" t="s">
        <v>19</v>
      </c>
      <c r="U67" s="59" t="s">
        <v>1027</v>
      </c>
      <c r="V67" s="52" t="s">
        <v>1278</v>
      </c>
      <c r="W67" s="52" t="s">
        <v>1278</v>
      </c>
      <c r="X67" s="52" t="s">
        <v>1471</v>
      </c>
      <c r="Y67" s="52"/>
      <c r="Z67" s="52">
        <v>3</v>
      </c>
      <c r="AA67" s="82">
        <v>1</v>
      </c>
      <c r="AB67" s="82" t="s">
        <v>1499</v>
      </c>
      <c r="AC67" s="82" t="s">
        <v>1499</v>
      </c>
      <c r="AD67" s="82" t="s">
        <v>1499</v>
      </c>
      <c r="AE67" s="82" t="s">
        <v>1503</v>
      </c>
      <c r="AF67" s="82" t="s">
        <v>1503</v>
      </c>
      <c r="AG67" s="82" t="s">
        <v>1503</v>
      </c>
      <c r="AH67" s="82" t="s">
        <v>1503</v>
      </c>
      <c r="AI67" s="82" t="s">
        <v>1503</v>
      </c>
      <c r="AJ67" s="82" t="s">
        <v>1499</v>
      </c>
      <c r="AK67" s="82" t="s">
        <v>1499</v>
      </c>
      <c r="AL67" s="82" t="s">
        <v>1499</v>
      </c>
      <c r="AM67" s="82" t="s">
        <v>1503</v>
      </c>
      <c r="AN67" s="82" t="s">
        <v>1503</v>
      </c>
      <c r="AO67" s="82" t="s">
        <v>1503</v>
      </c>
      <c r="AP67" s="82" t="s">
        <v>1503</v>
      </c>
      <c r="AQ67" s="82" t="s">
        <v>1503</v>
      </c>
      <c r="AR67" s="82" t="s">
        <v>1501</v>
      </c>
      <c r="AS67" s="85">
        <v>4.5284538000000003</v>
      </c>
      <c r="AT67" s="85">
        <v>2.4769738000000001</v>
      </c>
      <c r="AU67" s="142" t="s">
        <v>1718</v>
      </c>
      <c r="AV67" s="157"/>
      <c r="AW67" s="157"/>
      <c r="AX67" s="157"/>
      <c r="AY67" s="157"/>
      <c r="AZ67" s="157"/>
      <c r="BA67" s="169" t="s">
        <v>1501</v>
      </c>
      <c r="BB67" s="170">
        <v>6.2019729999999997</v>
      </c>
      <c r="BC67" s="170">
        <v>4.9040559999999997</v>
      </c>
      <c r="BD67" s="171"/>
      <c r="BE67" s="171"/>
      <c r="BF67" s="171"/>
      <c r="BG67" s="171"/>
      <c r="BH67" s="171"/>
    </row>
    <row r="68" spans="1:60" s="4" customFormat="1" ht="60" customHeight="1" thickBot="1" x14ac:dyDescent="0.3">
      <c r="A68" s="47" t="str">
        <f t="shared" si="4"/>
        <v>Indicator 67 - Max debt/EBITDA - 6 months</v>
      </c>
      <c r="B68" s="48">
        <f t="shared" ref="B68:B126" si="6">+B67+1</f>
        <v>67</v>
      </c>
      <c r="C68" s="6" t="s">
        <v>77</v>
      </c>
      <c r="D68" s="8" t="str">
        <f t="shared" si="5"/>
        <v>ID67</v>
      </c>
      <c r="E68" s="8"/>
      <c r="F68" s="6" t="s">
        <v>315</v>
      </c>
      <c r="G68" s="60" t="s">
        <v>253</v>
      </c>
      <c r="H68" s="61" t="s">
        <v>578</v>
      </c>
      <c r="I68" s="14" t="s">
        <v>18</v>
      </c>
      <c r="J68" s="10" t="s">
        <v>743</v>
      </c>
      <c r="K68" s="11" t="s">
        <v>726</v>
      </c>
      <c r="L68" s="9" t="s">
        <v>1484</v>
      </c>
      <c r="M68" s="14" t="s">
        <v>1505</v>
      </c>
      <c r="N68" s="59">
        <v>1</v>
      </c>
      <c r="O68" s="145"/>
      <c r="P68" s="145">
        <v>1</v>
      </c>
      <c r="Q68" s="145"/>
      <c r="R68" s="145"/>
      <c r="S68" s="145"/>
      <c r="T68" s="66" t="s">
        <v>19</v>
      </c>
      <c r="U68" s="59" t="s">
        <v>1027</v>
      </c>
      <c r="V68" s="52" t="s">
        <v>1278</v>
      </c>
      <c r="W68" s="52" t="s">
        <v>1278</v>
      </c>
      <c r="X68" s="52" t="s">
        <v>1471</v>
      </c>
      <c r="Y68" s="52"/>
      <c r="Z68" s="52">
        <v>3</v>
      </c>
      <c r="AA68" s="82">
        <v>1</v>
      </c>
      <c r="AB68" s="82" t="s">
        <v>1499</v>
      </c>
      <c r="AC68" s="82" t="s">
        <v>1499</v>
      </c>
      <c r="AD68" s="82" t="s">
        <v>1499</v>
      </c>
      <c r="AE68" s="82" t="s">
        <v>1503</v>
      </c>
      <c r="AF68" s="82" t="s">
        <v>1503</v>
      </c>
      <c r="AG68" s="82" t="s">
        <v>1503</v>
      </c>
      <c r="AH68" s="82" t="s">
        <v>1503</v>
      </c>
      <c r="AI68" s="82" t="s">
        <v>1503</v>
      </c>
      <c r="AJ68" s="82" t="s">
        <v>1499</v>
      </c>
      <c r="AK68" s="82" t="s">
        <v>1499</v>
      </c>
      <c r="AL68" s="82" t="s">
        <v>1499</v>
      </c>
      <c r="AM68" s="82" t="s">
        <v>1503</v>
      </c>
      <c r="AN68" s="82" t="s">
        <v>1503</v>
      </c>
      <c r="AO68" s="82" t="s">
        <v>1503</v>
      </c>
      <c r="AP68" s="82" t="s">
        <v>1503</v>
      </c>
      <c r="AQ68" s="82" t="s">
        <v>1503</v>
      </c>
      <c r="AR68" s="82" t="s">
        <v>1501</v>
      </c>
      <c r="AS68" s="85">
        <v>4.5284538000000003</v>
      </c>
      <c r="AT68" s="85">
        <v>2.4769738000000001</v>
      </c>
      <c r="AU68" s="142" t="s">
        <v>1718</v>
      </c>
      <c r="AV68" s="157"/>
      <c r="AW68" s="157"/>
      <c r="AX68" s="157"/>
      <c r="AY68" s="157"/>
      <c r="AZ68" s="157"/>
      <c r="BA68" s="169" t="s">
        <v>1501</v>
      </c>
      <c r="BB68" s="170">
        <v>6.2019729999999997</v>
      </c>
      <c r="BC68" s="170">
        <v>4.9040559999999997</v>
      </c>
      <c r="BD68" s="171"/>
      <c r="BE68" s="171"/>
      <c r="BF68" s="171"/>
      <c r="BG68" s="171"/>
      <c r="BH68" s="171"/>
    </row>
    <row r="69" spans="1:60" s="4" customFormat="1" ht="56.25" customHeight="1" thickBot="1" x14ac:dyDescent="0.3">
      <c r="A69" s="47" t="str">
        <f t="shared" si="4"/>
        <v>Indicator 68 - Max debt/turnover - 1 year</v>
      </c>
      <c r="B69" s="48">
        <f t="shared" si="6"/>
        <v>68</v>
      </c>
      <c r="C69" s="6" t="s">
        <v>78</v>
      </c>
      <c r="D69" s="8" t="str">
        <f t="shared" si="5"/>
        <v>ID68</v>
      </c>
      <c r="E69" s="8"/>
      <c r="F69" s="6" t="s">
        <v>315</v>
      </c>
      <c r="G69" s="60" t="s">
        <v>254</v>
      </c>
      <c r="H69" s="61" t="s">
        <v>579</v>
      </c>
      <c r="I69" s="14" t="s">
        <v>18</v>
      </c>
      <c r="J69" s="10" t="s">
        <v>746</v>
      </c>
      <c r="K69" s="11" t="s">
        <v>726</v>
      </c>
      <c r="L69" s="9" t="s">
        <v>1483</v>
      </c>
      <c r="M69" s="14" t="s">
        <v>1506</v>
      </c>
      <c r="N69" s="59">
        <v>1</v>
      </c>
      <c r="O69" s="145"/>
      <c r="P69" s="145">
        <v>1</v>
      </c>
      <c r="Q69" s="145"/>
      <c r="R69" s="145"/>
      <c r="S69" s="145"/>
      <c r="T69" s="66" t="s">
        <v>19</v>
      </c>
      <c r="U69" s="59" t="s">
        <v>1027</v>
      </c>
      <c r="V69" s="52" t="s">
        <v>1278</v>
      </c>
      <c r="W69" s="52" t="s">
        <v>1278</v>
      </c>
      <c r="X69" s="52" t="s">
        <v>1471</v>
      </c>
      <c r="Y69" s="52"/>
      <c r="Z69" s="52">
        <v>3</v>
      </c>
      <c r="AA69" s="82">
        <v>1</v>
      </c>
      <c r="AB69" s="82" t="s">
        <v>1499</v>
      </c>
      <c r="AC69" s="82" t="s">
        <v>1499</v>
      </c>
      <c r="AD69" s="82" t="s">
        <v>1499</v>
      </c>
      <c r="AE69" s="82" t="s">
        <v>1503</v>
      </c>
      <c r="AF69" s="82" t="s">
        <v>1503</v>
      </c>
      <c r="AG69" s="82" t="s">
        <v>1503</v>
      </c>
      <c r="AH69" s="82" t="s">
        <v>1503</v>
      </c>
      <c r="AI69" s="82" t="s">
        <v>1503</v>
      </c>
      <c r="AJ69" s="82" t="s">
        <v>1499</v>
      </c>
      <c r="AK69" s="82" t="s">
        <v>1499</v>
      </c>
      <c r="AL69" s="82" t="s">
        <v>1499</v>
      </c>
      <c r="AM69" s="82" t="s">
        <v>1503</v>
      </c>
      <c r="AN69" s="82" t="s">
        <v>1503</v>
      </c>
      <c r="AO69" s="82" t="s">
        <v>1503</v>
      </c>
      <c r="AP69" s="82" t="s">
        <v>1503</v>
      </c>
      <c r="AQ69" s="82" t="s">
        <v>1503</v>
      </c>
      <c r="AR69" s="82" t="s">
        <v>1501</v>
      </c>
      <c r="AS69" s="85">
        <v>0.38435042000000003</v>
      </c>
      <c r="AT69" s="85">
        <v>0.25999987000000002</v>
      </c>
      <c r="AU69" s="142" t="s">
        <v>1718</v>
      </c>
      <c r="AV69" s="157"/>
      <c r="AW69" s="157"/>
      <c r="AX69" s="157"/>
      <c r="AY69" s="157"/>
      <c r="AZ69" s="157"/>
      <c r="BA69" s="169" t="s">
        <v>1501</v>
      </c>
      <c r="BB69" s="170">
        <v>0.4982336</v>
      </c>
      <c r="BC69" s="170">
        <v>0.34197319999999998</v>
      </c>
      <c r="BD69" s="171"/>
      <c r="BE69" s="171"/>
      <c r="BF69" s="171"/>
      <c r="BG69" s="171"/>
      <c r="BH69" s="171"/>
    </row>
    <row r="70" spans="1:60" s="17" customFormat="1" ht="47.45" customHeight="1" thickBot="1" x14ac:dyDescent="0.3">
      <c r="A70" s="47" t="str">
        <f t="shared" si="4"/>
        <v>Indicator 69 - Cash - change</v>
      </c>
      <c r="B70" s="48">
        <f t="shared" si="6"/>
        <v>69</v>
      </c>
      <c r="C70" s="6" t="s">
        <v>1302</v>
      </c>
      <c r="D70" s="8" t="str">
        <f t="shared" si="5"/>
        <v>ID69</v>
      </c>
      <c r="E70" s="8"/>
      <c r="F70" s="6" t="s">
        <v>316</v>
      </c>
      <c r="G70" s="60" t="s">
        <v>255</v>
      </c>
      <c r="H70" s="61" t="s">
        <v>580</v>
      </c>
      <c r="I70" s="14" t="s">
        <v>18</v>
      </c>
      <c r="J70" s="10" t="s">
        <v>743</v>
      </c>
      <c r="K70" s="11" t="s">
        <v>726</v>
      </c>
      <c r="L70" s="9" t="s">
        <v>440</v>
      </c>
      <c r="M70" s="14" t="s">
        <v>1065</v>
      </c>
      <c r="N70" s="59">
        <v>1</v>
      </c>
      <c r="O70" s="145"/>
      <c r="P70" s="145">
        <v>1</v>
      </c>
      <c r="Q70" s="145"/>
      <c r="R70" s="145"/>
      <c r="S70" s="145"/>
      <c r="T70" s="66" t="s">
        <v>19</v>
      </c>
      <c r="U70" s="67" t="e">
        <f>(#REF!/#REF!)-1</f>
        <v>#REF!</v>
      </c>
      <c r="V70" s="52" t="s">
        <v>1278</v>
      </c>
      <c r="W70" s="52" t="s">
        <v>1278</v>
      </c>
      <c r="X70" s="52" t="s">
        <v>1471</v>
      </c>
      <c r="Y70" s="54"/>
      <c r="Z70" s="52">
        <v>2</v>
      </c>
      <c r="AA70" s="82">
        <v>1</v>
      </c>
      <c r="AB70" s="82" t="s">
        <v>1499</v>
      </c>
      <c r="AC70" s="82" t="s">
        <v>1499</v>
      </c>
      <c r="AD70" s="82" t="s">
        <v>1499</v>
      </c>
      <c r="AE70" s="82" t="s">
        <v>1503</v>
      </c>
      <c r="AF70" s="82" t="s">
        <v>1503</v>
      </c>
      <c r="AG70" s="82" t="s">
        <v>1503</v>
      </c>
      <c r="AH70" s="82" t="s">
        <v>1503</v>
      </c>
      <c r="AI70" s="82" t="s">
        <v>1503</v>
      </c>
      <c r="AJ70" s="82" t="s">
        <v>1499</v>
      </c>
      <c r="AK70" s="82" t="s">
        <v>1499</v>
      </c>
      <c r="AL70" s="82" t="s">
        <v>1499</v>
      </c>
      <c r="AM70" s="82" t="s">
        <v>1503</v>
      </c>
      <c r="AN70" s="82" t="s">
        <v>1503</v>
      </c>
      <c r="AO70" s="82" t="s">
        <v>1503</v>
      </c>
      <c r="AP70" s="82" t="s">
        <v>1503</v>
      </c>
      <c r="AQ70" s="82" t="s">
        <v>1503</v>
      </c>
      <c r="AR70" s="82">
        <v>0</v>
      </c>
      <c r="AS70" s="85" t="s">
        <v>1500</v>
      </c>
      <c r="AT70" s="85" t="s">
        <v>1500</v>
      </c>
      <c r="AU70" s="144" t="s">
        <v>1718</v>
      </c>
      <c r="AV70" s="159"/>
      <c r="AW70" s="159"/>
      <c r="AX70" s="159"/>
      <c r="AY70" s="159"/>
      <c r="AZ70" s="159"/>
      <c r="BA70" s="169">
        <v>0</v>
      </c>
      <c r="BB70" s="170"/>
      <c r="BC70" s="170"/>
      <c r="BD70" s="173"/>
      <c r="BE70" s="173"/>
      <c r="BF70" s="173"/>
      <c r="BG70" s="173"/>
      <c r="BH70" s="173"/>
    </row>
    <row r="71" spans="1:60" s="17" customFormat="1" ht="47.45" customHeight="1" thickBot="1" x14ac:dyDescent="0.3">
      <c r="A71" s="47" t="str">
        <f t="shared" si="4"/>
        <v>Indicator 70 - Working capital - change</v>
      </c>
      <c r="B71" s="48">
        <f t="shared" si="6"/>
        <v>70</v>
      </c>
      <c r="C71" s="6" t="s">
        <v>80</v>
      </c>
      <c r="D71" s="8" t="str">
        <f t="shared" si="5"/>
        <v>ID70</v>
      </c>
      <c r="E71" s="8"/>
      <c r="F71" s="6" t="s">
        <v>316</v>
      </c>
      <c r="G71" s="60" t="s">
        <v>256</v>
      </c>
      <c r="H71" s="61" t="s">
        <v>581</v>
      </c>
      <c r="I71" s="14" t="s">
        <v>18</v>
      </c>
      <c r="J71" s="10" t="s">
        <v>743</v>
      </c>
      <c r="K71" s="11" t="s">
        <v>726</v>
      </c>
      <c r="L71" s="9" t="s">
        <v>441</v>
      </c>
      <c r="M71" s="14" t="s">
        <v>1066</v>
      </c>
      <c r="N71" s="59">
        <v>1</v>
      </c>
      <c r="O71" s="145"/>
      <c r="P71" s="145">
        <v>1</v>
      </c>
      <c r="Q71" s="145"/>
      <c r="R71" s="145"/>
      <c r="S71" s="145"/>
      <c r="T71" s="66" t="s">
        <v>19</v>
      </c>
      <c r="U71" s="67" t="e">
        <f>(#REF!/#REF!)-1</f>
        <v>#REF!</v>
      </c>
      <c r="V71" s="52" t="s">
        <v>1278</v>
      </c>
      <c r="W71" s="52" t="s">
        <v>1278</v>
      </c>
      <c r="X71" s="52" t="s">
        <v>1471</v>
      </c>
      <c r="Y71" s="52"/>
      <c r="Z71" s="52">
        <v>2</v>
      </c>
      <c r="AA71" s="82">
        <v>1</v>
      </c>
      <c r="AB71" s="82" t="s">
        <v>1499</v>
      </c>
      <c r="AC71" s="82" t="s">
        <v>1499</v>
      </c>
      <c r="AD71" s="82" t="s">
        <v>1499</v>
      </c>
      <c r="AE71" s="82" t="s">
        <v>1503</v>
      </c>
      <c r="AF71" s="82" t="s">
        <v>1503</v>
      </c>
      <c r="AG71" s="82" t="s">
        <v>1503</v>
      </c>
      <c r="AH71" s="82" t="s">
        <v>1503</v>
      </c>
      <c r="AI71" s="82" t="s">
        <v>1503</v>
      </c>
      <c r="AJ71" s="82" t="s">
        <v>1499</v>
      </c>
      <c r="AK71" s="82" t="s">
        <v>1499</v>
      </c>
      <c r="AL71" s="82" t="s">
        <v>1499</v>
      </c>
      <c r="AM71" s="82" t="s">
        <v>1503</v>
      </c>
      <c r="AN71" s="82" t="s">
        <v>1503</v>
      </c>
      <c r="AO71" s="82" t="s">
        <v>1503</v>
      </c>
      <c r="AP71" s="82" t="s">
        <v>1503</v>
      </c>
      <c r="AQ71" s="82" t="s">
        <v>1503</v>
      </c>
      <c r="AR71" s="82">
        <v>0</v>
      </c>
      <c r="AS71" s="85" t="s">
        <v>1500</v>
      </c>
      <c r="AT71" s="85" t="s">
        <v>1500</v>
      </c>
      <c r="AU71" s="144" t="s">
        <v>1718</v>
      </c>
      <c r="AV71" s="159"/>
      <c r="AW71" s="159"/>
      <c r="AX71" s="159"/>
      <c r="AY71" s="159"/>
      <c r="AZ71" s="159"/>
      <c r="BA71" s="169">
        <v>0</v>
      </c>
      <c r="BB71" s="170"/>
      <c r="BC71" s="170"/>
      <c r="BD71" s="173"/>
      <c r="BE71" s="173"/>
      <c r="BF71" s="173"/>
      <c r="BG71" s="173"/>
      <c r="BH71" s="173"/>
    </row>
    <row r="72" spans="1:60" s="17" customFormat="1" ht="47.45" customHeight="1" thickBot="1" x14ac:dyDescent="0.3">
      <c r="A72" s="47" t="str">
        <f t="shared" si="4"/>
        <v>Indicator 71 - Cost of goods sold - change</v>
      </c>
      <c r="B72" s="48">
        <f t="shared" si="6"/>
        <v>71</v>
      </c>
      <c r="C72" s="6" t="s">
        <v>81</v>
      </c>
      <c r="D72" s="8" t="str">
        <f t="shared" si="5"/>
        <v>ID71</v>
      </c>
      <c r="E72" s="8"/>
      <c r="F72" s="6" t="s">
        <v>316</v>
      </c>
      <c r="G72" s="60" t="s">
        <v>257</v>
      </c>
      <c r="H72" s="61" t="s">
        <v>848</v>
      </c>
      <c r="I72" s="14" t="s">
        <v>18</v>
      </c>
      <c r="J72" s="10" t="s">
        <v>743</v>
      </c>
      <c r="K72" s="11" t="s">
        <v>726</v>
      </c>
      <c r="L72" s="9" t="s">
        <v>442</v>
      </c>
      <c r="M72" s="14" t="s">
        <v>1067</v>
      </c>
      <c r="N72" s="59">
        <v>1</v>
      </c>
      <c r="O72" s="145"/>
      <c r="P72" s="145">
        <v>1</v>
      </c>
      <c r="Q72" s="145"/>
      <c r="R72" s="145"/>
      <c r="S72" s="145"/>
      <c r="T72" s="66" t="s">
        <v>19</v>
      </c>
      <c r="U72" s="67" t="e">
        <f>(#REF!/#REF!)-1</f>
        <v>#REF!</v>
      </c>
      <c r="V72" s="52" t="s">
        <v>1278</v>
      </c>
      <c r="W72" s="52" t="s">
        <v>1278</v>
      </c>
      <c r="X72" s="52" t="s">
        <v>1471</v>
      </c>
      <c r="Y72" s="54"/>
      <c r="Z72" s="52">
        <v>2</v>
      </c>
      <c r="AA72" s="82">
        <v>1</v>
      </c>
      <c r="AB72" s="82" t="s">
        <v>1499</v>
      </c>
      <c r="AC72" s="82" t="s">
        <v>1499</v>
      </c>
      <c r="AD72" s="82" t="s">
        <v>1499</v>
      </c>
      <c r="AE72" s="82" t="s">
        <v>1503</v>
      </c>
      <c r="AF72" s="82" t="s">
        <v>1503</v>
      </c>
      <c r="AG72" s="82" t="s">
        <v>1503</v>
      </c>
      <c r="AH72" s="82" t="s">
        <v>1503</v>
      </c>
      <c r="AI72" s="82" t="s">
        <v>1503</v>
      </c>
      <c r="AJ72" s="82" t="s">
        <v>1499</v>
      </c>
      <c r="AK72" s="82" t="s">
        <v>1499</v>
      </c>
      <c r="AL72" s="82" t="s">
        <v>1499</v>
      </c>
      <c r="AM72" s="82" t="s">
        <v>1503</v>
      </c>
      <c r="AN72" s="82" t="s">
        <v>1503</v>
      </c>
      <c r="AO72" s="82" t="s">
        <v>1503</v>
      </c>
      <c r="AP72" s="82" t="s">
        <v>1503</v>
      </c>
      <c r="AQ72" s="82" t="s">
        <v>1503</v>
      </c>
      <c r="AR72" s="82">
        <v>0</v>
      </c>
      <c r="AS72" s="85" t="s">
        <v>1500</v>
      </c>
      <c r="AT72" s="85" t="s">
        <v>1500</v>
      </c>
      <c r="AU72" s="144" t="s">
        <v>1718</v>
      </c>
      <c r="AV72" s="159"/>
      <c r="AW72" s="159"/>
      <c r="AX72" s="159"/>
      <c r="AY72" s="159"/>
      <c r="AZ72" s="159"/>
      <c r="BA72" s="169">
        <v>0</v>
      </c>
      <c r="BB72" s="170"/>
      <c r="BC72" s="170"/>
      <c r="BD72" s="173"/>
      <c r="BE72" s="173"/>
      <c r="BF72" s="173"/>
      <c r="BG72" s="173"/>
      <c r="BH72" s="173"/>
    </row>
    <row r="73" spans="1:60" s="17" customFormat="1" ht="72.599999999999994" customHeight="1" thickBot="1" x14ac:dyDescent="0.3">
      <c r="A73" s="47" t="str">
        <f t="shared" si="4"/>
        <v>Indicator 72 - Creditors turnover</v>
      </c>
      <c r="B73" s="48">
        <f t="shared" si="6"/>
        <v>72</v>
      </c>
      <c r="C73" s="6" t="s">
        <v>82</v>
      </c>
      <c r="D73" s="8" t="str">
        <f t="shared" si="5"/>
        <v>ID72</v>
      </c>
      <c r="E73" s="8"/>
      <c r="F73" s="6" t="s">
        <v>316</v>
      </c>
      <c r="G73" s="60" t="s">
        <v>82</v>
      </c>
      <c r="H73" s="61" t="s">
        <v>582</v>
      </c>
      <c r="I73" s="14" t="s">
        <v>18</v>
      </c>
      <c r="J73" s="11" t="s">
        <v>744</v>
      </c>
      <c r="K73" s="11" t="s">
        <v>726</v>
      </c>
      <c r="L73" s="9" t="s">
        <v>498</v>
      </c>
      <c r="M73" s="14" t="s">
        <v>1068</v>
      </c>
      <c r="N73" s="59"/>
      <c r="O73" s="145"/>
      <c r="P73" s="145">
        <v>1</v>
      </c>
      <c r="Q73" s="145"/>
      <c r="R73" s="145"/>
      <c r="S73" s="145"/>
      <c r="T73" s="66" t="s">
        <v>19</v>
      </c>
      <c r="U73" s="67" t="e">
        <f>#REF!/((#REF!+#REF!)/2)</f>
        <v>#REF!</v>
      </c>
      <c r="V73" s="54" t="s">
        <v>1278</v>
      </c>
      <c r="W73" s="52" t="s">
        <v>1278</v>
      </c>
      <c r="X73" s="52" t="s">
        <v>1039</v>
      </c>
      <c r="Y73" s="52"/>
      <c r="Z73" s="52">
        <v>2</v>
      </c>
      <c r="AA73" s="82">
        <v>1</v>
      </c>
      <c r="AB73" s="82" t="s">
        <v>1499</v>
      </c>
      <c r="AC73" s="82" t="s">
        <v>1499</v>
      </c>
      <c r="AD73" s="82" t="s">
        <v>1499</v>
      </c>
      <c r="AE73" s="82" t="s">
        <v>1503</v>
      </c>
      <c r="AF73" s="82" t="s">
        <v>1503</v>
      </c>
      <c r="AG73" s="82" t="s">
        <v>1503</v>
      </c>
      <c r="AH73" s="82" t="s">
        <v>1503</v>
      </c>
      <c r="AI73" s="82" t="s">
        <v>1503</v>
      </c>
      <c r="AJ73" s="82" t="s">
        <v>1499</v>
      </c>
      <c r="AK73" s="82" t="s">
        <v>1499</v>
      </c>
      <c r="AL73" s="82" t="s">
        <v>1499</v>
      </c>
      <c r="AM73" s="82" t="s">
        <v>1503</v>
      </c>
      <c r="AN73" s="82" t="s">
        <v>1503</v>
      </c>
      <c r="AO73" s="82" t="s">
        <v>1503</v>
      </c>
      <c r="AP73" s="82" t="s">
        <v>1503</v>
      </c>
      <c r="AQ73" s="82" t="s">
        <v>1503</v>
      </c>
      <c r="AR73" s="82" t="s">
        <v>1500</v>
      </c>
      <c r="AS73" s="85" t="s">
        <v>1500</v>
      </c>
      <c r="AT73" s="85" t="s">
        <v>1500</v>
      </c>
      <c r="AU73" s="144" t="s">
        <v>1718</v>
      </c>
      <c r="AV73" s="159"/>
      <c r="AW73" s="159"/>
      <c r="AX73" s="159"/>
      <c r="AY73" s="159"/>
      <c r="AZ73" s="159"/>
      <c r="BA73" s="169" t="s">
        <v>1501</v>
      </c>
      <c r="BB73" s="170">
        <v>0.14805309999999999</v>
      </c>
      <c r="BC73" s="170">
        <v>0.11099920000000001</v>
      </c>
      <c r="BD73" s="173"/>
      <c r="BE73" s="173"/>
      <c r="BF73" s="173"/>
      <c r="BG73" s="173"/>
      <c r="BH73" s="173"/>
    </row>
    <row r="74" spans="1:60" s="17" customFormat="1" ht="72.599999999999994" customHeight="1" thickBot="1" x14ac:dyDescent="0.3">
      <c r="A74" s="47" t="str">
        <f t="shared" si="4"/>
        <v>Indicator 73 - Creditors turnover - change</v>
      </c>
      <c r="B74" s="48">
        <f t="shared" si="6"/>
        <v>73</v>
      </c>
      <c r="C74" s="6" t="s">
        <v>83</v>
      </c>
      <c r="D74" s="8" t="str">
        <f t="shared" si="5"/>
        <v>ID73</v>
      </c>
      <c r="E74" s="8"/>
      <c r="F74" s="6" t="s">
        <v>316</v>
      </c>
      <c r="G74" s="60" t="s">
        <v>258</v>
      </c>
      <c r="H74" s="61" t="s">
        <v>583</v>
      </c>
      <c r="I74" s="14" t="s">
        <v>18</v>
      </c>
      <c r="J74" s="11" t="s">
        <v>744</v>
      </c>
      <c r="K74" s="11" t="s">
        <v>726</v>
      </c>
      <c r="L74" s="9" t="s">
        <v>443</v>
      </c>
      <c r="M74" s="14" t="s">
        <v>1101</v>
      </c>
      <c r="N74" s="59"/>
      <c r="O74" s="145"/>
      <c r="P74" s="145">
        <v>1</v>
      </c>
      <c r="Q74" s="145"/>
      <c r="R74" s="145"/>
      <c r="S74" s="145"/>
      <c r="T74" s="66" t="s">
        <v>19</v>
      </c>
      <c r="U74" s="67" t="e">
        <f>(#REF!/((#REF!+#REF!)/2))/(#REF!/((#REF!+#REF!)/2))-1</f>
        <v>#REF!</v>
      </c>
      <c r="V74" s="52" t="s">
        <v>1278</v>
      </c>
      <c r="W74" s="52" t="s">
        <v>1278</v>
      </c>
      <c r="X74" s="52" t="s">
        <v>1039</v>
      </c>
      <c r="Y74" s="52"/>
      <c r="Z74" s="52">
        <v>2</v>
      </c>
      <c r="AA74" s="82">
        <v>1</v>
      </c>
      <c r="AB74" s="82" t="s">
        <v>1499</v>
      </c>
      <c r="AC74" s="82" t="s">
        <v>1499</v>
      </c>
      <c r="AD74" s="82" t="s">
        <v>1499</v>
      </c>
      <c r="AE74" s="82" t="s">
        <v>1503</v>
      </c>
      <c r="AF74" s="82" t="s">
        <v>1503</v>
      </c>
      <c r="AG74" s="82" t="s">
        <v>1503</v>
      </c>
      <c r="AH74" s="82" t="s">
        <v>1503</v>
      </c>
      <c r="AI74" s="82" t="s">
        <v>1503</v>
      </c>
      <c r="AJ74" s="82" t="s">
        <v>1499</v>
      </c>
      <c r="AK74" s="82" t="s">
        <v>1499</v>
      </c>
      <c r="AL74" s="82" t="s">
        <v>1499</v>
      </c>
      <c r="AM74" s="82" t="s">
        <v>1503</v>
      </c>
      <c r="AN74" s="82" t="s">
        <v>1503</v>
      </c>
      <c r="AO74" s="82" t="s">
        <v>1503</v>
      </c>
      <c r="AP74" s="82" t="s">
        <v>1503</v>
      </c>
      <c r="AQ74" s="82" t="s">
        <v>1503</v>
      </c>
      <c r="AR74" s="82" t="s">
        <v>1500</v>
      </c>
      <c r="AS74" s="85" t="s">
        <v>1500</v>
      </c>
      <c r="AT74" s="85" t="s">
        <v>1500</v>
      </c>
      <c r="AU74" s="144" t="s">
        <v>1718</v>
      </c>
      <c r="AV74" s="159"/>
      <c r="AW74" s="159"/>
      <c r="AX74" s="159"/>
      <c r="AY74" s="159"/>
      <c r="AZ74" s="159"/>
      <c r="BA74" s="169">
        <v>0</v>
      </c>
      <c r="BB74" s="170"/>
      <c r="BC74" s="170"/>
      <c r="BD74" s="173"/>
      <c r="BE74" s="173"/>
      <c r="BF74" s="173"/>
      <c r="BG74" s="173"/>
      <c r="BH74" s="173"/>
    </row>
    <row r="75" spans="1:60" s="17" customFormat="1" ht="47.45" customHeight="1" thickBot="1" x14ac:dyDescent="0.3">
      <c r="A75" s="47" t="str">
        <f t="shared" si="4"/>
        <v>Indicator 74 - Short term assets - change</v>
      </c>
      <c r="B75" s="48">
        <f t="shared" si="6"/>
        <v>74</v>
      </c>
      <c r="C75" s="6" t="s">
        <v>84</v>
      </c>
      <c r="D75" s="8" t="str">
        <f t="shared" si="5"/>
        <v>ID74</v>
      </c>
      <c r="E75" s="8"/>
      <c r="F75" s="6" t="s">
        <v>316</v>
      </c>
      <c r="G75" s="60" t="s">
        <v>259</v>
      </c>
      <c r="H75" s="61" t="s">
        <v>584</v>
      </c>
      <c r="I75" s="14" t="s">
        <v>18</v>
      </c>
      <c r="J75" s="10" t="s">
        <v>743</v>
      </c>
      <c r="K75" s="11" t="s">
        <v>726</v>
      </c>
      <c r="L75" s="9" t="s">
        <v>444</v>
      </c>
      <c r="M75" s="14" t="s">
        <v>1069</v>
      </c>
      <c r="N75" s="59">
        <v>1</v>
      </c>
      <c r="O75" s="145"/>
      <c r="P75" s="145">
        <v>1</v>
      </c>
      <c r="Q75" s="145"/>
      <c r="R75" s="145"/>
      <c r="S75" s="145"/>
      <c r="T75" s="66" t="s">
        <v>19</v>
      </c>
      <c r="U75" s="67" t="e">
        <f>(#REF!/#REF!)-1</f>
        <v>#REF!</v>
      </c>
      <c r="V75" s="52" t="s">
        <v>1278</v>
      </c>
      <c r="W75" s="52" t="s">
        <v>1278</v>
      </c>
      <c r="X75" s="52" t="s">
        <v>1471</v>
      </c>
      <c r="Y75" s="52"/>
      <c r="Z75" s="52">
        <v>2</v>
      </c>
      <c r="AA75" s="82">
        <v>1</v>
      </c>
      <c r="AB75" s="82" t="s">
        <v>1499</v>
      </c>
      <c r="AC75" s="82" t="s">
        <v>1499</v>
      </c>
      <c r="AD75" s="82" t="s">
        <v>1499</v>
      </c>
      <c r="AE75" s="82" t="s">
        <v>1503</v>
      </c>
      <c r="AF75" s="82" t="s">
        <v>1503</v>
      </c>
      <c r="AG75" s="82" t="s">
        <v>1503</v>
      </c>
      <c r="AH75" s="82" t="s">
        <v>1503</v>
      </c>
      <c r="AI75" s="82" t="s">
        <v>1503</v>
      </c>
      <c r="AJ75" s="82" t="s">
        <v>1499</v>
      </c>
      <c r="AK75" s="82" t="s">
        <v>1499</v>
      </c>
      <c r="AL75" s="82" t="s">
        <v>1499</v>
      </c>
      <c r="AM75" s="82" t="s">
        <v>1503</v>
      </c>
      <c r="AN75" s="82" t="s">
        <v>1503</v>
      </c>
      <c r="AO75" s="82" t="s">
        <v>1503</v>
      </c>
      <c r="AP75" s="82" t="s">
        <v>1503</v>
      </c>
      <c r="AQ75" s="82" t="s">
        <v>1503</v>
      </c>
      <c r="AR75" s="82">
        <v>0</v>
      </c>
      <c r="AS75" s="85" t="s">
        <v>1500</v>
      </c>
      <c r="AT75" s="85" t="s">
        <v>1500</v>
      </c>
      <c r="AU75" s="144" t="s">
        <v>1718</v>
      </c>
      <c r="AV75" s="159"/>
      <c r="AW75" s="159"/>
      <c r="AX75" s="159"/>
      <c r="AY75" s="159"/>
      <c r="AZ75" s="159"/>
      <c r="BA75" s="169">
        <v>0</v>
      </c>
      <c r="BB75" s="170"/>
      <c r="BC75" s="170"/>
      <c r="BD75" s="173"/>
      <c r="BE75" s="173"/>
      <c r="BF75" s="173"/>
      <c r="BG75" s="173"/>
      <c r="BH75" s="173"/>
    </row>
    <row r="76" spans="1:60" s="17" customFormat="1" ht="58.35" customHeight="1" thickBot="1" x14ac:dyDescent="0.3">
      <c r="A76" s="47" t="str">
        <f t="shared" si="4"/>
        <v>Indicator 75 - Short term assets/short term liabilities</v>
      </c>
      <c r="B76" s="48">
        <f t="shared" si="6"/>
        <v>75</v>
      </c>
      <c r="C76" s="6" t="s">
        <v>1303</v>
      </c>
      <c r="D76" s="8" t="str">
        <f t="shared" si="5"/>
        <v>ID75</v>
      </c>
      <c r="E76" s="8"/>
      <c r="F76" s="6" t="s">
        <v>316</v>
      </c>
      <c r="G76" s="60" t="s">
        <v>260</v>
      </c>
      <c r="H76" s="61" t="s">
        <v>585</v>
      </c>
      <c r="I76" s="14" t="s">
        <v>18</v>
      </c>
      <c r="J76" s="11" t="s">
        <v>745</v>
      </c>
      <c r="K76" s="11" t="s">
        <v>726</v>
      </c>
      <c r="L76" s="9" t="s">
        <v>445</v>
      </c>
      <c r="M76" s="14" t="s">
        <v>1045</v>
      </c>
      <c r="N76" s="59">
        <v>1</v>
      </c>
      <c r="O76" s="145"/>
      <c r="P76" s="145">
        <v>1</v>
      </c>
      <c r="Q76" s="145"/>
      <c r="R76" s="145"/>
      <c r="S76" s="145"/>
      <c r="T76" s="66" t="s">
        <v>19</v>
      </c>
      <c r="U76" s="67" t="e">
        <f>(#REF!/#REF!)</f>
        <v>#REF!</v>
      </c>
      <c r="V76" s="52" t="s">
        <v>1278</v>
      </c>
      <c r="W76" s="52" t="s">
        <v>1278</v>
      </c>
      <c r="X76" s="52" t="s">
        <v>1471</v>
      </c>
      <c r="Y76" s="54"/>
      <c r="Z76" s="52">
        <v>2</v>
      </c>
      <c r="AA76" s="82">
        <v>1</v>
      </c>
      <c r="AB76" s="82" t="s">
        <v>1499</v>
      </c>
      <c r="AC76" s="82" t="s">
        <v>1499</v>
      </c>
      <c r="AD76" s="82" t="s">
        <v>1499</v>
      </c>
      <c r="AE76" s="82" t="s">
        <v>1503</v>
      </c>
      <c r="AF76" s="82" t="s">
        <v>1503</v>
      </c>
      <c r="AG76" s="82" t="s">
        <v>1503</v>
      </c>
      <c r="AH76" s="82" t="s">
        <v>1503</v>
      </c>
      <c r="AI76" s="82" t="s">
        <v>1503</v>
      </c>
      <c r="AJ76" s="82" t="s">
        <v>1499</v>
      </c>
      <c r="AK76" s="82" t="s">
        <v>1499</v>
      </c>
      <c r="AL76" s="82" t="s">
        <v>1499</v>
      </c>
      <c r="AM76" s="82" t="s">
        <v>1503</v>
      </c>
      <c r="AN76" s="82" t="s">
        <v>1503</v>
      </c>
      <c r="AO76" s="82" t="s">
        <v>1503</v>
      </c>
      <c r="AP76" s="82" t="s">
        <v>1503</v>
      </c>
      <c r="AQ76" s="82" t="s">
        <v>1503</v>
      </c>
      <c r="AR76" s="82" t="s">
        <v>1501</v>
      </c>
      <c r="AS76" s="85">
        <v>0.23026248999999999</v>
      </c>
      <c r="AT76" s="85">
        <v>0.1971831</v>
      </c>
      <c r="AU76" s="144" t="s">
        <v>1718</v>
      </c>
      <c r="AV76" s="159"/>
      <c r="AW76" s="159"/>
      <c r="AX76" s="159"/>
      <c r="AY76" s="159"/>
      <c r="AZ76" s="159"/>
      <c r="BA76" s="169" t="s">
        <v>1501</v>
      </c>
      <c r="BB76" s="170">
        <v>0.20082829999999999</v>
      </c>
      <c r="BC76" s="170">
        <v>0.18772059999999999</v>
      </c>
      <c r="BD76" s="173"/>
      <c r="BE76" s="173"/>
      <c r="BF76" s="173"/>
      <c r="BG76" s="173"/>
      <c r="BH76" s="173"/>
    </row>
    <row r="77" spans="1:60" s="17" customFormat="1" ht="58.35" customHeight="1" thickBot="1" x14ac:dyDescent="0.3">
      <c r="A77" s="47" t="str">
        <f t="shared" si="4"/>
        <v>Indicator 76 - Short term assets/short term liabilities - change</v>
      </c>
      <c r="B77" s="48">
        <f t="shared" si="6"/>
        <v>76</v>
      </c>
      <c r="C77" s="6" t="s">
        <v>86</v>
      </c>
      <c r="D77" s="8" t="str">
        <f t="shared" si="5"/>
        <v>ID76</v>
      </c>
      <c r="E77" s="8"/>
      <c r="F77" s="6" t="s">
        <v>316</v>
      </c>
      <c r="G77" s="60" t="s">
        <v>261</v>
      </c>
      <c r="H77" s="61" t="s">
        <v>586</v>
      </c>
      <c r="I77" s="14" t="s">
        <v>18</v>
      </c>
      <c r="J77" s="11" t="s">
        <v>1467</v>
      </c>
      <c r="K77" s="11" t="s">
        <v>726</v>
      </c>
      <c r="L77" s="9" t="s">
        <v>393</v>
      </c>
      <c r="M77" s="14" t="s">
        <v>1070</v>
      </c>
      <c r="N77" s="59">
        <v>1</v>
      </c>
      <c r="O77" s="145"/>
      <c r="P77" s="145">
        <v>1</v>
      </c>
      <c r="Q77" s="145"/>
      <c r="R77" s="145"/>
      <c r="S77" s="145"/>
      <c r="T77" s="66" t="s">
        <v>19</v>
      </c>
      <c r="U77" s="67" t="e">
        <f>((#REF!/#REF!)/(#REF!/#REF!))-1</f>
        <v>#REF!</v>
      </c>
      <c r="V77" s="52" t="s">
        <v>1278</v>
      </c>
      <c r="W77" s="52" t="s">
        <v>1278</v>
      </c>
      <c r="X77" s="52" t="s">
        <v>1471</v>
      </c>
      <c r="Y77" s="137"/>
      <c r="Z77" s="52">
        <v>2</v>
      </c>
      <c r="AA77" s="82">
        <v>1</v>
      </c>
      <c r="AB77" s="82" t="s">
        <v>1499</v>
      </c>
      <c r="AC77" s="82" t="s">
        <v>1499</v>
      </c>
      <c r="AD77" s="82" t="s">
        <v>1499</v>
      </c>
      <c r="AE77" s="82" t="s">
        <v>1503</v>
      </c>
      <c r="AF77" s="82" t="s">
        <v>1503</v>
      </c>
      <c r="AG77" s="82" t="s">
        <v>1503</v>
      </c>
      <c r="AH77" s="82" t="s">
        <v>1503</v>
      </c>
      <c r="AI77" s="82" t="s">
        <v>1503</v>
      </c>
      <c r="AJ77" s="82" t="s">
        <v>1499</v>
      </c>
      <c r="AK77" s="82" t="s">
        <v>1499</v>
      </c>
      <c r="AL77" s="82" t="s">
        <v>1499</v>
      </c>
      <c r="AM77" s="82" t="s">
        <v>1503</v>
      </c>
      <c r="AN77" s="82" t="s">
        <v>1503</v>
      </c>
      <c r="AO77" s="82" t="s">
        <v>1503</v>
      </c>
      <c r="AP77" s="82" t="s">
        <v>1503</v>
      </c>
      <c r="AQ77" s="82" t="s">
        <v>1503</v>
      </c>
      <c r="AR77" s="82">
        <v>0</v>
      </c>
      <c r="AS77" s="85" t="s">
        <v>1500</v>
      </c>
      <c r="AT77" s="85" t="s">
        <v>1500</v>
      </c>
      <c r="AU77" s="144" t="s">
        <v>1718</v>
      </c>
      <c r="AV77" s="159"/>
      <c r="AW77" s="159"/>
      <c r="AX77" s="159"/>
      <c r="AY77" s="159"/>
      <c r="AZ77" s="159"/>
      <c r="BA77" s="169">
        <v>0</v>
      </c>
      <c r="BB77" s="170"/>
      <c r="BC77" s="170"/>
      <c r="BD77" s="173"/>
      <c r="BE77" s="173"/>
      <c r="BF77" s="173"/>
      <c r="BG77" s="173"/>
      <c r="BH77" s="173"/>
    </row>
    <row r="78" spans="1:60" s="17" customFormat="1" ht="47.45" customHeight="1" thickBot="1" x14ac:dyDescent="0.3">
      <c r="A78" s="47" t="str">
        <f t="shared" si="4"/>
        <v>Indicator 77 - Short term liabilities - change</v>
      </c>
      <c r="B78" s="48">
        <f t="shared" si="6"/>
        <v>77</v>
      </c>
      <c r="C78" s="6" t="s">
        <v>87</v>
      </c>
      <c r="D78" s="8" t="str">
        <f t="shared" si="5"/>
        <v>ID77</v>
      </c>
      <c r="E78" s="8"/>
      <c r="F78" s="6" t="s">
        <v>316</v>
      </c>
      <c r="G78" s="60" t="s">
        <v>262</v>
      </c>
      <c r="H78" s="61" t="s">
        <v>587</v>
      </c>
      <c r="I78" s="14" t="s">
        <v>18</v>
      </c>
      <c r="J78" s="10" t="s">
        <v>743</v>
      </c>
      <c r="K78" s="11" t="s">
        <v>726</v>
      </c>
      <c r="L78" s="9" t="s">
        <v>446</v>
      </c>
      <c r="M78" s="14" t="s">
        <v>1071</v>
      </c>
      <c r="N78" s="59">
        <v>1</v>
      </c>
      <c r="O78" s="145"/>
      <c r="P78" s="145">
        <v>1</v>
      </c>
      <c r="Q78" s="145"/>
      <c r="R78" s="145"/>
      <c r="S78" s="145"/>
      <c r="T78" s="66" t="s">
        <v>19</v>
      </c>
      <c r="U78" s="67" t="e">
        <f>(#REF!/#REF!)-1</f>
        <v>#REF!</v>
      </c>
      <c r="V78" s="52" t="s">
        <v>1278</v>
      </c>
      <c r="W78" s="52" t="s">
        <v>1278</v>
      </c>
      <c r="X78" s="52" t="s">
        <v>1554</v>
      </c>
      <c r="Y78" s="52"/>
      <c r="Z78" s="52">
        <v>2</v>
      </c>
      <c r="AA78" s="82">
        <v>1</v>
      </c>
      <c r="AB78" s="82" t="s">
        <v>1499</v>
      </c>
      <c r="AC78" s="82" t="s">
        <v>1499</v>
      </c>
      <c r="AD78" s="82" t="s">
        <v>1499</v>
      </c>
      <c r="AE78" s="82" t="s">
        <v>1503</v>
      </c>
      <c r="AF78" s="82" t="s">
        <v>1503</v>
      </c>
      <c r="AG78" s="82" t="s">
        <v>1503</v>
      </c>
      <c r="AH78" s="82" t="s">
        <v>1503</v>
      </c>
      <c r="AI78" s="82" t="s">
        <v>1503</v>
      </c>
      <c r="AJ78" s="82" t="s">
        <v>1499</v>
      </c>
      <c r="AK78" s="82" t="s">
        <v>1499</v>
      </c>
      <c r="AL78" s="82" t="s">
        <v>1499</v>
      </c>
      <c r="AM78" s="82" t="s">
        <v>1503</v>
      </c>
      <c r="AN78" s="82" t="s">
        <v>1503</v>
      </c>
      <c r="AO78" s="82" t="s">
        <v>1503</v>
      </c>
      <c r="AP78" s="82" t="s">
        <v>1503</v>
      </c>
      <c r="AQ78" s="82" t="s">
        <v>1503</v>
      </c>
      <c r="AR78" s="82">
        <v>0</v>
      </c>
      <c r="AS78" s="85" t="s">
        <v>1500</v>
      </c>
      <c r="AT78" s="85" t="s">
        <v>1500</v>
      </c>
      <c r="AU78" s="144" t="s">
        <v>1718</v>
      </c>
      <c r="AV78" s="159"/>
      <c r="AW78" s="159"/>
      <c r="AX78" s="159"/>
      <c r="AY78" s="159"/>
      <c r="AZ78" s="159"/>
      <c r="BA78" s="169">
        <v>0</v>
      </c>
      <c r="BB78" s="170"/>
      <c r="BC78" s="170"/>
      <c r="BD78" s="173"/>
      <c r="BE78" s="173"/>
      <c r="BF78" s="173"/>
      <c r="BG78" s="173"/>
      <c r="BH78" s="173"/>
    </row>
    <row r="79" spans="1:60" s="17" customFormat="1" ht="58.35" customHeight="1" thickBot="1" x14ac:dyDescent="0.3">
      <c r="A79" s="47" t="str">
        <f t="shared" si="4"/>
        <v>Indicator 78 - Short term liabilities/total assets</v>
      </c>
      <c r="B79" s="48">
        <f t="shared" si="6"/>
        <v>78</v>
      </c>
      <c r="C79" s="6" t="s">
        <v>1304</v>
      </c>
      <c r="D79" s="8" t="str">
        <f t="shared" si="5"/>
        <v>ID78</v>
      </c>
      <c r="E79" s="8"/>
      <c r="F79" s="6" t="s">
        <v>316</v>
      </c>
      <c r="G79" s="60" t="s">
        <v>263</v>
      </c>
      <c r="H79" s="61" t="s">
        <v>588</v>
      </c>
      <c r="I79" s="14" t="s">
        <v>18</v>
      </c>
      <c r="J79" s="10" t="s">
        <v>746</v>
      </c>
      <c r="K79" s="11" t="s">
        <v>726</v>
      </c>
      <c r="L79" s="9" t="s">
        <v>447</v>
      </c>
      <c r="M79" s="14" t="s">
        <v>1046</v>
      </c>
      <c r="N79" s="59">
        <v>1</v>
      </c>
      <c r="O79" s="145"/>
      <c r="P79" s="145">
        <v>1</v>
      </c>
      <c r="Q79" s="145"/>
      <c r="R79" s="145"/>
      <c r="S79" s="145"/>
      <c r="T79" s="66" t="s">
        <v>19</v>
      </c>
      <c r="U79" s="67" t="e">
        <f>(#REF!/#REF!)</f>
        <v>#REF!</v>
      </c>
      <c r="V79" s="52" t="s">
        <v>1278</v>
      </c>
      <c r="W79" s="52" t="s">
        <v>1278</v>
      </c>
      <c r="X79" s="52" t="s">
        <v>1471</v>
      </c>
      <c r="Y79" s="52"/>
      <c r="Z79" s="52">
        <v>2</v>
      </c>
      <c r="AA79" s="82">
        <v>1</v>
      </c>
      <c r="AB79" s="82" t="s">
        <v>1499</v>
      </c>
      <c r="AC79" s="82" t="s">
        <v>1499</v>
      </c>
      <c r="AD79" s="82" t="s">
        <v>1499</v>
      </c>
      <c r="AE79" s="82" t="s">
        <v>1503</v>
      </c>
      <c r="AF79" s="82" t="s">
        <v>1503</v>
      </c>
      <c r="AG79" s="82" t="s">
        <v>1503</v>
      </c>
      <c r="AH79" s="82" t="s">
        <v>1503</v>
      </c>
      <c r="AI79" s="82" t="s">
        <v>1503</v>
      </c>
      <c r="AJ79" s="82" t="s">
        <v>1499</v>
      </c>
      <c r="AK79" s="82" t="s">
        <v>1499</v>
      </c>
      <c r="AL79" s="82" t="s">
        <v>1499</v>
      </c>
      <c r="AM79" s="82" t="s">
        <v>1503</v>
      </c>
      <c r="AN79" s="82" t="s">
        <v>1503</v>
      </c>
      <c r="AO79" s="82" t="s">
        <v>1503</v>
      </c>
      <c r="AP79" s="82" t="s">
        <v>1503</v>
      </c>
      <c r="AQ79" s="82" t="s">
        <v>1503</v>
      </c>
      <c r="AR79" s="82" t="s">
        <v>1501</v>
      </c>
      <c r="AS79" s="85">
        <v>0.45702320000000002</v>
      </c>
      <c r="AT79" s="85">
        <v>0.62583858000000003</v>
      </c>
      <c r="AU79" s="144" t="s">
        <v>1718</v>
      </c>
      <c r="AV79" s="159"/>
      <c r="AW79" s="159"/>
      <c r="AX79" s="159"/>
      <c r="AY79" s="159"/>
      <c r="AZ79" s="159"/>
      <c r="BA79" s="169" t="s">
        <v>1501</v>
      </c>
      <c r="BB79" s="170">
        <v>0.36468879999999998</v>
      </c>
      <c r="BC79" s="170">
        <v>0.4255371</v>
      </c>
      <c r="BD79" s="173"/>
      <c r="BE79" s="173"/>
      <c r="BF79" s="173"/>
      <c r="BG79" s="173"/>
      <c r="BH79" s="173"/>
    </row>
    <row r="80" spans="1:60" s="17" customFormat="1" ht="56.1" customHeight="1" thickBot="1" x14ac:dyDescent="0.3">
      <c r="A80" s="47" t="str">
        <f t="shared" si="4"/>
        <v>Indicator 79 - Short term liabilities/total assets - change</v>
      </c>
      <c r="B80" s="48">
        <f t="shared" si="6"/>
        <v>79</v>
      </c>
      <c r="C80" s="6" t="s">
        <v>89</v>
      </c>
      <c r="D80" s="8" t="str">
        <f t="shared" si="5"/>
        <v>ID79</v>
      </c>
      <c r="E80" s="8"/>
      <c r="F80" s="6" t="s">
        <v>316</v>
      </c>
      <c r="G80" s="60" t="s">
        <v>264</v>
      </c>
      <c r="H80" s="61" t="s">
        <v>589</v>
      </c>
      <c r="I80" s="14" t="s">
        <v>18</v>
      </c>
      <c r="J80" s="10" t="s">
        <v>743</v>
      </c>
      <c r="K80" s="11" t="s">
        <v>726</v>
      </c>
      <c r="L80" s="9" t="s">
        <v>849</v>
      </c>
      <c r="M80" s="14" t="s">
        <v>1072</v>
      </c>
      <c r="N80" s="59">
        <v>1</v>
      </c>
      <c r="O80" s="145"/>
      <c r="P80" s="145">
        <v>1</v>
      </c>
      <c r="Q80" s="145"/>
      <c r="R80" s="145"/>
      <c r="S80" s="145"/>
      <c r="T80" s="66" t="s">
        <v>19</v>
      </c>
      <c r="U80" s="67" t="e">
        <f>((#REF!/#REF!)/(#REF!/#REF!))-1</f>
        <v>#REF!</v>
      </c>
      <c r="V80" s="52" t="s">
        <v>1278</v>
      </c>
      <c r="W80" s="52" t="s">
        <v>1278</v>
      </c>
      <c r="X80" s="52" t="s">
        <v>1471</v>
      </c>
      <c r="Y80" s="137"/>
      <c r="Z80" s="52">
        <v>2</v>
      </c>
      <c r="AA80" s="82">
        <v>1</v>
      </c>
      <c r="AB80" s="82" t="s">
        <v>1499</v>
      </c>
      <c r="AC80" s="82" t="s">
        <v>1499</v>
      </c>
      <c r="AD80" s="82" t="s">
        <v>1499</v>
      </c>
      <c r="AE80" s="82" t="s">
        <v>1503</v>
      </c>
      <c r="AF80" s="82" t="s">
        <v>1503</v>
      </c>
      <c r="AG80" s="82" t="s">
        <v>1503</v>
      </c>
      <c r="AH80" s="82" t="s">
        <v>1503</v>
      </c>
      <c r="AI80" s="82" t="s">
        <v>1503</v>
      </c>
      <c r="AJ80" s="82" t="s">
        <v>1499</v>
      </c>
      <c r="AK80" s="82" t="s">
        <v>1499</v>
      </c>
      <c r="AL80" s="82" t="s">
        <v>1499</v>
      </c>
      <c r="AM80" s="82" t="s">
        <v>1503</v>
      </c>
      <c r="AN80" s="82" t="s">
        <v>1503</v>
      </c>
      <c r="AO80" s="82" t="s">
        <v>1503</v>
      </c>
      <c r="AP80" s="82" t="s">
        <v>1503</v>
      </c>
      <c r="AQ80" s="82" t="s">
        <v>1503</v>
      </c>
      <c r="AR80" s="82">
        <v>0</v>
      </c>
      <c r="AS80" s="85" t="s">
        <v>1500</v>
      </c>
      <c r="AT80" s="85" t="s">
        <v>1500</v>
      </c>
      <c r="AU80" s="144" t="s">
        <v>1718</v>
      </c>
      <c r="AV80" s="159"/>
      <c r="AW80" s="159"/>
      <c r="AX80" s="159"/>
      <c r="AY80" s="159"/>
      <c r="AZ80" s="159"/>
      <c r="BA80" s="169">
        <v>0</v>
      </c>
      <c r="BB80" s="170"/>
      <c r="BC80" s="170"/>
      <c r="BD80" s="173"/>
      <c r="BE80" s="173"/>
      <c r="BF80" s="173"/>
      <c r="BG80" s="173"/>
      <c r="BH80" s="173"/>
    </row>
    <row r="81" spans="1:60" s="17" customFormat="1" ht="72.599999999999994" customHeight="1" thickBot="1" x14ac:dyDescent="0.3">
      <c r="A81" s="47" t="str">
        <f t="shared" si="4"/>
        <v>Indicator 80 - Debtors turnover</v>
      </c>
      <c r="B81" s="48">
        <f t="shared" si="6"/>
        <v>80</v>
      </c>
      <c r="C81" s="6" t="s">
        <v>1305</v>
      </c>
      <c r="D81" s="8" t="str">
        <f t="shared" si="5"/>
        <v>ID80</v>
      </c>
      <c r="E81" s="8"/>
      <c r="F81" s="6" t="s">
        <v>316</v>
      </c>
      <c r="G81" s="60" t="s">
        <v>265</v>
      </c>
      <c r="H81" s="61" t="s">
        <v>590</v>
      </c>
      <c r="I81" s="14" t="s">
        <v>18</v>
      </c>
      <c r="J81" s="10" t="s">
        <v>745</v>
      </c>
      <c r="K81" s="11" t="s">
        <v>726</v>
      </c>
      <c r="L81" s="9" t="s">
        <v>506</v>
      </c>
      <c r="M81" s="14" t="s">
        <v>1073</v>
      </c>
      <c r="N81" s="59">
        <v>1</v>
      </c>
      <c r="O81" s="145"/>
      <c r="P81" s="145">
        <v>1</v>
      </c>
      <c r="Q81" s="145"/>
      <c r="R81" s="145"/>
      <c r="S81" s="145"/>
      <c r="T81" s="66" t="s">
        <v>19</v>
      </c>
      <c r="U81" s="67" t="e">
        <f>#REF!/((#REF!+#REF!)/2)</f>
        <v>#REF!</v>
      </c>
      <c r="V81" s="52" t="s">
        <v>1278</v>
      </c>
      <c r="W81" s="52" t="s">
        <v>1278</v>
      </c>
      <c r="X81" s="52" t="s">
        <v>1471</v>
      </c>
      <c r="Y81" s="52"/>
      <c r="Z81" s="52">
        <v>2</v>
      </c>
      <c r="AA81" s="82">
        <v>1</v>
      </c>
      <c r="AB81" s="82" t="s">
        <v>1499</v>
      </c>
      <c r="AC81" s="82" t="s">
        <v>1499</v>
      </c>
      <c r="AD81" s="82" t="s">
        <v>1499</v>
      </c>
      <c r="AE81" s="82" t="s">
        <v>1503</v>
      </c>
      <c r="AF81" s="82" t="s">
        <v>1503</v>
      </c>
      <c r="AG81" s="82" t="s">
        <v>1503</v>
      </c>
      <c r="AH81" s="82" t="s">
        <v>1503</v>
      </c>
      <c r="AI81" s="82" t="s">
        <v>1503</v>
      </c>
      <c r="AJ81" s="82" t="s">
        <v>1499</v>
      </c>
      <c r="AK81" s="82" t="s">
        <v>1499</v>
      </c>
      <c r="AL81" s="82" t="s">
        <v>1499</v>
      </c>
      <c r="AM81" s="82" t="s">
        <v>1503</v>
      </c>
      <c r="AN81" s="82" t="s">
        <v>1503</v>
      </c>
      <c r="AO81" s="82" t="s">
        <v>1503</v>
      </c>
      <c r="AP81" s="82" t="s">
        <v>1503</v>
      </c>
      <c r="AQ81" s="82" t="s">
        <v>1503</v>
      </c>
      <c r="AR81" s="82" t="s">
        <v>1501</v>
      </c>
      <c r="AS81" s="85">
        <v>5.9253653999999996</v>
      </c>
      <c r="AT81" s="85">
        <v>6.5795145000000002</v>
      </c>
      <c r="AU81" s="144" t="s">
        <v>1718</v>
      </c>
      <c r="AV81" s="159"/>
      <c r="AW81" s="159"/>
      <c r="AX81" s="159"/>
      <c r="AY81" s="159"/>
      <c r="AZ81" s="159"/>
      <c r="BA81" s="169" t="s">
        <v>1501</v>
      </c>
      <c r="BB81" s="170">
        <v>4.8545290000000003</v>
      </c>
      <c r="BC81" s="170">
        <v>5.9236800000000001</v>
      </c>
      <c r="BD81" s="173"/>
      <c r="BE81" s="173"/>
      <c r="BF81" s="173"/>
      <c r="BG81" s="173"/>
      <c r="BH81" s="173"/>
    </row>
    <row r="82" spans="1:60" s="17" customFormat="1" ht="69.599999999999994" customHeight="1" thickBot="1" x14ac:dyDescent="0.3">
      <c r="A82" s="47" t="str">
        <f t="shared" si="4"/>
        <v>Indicator 81 - Debtors turnover - change</v>
      </c>
      <c r="B82" s="48">
        <f t="shared" si="6"/>
        <v>81</v>
      </c>
      <c r="C82" s="6" t="s">
        <v>91</v>
      </c>
      <c r="D82" s="8" t="str">
        <f t="shared" si="5"/>
        <v>ID81</v>
      </c>
      <c r="E82" s="8"/>
      <c r="F82" s="6" t="s">
        <v>316</v>
      </c>
      <c r="G82" s="60" t="s">
        <v>266</v>
      </c>
      <c r="H82" s="61" t="s">
        <v>591</v>
      </c>
      <c r="I82" s="14" t="s">
        <v>18</v>
      </c>
      <c r="J82" s="11" t="s">
        <v>744</v>
      </c>
      <c r="K82" s="11" t="s">
        <v>726</v>
      </c>
      <c r="L82" s="9" t="s">
        <v>448</v>
      </c>
      <c r="M82" s="14" t="s">
        <v>1102</v>
      </c>
      <c r="N82" s="59">
        <v>1</v>
      </c>
      <c r="O82" s="145"/>
      <c r="P82" s="145">
        <v>1</v>
      </c>
      <c r="Q82" s="145"/>
      <c r="R82" s="145"/>
      <c r="S82" s="145"/>
      <c r="T82" s="66" t="s">
        <v>19</v>
      </c>
      <c r="U82" s="67" t="e">
        <f>((#REF!/((#REF!+#REF!)/2))/(#REF!/((#REF!+#REF!)/2)))-1</f>
        <v>#REF!</v>
      </c>
      <c r="V82" s="52" t="s">
        <v>1278</v>
      </c>
      <c r="W82" s="52" t="s">
        <v>1278</v>
      </c>
      <c r="X82" s="52" t="s">
        <v>1471</v>
      </c>
      <c r="Y82" s="137"/>
      <c r="Z82" s="52">
        <v>2</v>
      </c>
      <c r="AA82" s="82">
        <v>1</v>
      </c>
      <c r="AB82" s="82" t="s">
        <v>1499</v>
      </c>
      <c r="AC82" s="82" t="s">
        <v>1499</v>
      </c>
      <c r="AD82" s="82" t="s">
        <v>1499</v>
      </c>
      <c r="AE82" s="82" t="s">
        <v>1503</v>
      </c>
      <c r="AF82" s="82" t="s">
        <v>1503</v>
      </c>
      <c r="AG82" s="82" t="s">
        <v>1503</v>
      </c>
      <c r="AH82" s="82" t="s">
        <v>1503</v>
      </c>
      <c r="AI82" s="82" t="s">
        <v>1503</v>
      </c>
      <c r="AJ82" s="82" t="s">
        <v>1499</v>
      </c>
      <c r="AK82" s="82" t="s">
        <v>1499</v>
      </c>
      <c r="AL82" s="82" t="s">
        <v>1499</v>
      </c>
      <c r="AM82" s="82" t="s">
        <v>1503</v>
      </c>
      <c r="AN82" s="82" t="s">
        <v>1503</v>
      </c>
      <c r="AO82" s="82" t="s">
        <v>1503</v>
      </c>
      <c r="AP82" s="82" t="s">
        <v>1503</v>
      </c>
      <c r="AQ82" s="82" t="s">
        <v>1503</v>
      </c>
      <c r="AR82" s="82">
        <v>0</v>
      </c>
      <c r="AS82" s="85" t="s">
        <v>1500</v>
      </c>
      <c r="AT82" s="85" t="s">
        <v>1500</v>
      </c>
      <c r="AU82" s="144" t="s">
        <v>1718</v>
      </c>
      <c r="AV82" s="159"/>
      <c r="AW82" s="159"/>
      <c r="AX82" s="159"/>
      <c r="AY82" s="159"/>
      <c r="AZ82" s="159"/>
      <c r="BA82" s="169">
        <v>0</v>
      </c>
      <c r="BB82" s="170"/>
      <c r="BC82" s="170"/>
      <c r="BD82" s="173"/>
      <c r="BE82" s="173"/>
      <c r="BF82" s="173"/>
      <c r="BG82" s="173"/>
      <c r="BH82" s="173"/>
    </row>
    <row r="83" spans="1:60" s="17" customFormat="1" ht="47.45" customHeight="1" thickBot="1" x14ac:dyDescent="0.3">
      <c r="A83" s="47" t="str">
        <f t="shared" si="4"/>
        <v>Indicator 82 - EBIT - change</v>
      </c>
      <c r="B83" s="48">
        <f t="shared" si="6"/>
        <v>82</v>
      </c>
      <c r="C83" s="6" t="s">
        <v>92</v>
      </c>
      <c r="D83" s="8" t="str">
        <f t="shared" si="5"/>
        <v>ID82</v>
      </c>
      <c r="E83" s="8"/>
      <c r="F83" s="6" t="s">
        <v>316</v>
      </c>
      <c r="G83" s="60" t="s">
        <v>267</v>
      </c>
      <c r="H83" s="61" t="s">
        <v>592</v>
      </c>
      <c r="I83" s="14" t="s">
        <v>18</v>
      </c>
      <c r="J83" s="10" t="s">
        <v>743</v>
      </c>
      <c r="K83" s="11" t="s">
        <v>726</v>
      </c>
      <c r="L83" s="9" t="s">
        <v>449</v>
      </c>
      <c r="M83" s="14" t="s">
        <v>1074</v>
      </c>
      <c r="N83" s="59">
        <v>1</v>
      </c>
      <c r="O83" s="145"/>
      <c r="P83" s="145">
        <v>1</v>
      </c>
      <c r="Q83" s="145"/>
      <c r="R83" s="145"/>
      <c r="S83" s="145"/>
      <c r="T83" s="66" t="s">
        <v>19</v>
      </c>
      <c r="U83" s="67" t="e">
        <f>(#REF!/#REF!)-1</f>
        <v>#REF!</v>
      </c>
      <c r="V83" s="52" t="s">
        <v>1278</v>
      </c>
      <c r="W83" s="52" t="s">
        <v>1278</v>
      </c>
      <c r="X83" s="52" t="s">
        <v>1471</v>
      </c>
      <c r="Y83" s="52"/>
      <c r="Z83" s="52">
        <v>2</v>
      </c>
      <c r="AA83" s="82">
        <v>1</v>
      </c>
      <c r="AB83" s="82" t="s">
        <v>1499</v>
      </c>
      <c r="AC83" s="82" t="s">
        <v>1499</v>
      </c>
      <c r="AD83" s="82" t="s">
        <v>1499</v>
      </c>
      <c r="AE83" s="82" t="s">
        <v>1503</v>
      </c>
      <c r="AF83" s="82" t="s">
        <v>1503</v>
      </c>
      <c r="AG83" s="82" t="s">
        <v>1503</v>
      </c>
      <c r="AH83" s="82" t="s">
        <v>1503</v>
      </c>
      <c r="AI83" s="82" t="s">
        <v>1503</v>
      </c>
      <c r="AJ83" s="82" t="s">
        <v>1499</v>
      </c>
      <c r="AK83" s="82" t="s">
        <v>1499</v>
      </c>
      <c r="AL83" s="82" t="s">
        <v>1499</v>
      </c>
      <c r="AM83" s="82" t="s">
        <v>1503</v>
      </c>
      <c r="AN83" s="82" t="s">
        <v>1503</v>
      </c>
      <c r="AO83" s="82" t="s">
        <v>1503</v>
      </c>
      <c r="AP83" s="82" t="s">
        <v>1503</v>
      </c>
      <c r="AQ83" s="82" t="s">
        <v>1503</v>
      </c>
      <c r="AR83" s="82">
        <v>0</v>
      </c>
      <c r="AS83" s="85" t="s">
        <v>1500</v>
      </c>
      <c r="AT83" s="85" t="s">
        <v>1500</v>
      </c>
      <c r="AU83" s="144" t="s">
        <v>1718</v>
      </c>
      <c r="AV83" s="159"/>
      <c r="AW83" s="159"/>
      <c r="AX83" s="159"/>
      <c r="AY83" s="159"/>
      <c r="AZ83" s="159"/>
      <c r="BA83" s="169">
        <v>0</v>
      </c>
      <c r="BB83" s="170"/>
      <c r="BC83" s="170"/>
      <c r="BD83" s="173"/>
      <c r="BE83" s="173"/>
      <c r="BF83" s="173"/>
      <c r="BG83" s="173"/>
      <c r="BH83" s="173"/>
    </row>
    <row r="84" spans="1:60" s="17" customFormat="1" ht="83.45" customHeight="1" thickBot="1" x14ac:dyDescent="0.3">
      <c r="A84" s="47" t="str">
        <f t="shared" si="4"/>
        <v>Indicator 83 - EBIT change/net debt change</v>
      </c>
      <c r="B84" s="48">
        <f t="shared" si="6"/>
        <v>83</v>
      </c>
      <c r="C84" s="6" t="s">
        <v>1306</v>
      </c>
      <c r="D84" s="8" t="str">
        <f t="shared" si="5"/>
        <v>ID83</v>
      </c>
      <c r="E84" s="8"/>
      <c r="F84" s="6" t="s">
        <v>316</v>
      </c>
      <c r="G84" s="60" t="s">
        <v>268</v>
      </c>
      <c r="H84" s="61" t="s">
        <v>593</v>
      </c>
      <c r="I84" s="14" t="s">
        <v>18</v>
      </c>
      <c r="J84" s="10" t="s">
        <v>743</v>
      </c>
      <c r="K84" s="11" t="s">
        <v>726</v>
      </c>
      <c r="L84" s="9" t="s">
        <v>505</v>
      </c>
      <c r="M84" s="14" t="s">
        <v>1075</v>
      </c>
      <c r="N84" s="59">
        <v>1</v>
      </c>
      <c r="O84" s="145"/>
      <c r="P84" s="145">
        <v>1</v>
      </c>
      <c r="Q84" s="145"/>
      <c r="R84" s="145"/>
      <c r="S84" s="145"/>
      <c r="T84" s="66" t="s">
        <v>19</v>
      </c>
      <c r="U84" s="67" t="e">
        <f>(((#REF!/#REF!)-1)/(((#REF!-#REF!)/(#REF!-#REF!))-1))-1</f>
        <v>#REF!</v>
      </c>
      <c r="V84" s="52" t="s">
        <v>1278</v>
      </c>
      <c r="W84" s="52" t="s">
        <v>1278</v>
      </c>
      <c r="X84" s="52" t="s">
        <v>1471</v>
      </c>
      <c r="Y84" s="52"/>
      <c r="Z84" s="52">
        <v>2</v>
      </c>
      <c r="AA84" s="82">
        <v>1</v>
      </c>
      <c r="AB84" s="82" t="s">
        <v>1499</v>
      </c>
      <c r="AC84" s="82" t="s">
        <v>1499</v>
      </c>
      <c r="AD84" s="82" t="s">
        <v>1499</v>
      </c>
      <c r="AE84" s="82" t="s">
        <v>1503</v>
      </c>
      <c r="AF84" s="82" t="s">
        <v>1503</v>
      </c>
      <c r="AG84" s="82" t="s">
        <v>1503</v>
      </c>
      <c r="AH84" s="82" t="s">
        <v>1503</v>
      </c>
      <c r="AI84" s="82" t="s">
        <v>1503</v>
      </c>
      <c r="AJ84" s="82" t="s">
        <v>1499</v>
      </c>
      <c r="AK84" s="82" t="s">
        <v>1499</v>
      </c>
      <c r="AL84" s="82" t="s">
        <v>1499</v>
      </c>
      <c r="AM84" s="82" t="s">
        <v>1503</v>
      </c>
      <c r="AN84" s="82" t="s">
        <v>1503</v>
      </c>
      <c r="AO84" s="82" t="s">
        <v>1503</v>
      </c>
      <c r="AP84" s="82" t="s">
        <v>1503</v>
      </c>
      <c r="AQ84" s="82" t="s">
        <v>1503</v>
      </c>
      <c r="AR84" s="82">
        <v>0</v>
      </c>
      <c r="AS84" s="85" t="s">
        <v>1500</v>
      </c>
      <c r="AT84" s="85" t="s">
        <v>1500</v>
      </c>
      <c r="AU84" s="144" t="s">
        <v>1718</v>
      </c>
      <c r="AV84" s="159"/>
      <c r="AW84" s="159"/>
      <c r="AX84" s="159"/>
      <c r="AY84" s="159"/>
      <c r="AZ84" s="159"/>
      <c r="BA84" s="169">
        <v>0</v>
      </c>
      <c r="BB84" s="170"/>
      <c r="BC84" s="170"/>
      <c r="BD84" s="173"/>
      <c r="BE84" s="173"/>
      <c r="BF84" s="173"/>
      <c r="BG84" s="173"/>
      <c r="BH84" s="173"/>
    </row>
    <row r="85" spans="1:60" s="17" customFormat="1" ht="56.1" customHeight="1" thickBot="1" x14ac:dyDescent="0.3">
      <c r="A85" s="47" t="str">
        <f t="shared" si="4"/>
        <v>Indicator 84 - EBIT change/total assets change</v>
      </c>
      <c r="B85" s="48">
        <f t="shared" si="6"/>
        <v>84</v>
      </c>
      <c r="C85" s="6" t="s">
        <v>1307</v>
      </c>
      <c r="D85" s="8" t="str">
        <f t="shared" si="5"/>
        <v>ID84</v>
      </c>
      <c r="E85" s="8"/>
      <c r="F85" s="6" t="s">
        <v>316</v>
      </c>
      <c r="G85" s="60" t="s">
        <v>269</v>
      </c>
      <c r="H85" s="61" t="s">
        <v>594</v>
      </c>
      <c r="I85" s="14" t="s">
        <v>18</v>
      </c>
      <c r="J85" s="10" t="s">
        <v>743</v>
      </c>
      <c r="K85" s="11" t="s">
        <v>726</v>
      </c>
      <c r="L85" s="9" t="s">
        <v>394</v>
      </c>
      <c r="M85" s="14" t="s">
        <v>1076</v>
      </c>
      <c r="N85" s="59">
        <v>1</v>
      </c>
      <c r="O85" s="145"/>
      <c r="P85" s="145">
        <v>1</v>
      </c>
      <c r="Q85" s="145"/>
      <c r="R85" s="145"/>
      <c r="S85" s="145"/>
      <c r="T85" s="66" t="s">
        <v>19</v>
      </c>
      <c r="U85" s="67" t="e">
        <f>(((#REF!/#REF!)-1)/((#REF!/#REF!)-1))-1</f>
        <v>#REF!</v>
      </c>
      <c r="V85" s="52" t="s">
        <v>1278</v>
      </c>
      <c r="W85" s="52" t="s">
        <v>1278</v>
      </c>
      <c r="X85" s="52" t="s">
        <v>1471</v>
      </c>
      <c r="Y85" s="52"/>
      <c r="Z85" s="52">
        <v>2</v>
      </c>
      <c r="AA85" s="82">
        <v>1</v>
      </c>
      <c r="AB85" s="82" t="s">
        <v>1499</v>
      </c>
      <c r="AC85" s="82" t="s">
        <v>1499</v>
      </c>
      <c r="AD85" s="82" t="s">
        <v>1499</v>
      </c>
      <c r="AE85" s="82" t="s">
        <v>1503</v>
      </c>
      <c r="AF85" s="82" t="s">
        <v>1503</v>
      </c>
      <c r="AG85" s="82" t="s">
        <v>1503</v>
      </c>
      <c r="AH85" s="82" t="s">
        <v>1503</v>
      </c>
      <c r="AI85" s="82" t="s">
        <v>1503</v>
      </c>
      <c r="AJ85" s="82" t="s">
        <v>1499</v>
      </c>
      <c r="AK85" s="82" t="s">
        <v>1499</v>
      </c>
      <c r="AL85" s="82" t="s">
        <v>1499</v>
      </c>
      <c r="AM85" s="82" t="s">
        <v>1503</v>
      </c>
      <c r="AN85" s="82" t="s">
        <v>1503</v>
      </c>
      <c r="AO85" s="82" t="s">
        <v>1503</v>
      </c>
      <c r="AP85" s="82" t="s">
        <v>1503</v>
      </c>
      <c r="AQ85" s="82" t="s">
        <v>1503</v>
      </c>
      <c r="AR85" s="82">
        <v>0</v>
      </c>
      <c r="AS85" s="85" t="s">
        <v>1500</v>
      </c>
      <c r="AT85" s="85" t="s">
        <v>1500</v>
      </c>
      <c r="AU85" s="144" t="s">
        <v>1718</v>
      </c>
      <c r="AV85" s="159"/>
      <c r="AW85" s="159"/>
      <c r="AX85" s="159"/>
      <c r="AY85" s="159"/>
      <c r="AZ85" s="159"/>
      <c r="BA85" s="169">
        <v>0</v>
      </c>
      <c r="BB85" s="170"/>
      <c r="BC85" s="170"/>
      <c r="BD85" s="173"/>
      <c r="BE85" s="173"/>
      <c r="BF85" s="173"/>
      <c r="BG85" s="173"/>
      <c r="BH85" s="173"/>
    </row>
    <row r="86" spans="1:60" s="17" customFormat="1" ht="47.45" customHeight="1" thickBot="1" x14ac:dyDescent="0.3">
      <c r="A86" s="47" t="str">
        <f t="shared" si="4"/>
        <v>Indicator 85 - EBITDA - change</v>
      </c>
      <c r="B86" s="48">
        <f t="shared" si="6"/>
        <v>85</v>
      </c>
      <c r="C86" s="6" t="s">
        <v>95</v>
      </c>
      <c r="D86" s="8" t="str">
        <f t="shared" si="5"/>
        <v>ID85</v>
      </c>
      <c r="E86" s="8"/>
      <c r="F86" s="6" t="s">
        <v>316</v>
      </c>
      <c r="G86" s="60" t="s">
        <v>270</v>
      </c>
      <c r="H86" s="61" t="s">
        <v>595</v>
      </c>
      <c r="I86" s="14" t="s">
        <v>18</v>
      </c>
      <c r="J86" s="10" t="s">
        <v>743</v>
      </c>
      <c r="K86" s="11" t="s">
        <v>726</v>
      </c>
      <c r="L86" s="9" t="s">
        <v>450</v>
      </c>
      <c r="M86" s="14" t="s">
        <v>1077</v>
      </c>
      <c r="N86" s="59">
        <v>1</v>
      </c>
      <c r="O86" s="145"/>
      <c r="P86" s="145">
        <v>1</v>
      </c>
      <c r="Q86" s="145"/>
      <c r="R86" s="145"/>
      <c r="S86" s="145"/>
      <c r="T86" s="66" t="s">
        <v>19</v>
      </c>
      <c r="U86" s="67" t="e">
        <f>(#REF!/#REF!)-1</f>
        <v>#REF!</v>
      </c>
      <c r="V86" s="52" t="s">
        <v>1278</v>
      </c>
      <c r="W86" s="52" t="s">
        <v>1278</v>
      </c>
      <c r="X86" s="52" t="s">
        <v>1471</v>
      </c>
      <c r="Y86" s="54"/>
      <c r="Z86" s="52">
        <v>2</v>
      </c>
      <c r="AA86" s="82">
        <v>1</v>
      </c>
      <c r="AB86" s="82" t="s">
        <v>1499</v>
      </c>
      <c r="AC86" s="82" t="s">
        <v>1499</v>
      </c>
      <c r="AD86" s="82" t="s">
        <v>1499</v>
      </c>
      <c r="AE86" s="82" t="s">
        <v>1503</v>
      </c>
      <c r="AF86" s="82" t="s">
        <v>1503</v>
      </c>
      <c r="AG86" s="82" t="s">
        <v>1503</v>
      </c>
      <c r="AH86" s="82" t="s">
        <v>1503</v>
      </c>
      <c r="AI86" s="82" t="s">
        <v>1503</v>
      </c>
      <c r="AJ86" s="82" t="s">
        <v>1499</v>
      </c>
      <c r="AK86" s="82" t="s">
        <v>1499</v>
      </c>
      <c r="AL86" s="82" t="s">
        <v>1499</v>
      </c>
      <c r="AM86" s="82" t="s">
        <v>1503</v>
      </c>
      <c r="AN86" s="82" t="s">
        <v>1503</v>
      </c>
      <c r="AO86" s="82" t="s">
        <v>1503</v>
      </c>
      <c r="AP86" s="82" t="s">
        <v>1503</v>
      </c>
      <c r="AQ86" s="82" t="s">
        <v>1503</v>
      </c>
      <c r="AR86" s="82">
        <v>0</v>
      </c>
      <c r="AS86" s="85" t="s">
        <v>1500</v>
      </c>
      <c r="AT86" s="85" t="s">
        <v>1500</v>
      </c>
      <c r="AU86" s="144" t="s">
        <v>1718</v>
      </c>
      <c r="AV86" s="159"/>
      <c r="AW86" s="159"/>
      <c r="AX86" s="159"/>
      <c r="AY86" s="159"/>
      <c r="AZ86" s="159"/>
      <c r="BA86" s="169">
        <v>0</v>
      </c>
      <c r="BB86" s="170"/>
      <c r="BC86" s="170"/>
      <c r="BD86" s="173"/>
      <c r="BE86" s="173"/>
      <c r="BF86" s="173"/>
      <c r="BG86" s="173"/>
      <c r="BH86" s="173"/>
    </row>
    <row r="87" spans="1:60" s="17" customFormat="1" ht="83.45" customHeight="1" thickBot="1" x14ac:dyDescent="0.3">
      <c r="A87" s="47" t="str">
        <f t="shared" si="4"/>
        <v>Indicator 86 - EBITDA change/net debt change</v>
      </c>
      <c r="B87" s="48">
        <f t="shared" si="6"/>
        <v>86</v>
      </c>
      <c r="C87" s="6" t="s">
        <v>1308</v>
      </c>
      <c r="D87" s="8" t="str">
        <f t="shared" si="5"/>
        <v>ID86</v>
      </c>
      <c r="E87" s="8"/>
      <c r="F87" s="6" t="s">
        <v>316</v>
      </c>
      <c r="G87" s="60" t="s">
        <v>271</v>
      </c>
      <c r="H87" s="233" t="s">
        <v>2002</v>
      </c>
      <c r="I87" s="14" t="s">
        <v>18</v>
      </c>
      <c r="J87" s="10" t="s">
        <v>743</v>
      </c>
      <c r="K87" s="11" t="s">
        <v>726</v>
      </c>
      <c r="L87" s="9" t="s">
        <v>507</v>
      </c>
      <c r="M87" s="14" t="s">
        <v>1078</v>
      </c>
      <c r="N87" s="59">
        <v>1</v>
      </c>
      <c r="O87" s="145"/>
      <c r="P87" s="145">
        <v>1</v>
      </c>
      <c r="Q87" s="145"/>
      <c r="R87" s="145"/>
      <c r="S87" s="145"/>
      <c r="T87" s="66" t="s">
        <v>19</v>
      </c>
      <c r="U87" s="67" t="e">
        <f>(((#REF!/#REF!)-1)/(((#REF!-#REF!)/(#REF!-#REF!))-1))-1</f>
        <v>#REF!</v>
      </c>
      <c r="V87" s="52" t="s">
        <v>1278</v>
      </c>
      <c r="W87" s="52" t="s">
        <v>1278</v>
      </c>
      <c r="X87" s="52" t="s">
        <v>1471</v>
      </c>
      <c r="Y87" s="52"/>
      <c r="Z87" s="52">
        <v>2</v>
      </c>
      <c r="AA87" s="82">
        <v>1</v>
      </c>
      <c r="AB87" s="82" t="s">
        <v>1499</v>
      </c>
      <c r="AC87" s="82" t="s">
        <v>1499</v>
      </c>
      <c r="AD87" s="82" t="s">
        <v>1499</v>
      </c>
      <c r="AE87" s="82" t="s">
        <v>1503</v>
      </c>
      <c r="AF87" s="82" t="s">
        <v>1503</v>
      </c>
      <c r="AG87" s="82" t="s">
        <v>1503</v>
      </c>
      <c r="AH87" s="82" t="s">
        <v>1503</v>
      </c>
      <c r="AI87" s="82" t="s">
        <v>1503</v>
      </c>
      <c r="AJ87" s="82" t="s">
        <v>1499</v>
      </c>
      <c r="AK87" s="82" t="s">
        <v>1499</v>
      </c>
      <c r="AL87" s="82" t="s">
        <v>1499</v>
      </c>
      <c r="AM87" s="82" t="s">
        <v>1503</v>
      </c>
      <c r="AN87" s="82" t="s">
        <v>1503</v>
      </c>
      <c r="AO87" s="82" t="s">
        <v>1503</v>
      </c>
      <c r="AP87" s="82" t="s">
        <v>1503</v>
      </c>
      <c r="AQ87" s="82" t="s">
        <v>1503</v>
      </c>
      <c r="AR87" s="82">
        <v>0</v>
      </c>
      <c r="AS87" s="85" t="s">
        <v>1500</v>
      </c>
      <c r="AT87" s="85" t="s">
        <v>1500</v>
      </c>
      <c r="AU87" s="144" t="s">
        <v>1718</v>
      </c>
      <c r="AV87" s="159"/>
      <c r="AW87" s="159"/>
      <c r="AX87" s="159"/>
      <c r="AY87" s="159"/>
      <c r="AZ87" s="159"/>
      <c r="BA87" s="169">
        <v>0</v>
      </c>
      <c r="BB87" s="170"/>
      <c r="BC87" s="170"/>
      <c r="BD87" s="173"/>
      <c r="BE87" s="173"/>
      <c r="BF87" s="173"/>
      <c r="BG87" s="173"/>
      <c r="BH87" s="173"/>
    </row>
    <row r="88" spans="1:60" s="17" customFormat="1" ht="56.1" customHeight="1" thickBot="1" x14ac:dyDescent="0.3">
      <c r="A88" s="47" t="str">
        <f t="shared" si="4"/>
        <v>Indicator 87 - EBITDA change/total assets change</v>
      </c>
      <c r="B88" s="48">
        <f t="shared" si="6"/>
        <v>87</v>
      </c>
      <c r="C88" s="6" t="s">
        <v>1309</v>
      </c>
      <c r="D88" s="8" t="str">
        <f t="shared" si="5"/>
        <v>ID87</v>
      </c>
      <c r="E88" s="8"/>
      <c r="F88" s="6" t="s">
        <v>316</v>
      </c>
      <c r="G88" s="60" t="s">
        <v>272</v>
      </c>
      <c r="H88" s="61" t="s">
        <v>596</v>
      </c>
      <c r="I88" s="14" t="s">
        <v>18</v>
      </c>
      <c r="J88" s="10" t="s">
        <v>743</v>
      </c>
      <c r="K88" s="11" t="s">
        <v>726</v>
      </c>
      <c r="L88" s="9" t="s">
        <v>850</v>
      </c>
      <c r="M88" s="14" t="s">
        <v>1079</v>
      </c>
      <c r="N88" s="59">
        <v>1</v>
      </c>
      <c r="O88" s="145"/>
      <c r="P88" s="145">
        <v>1</v>
      </c>
      <c r="Q88" s="145"/>
      <c r="R88" s="145"/>
      <c r="S88" s="145"/>
      <c r="T88" s="66" t="s">
        <v>19</v>
      </c>
      <c r="U88" s="67" t="e">
        <f>(((#REF!/#REF!)-1)/((#REF!/#REF!)-1))-1</f>
        <v>#REF!</v>
      </c>
      <c r="V88" s="52" t="s">
        <v>1278</v>
      </c>
      <c r="W88" s="52" t="s">
        <v>1278</v>
      </c>
      <c r="X88" s="52" t="s">
        <v>1471</v>
      </c>
      <c r="Y88" s="54"/>
      <c r="Z88" s="52">
        <v>2</v>
      </c>
      <c r="AA88" s="82">
        <v>1</v>
      </c>
      <c r="AB88" s="82" t="s">
        <v>1499</v>
      </c>
      <c r="AC88" s="82" t="s">
        <v>1499</v>
      </c>
      <c r="AD88" s="82" t="s">
        <v>1499</v>
      </c>
      <c r="AE88" s="82" t="s">
        <v>1503</v>
      </c>
      <c r="AF88" s="82" t="s">
        <v>1503</v>
      </c>
      <c r="AG88" s="82" t="s">
        <v>1503</v>
      </c>
      <c r="AH88" s="82" t="s">
        <v>1503</v>
      </c>
      <c r="AI88" s="82" t="s">
        <v>1503</v>
      </c>
      <c r="AJ88" s="82" t="s">
        <v>1499</v>
      </c>
      <c r="AK88" s="82" t="s">
        <v>1499</v>
      </c>
      <c r="AL88" s="82" t="s">
        <v>1499</v>
      </c>
      <c r="AM88" s="82" t="s">
        <v>1503</v>
      </c>
      <c r="AN88" s="82" t="s">
        <v>1503</v>
      </c>
      <c r="AO88" s="82" t="s">
        <v>1503</v>
      </c>
      <c r="AP88" s="82" t="s">
        <v>1503</v>
      </c>
      <c r="AQ88" s="82" t="s">
        <v>1503</v>
      </c>
      <c r="AR88" s="82">
        <v>0</v>
      </c>
      <c r="AS88" s="85" t="s">
        <v>1500</v>
      </c>
      <c r="AT88" s="85" t="s">
        <v>1500</v>
      </c>
      <c r="AU88" s="144" t="s">
        <v>1718</v>
      </c>
      <c r="AV88" s="159"/>
      <c r="AW88" s="159"/>
      <c r="AX88" s="159"/>
      <c r="AY88" s="159"/>
      <c r="AZ88" s="159"/>
      <c r="BA88" s="169">
        <v>0</v>
      </c>
      <c r="BB88" s="170"/>
      <c r="BC88" s="170"/>
      <c r="BD88" s="173"/>
      <c r="BE88" s="173"/>
      <c r="BF88" s="173"/>
      <c r="BG88" s="173"/>
      <c r="BH88" s="173"/>
    </row>
    <row r="89" spans="1:60" s="17" customFormat="1" ht="58.35" customHeight="1" thickBot="1" x14ac:dyDescent="0.3">
      <c r="A89" s="47" t="str">
        <f t="shared" si="4"/>
        <v>Indicator 88 - EBITDA/turnover</v>
      </c>
      <c r="B89" s="48">
        <f t="shared" si="6"/>
        <v>88</v>
      </c>
      <c r="C89" s="6" t="s">
        <v>1310</v>
      </c>
      <c r="D89" s="8" t="str">
        <f t="shared" si="5"/>
        <v>ID88</v>
      </c>
      <c r="E89" s="8"/>
      <c r="F89" s="6" t="s">
        <v>316</v>
      </c>
      <c r="G89" s="60" t="s">
        <v>273</v>
      </c>
      <c r="H89" s="61" t="s">
        <v>597</v>
      </c>
      <c r="I89" s="14" t="s">
        <v>18</v>
      </c>
      <c r="J89" s="10" t="s">
        <v>743</v>
      </c>
      <c r="K89" s="11" t="s">
        <v>726</v>
      </c>
      <c r="L89" s="9" t="s">
        <v>451</v>
      </c>
      <c r="M89" s="14" t="s">
        <v>1047</v>
      </c>
      <c r="N89" s="59">
        <v>1</v>
      </c>
      <c r="O89" s="145"/>
      <c r="P89" s="145">
        <v>1</v>
      </c>
      <c r="Q89" s="145"/>
      <c r="R89" s="145"/>
      <c r="S89" s="145"/>
      <c r="T89" s="66" t="s">
        <v>19</v>
      </c>
      <c r="U89" s="67" t="e">
        <f>#REF!/#REF!</f>
        <v>#REF!</v>
      </c>
      <c r="V89" s="52" t="s">
        <v>1278</v>
      </c>
      <c r="W89" s="52" t="s">
        <v>1278</v>
      </c>
      <c r="X89" s="52" t="s">
        <v>1471</v>
      </c>
      <c r="Y89" s="52"/>
      <c r="Z89" s="52">
        <v>2</v>
      </c>
      <c r="AA89" s="82">
        <v>1</v>
      </c>
      <c r="AB89" s="82" t="s">
        <v>1499</v>
      </c>
      <c r="AC89" s="82" t="s">
        <v>1499</v>
      </c>
      <c r="AD89" s="82" t="s">
        <v>1499</v>
      </c>
      <c r="AE89" s="82" t="s">
        <v>1503</v>
      </c>
      <c r="AF89" s="82" t="s">
        <v>1503</v>
      </c>
      <c r="AG89" s="82" t="s">
        <v>1503</v>
      </c>
      <c r="AH89" s="82" t="s">
        <v>1503</v>
      </c>
      <c r="AI89" s="82" t="s">
        <v>1503</v>
      </c>
      <c r="AJ89" s="82" t="s">
        <v>1499</v>
      </c>
      <c r="AK89" s="82" t="s">
        <v>1499</v>
      </c>
      <c r="AL89" s="82" t="s">
        <v>1499</v>
      </c>
      <c r="AM89" s="82" t="s">
        <v>1503</v>
      </c>
      <c r="AN89" s="82" t="s">
        <v>1503</v>
      </c>
      <c r="AO89" s="82" t="s">
        <v>1503</v>
      </c>
      <c r="AP89" s="82" t="s">
        <v>1503</v>
      </c>
      <c r="AQ89" s="82" t="s">
        <v>1503</v>
      </c>
      <c r="AR89" s="82" t="s">
        <v>1501</v>
      </c>
      <c r="AS89" s="85">
        <v>6.4164499999999999E-2</v>
      </c>
      <c r="AT89" s="85">
        <v>4.8850110000000002E-2</v>
      </c>
      <c r="AU89" s="144" t="s">
        <v>1718</v>
      </c>
      <c r="AV89" s="159"/>
      <c r="AW89" s="159"/>
      <c r="AX89" s="159"/>
      <c r="AY89" s="159"/>
      <c r="AZ89" s="159"/>
      <c r="BA89" s="169" t="s">
        <v>1501</v>
      </c>
      <c r="BB89" s="170">
        <v>8.5321300000000003E-2</v>
      </c>
      <c r="BC89" s="170">
        <v>6.8793300000000002E-2</v>
      </c>
      <c r="BD89" s="173"/>
      <c r="BE89" s="173"/>
      <c r="BF89" s="173"/>
      <c r="BG89" s="173"/>
      <c r="BH89" s="173"/>
    </row>
    <row r="90" spans="1:60" s="17" customFormat="1" ht="56.1" customHeight="1" thickBot="1" x14ac:dyDescent="0.3">
      <c r="A90" s="47" t="str">
        <f t="shared" si="4"/>
        <v>Indicator 89 - EBITDA/turnover - change</v>
      </c>
      <c r="B90" s="48">
        <f t="shared" si="6"/>
        <v>89</v>
      </c>
      <c r="C90" s="6" t="s">
        <v>99</v>
      </c>
      <c r="D90" s="8" t="str">
        <f t="shared" si="5"/>
        <v>ID89</v>
      </c>
      <c r="E90" s="8"/>
      <c r="F90" s="6" t="s">
        <v>316</v>
      </c>
      <c r="G90" s="60" t="s">
        <v>274</v>
      </c>
      <c r="H90" s="61" t="s">
        <v>598</v>
      </c>
      <c r="I90" s="14" t="s">
        <v>18</v>
      </c>
      <c r="J90" s="10" t="s">
        <v>743</v>
      </c>
      <c r="K90" s="11" t="s">
        <v>726</v>
      </c>
      <c r="L90" s="9" t="s">
        <v>395</v>
      </c>
      <c r="M90" s="14" t="s">
        <v>1080</v>
      </c>
      <c r="N90" s="59">
        <v>1</v>
      </c>
      <c r="O90" s="145"/>
      <c r="P90" s="145">
        <v>1</v>
      </c>
      <c r="Q90" s="145"/>
      <c r="R90" s="145"/>
      <c r="S90" s="145"/>
      <c r="T90" s="66" t="s">
        <v>19</v>
      </c>
      <c r="U90" s="67" t="e">
        <f>((#REF!/#REF!)/(#REF!/#REF!))-1</f>
        <v>#REF!</v>
      </c>
      <c r="V90" s="52" t="s">
        <v>1278</v>
      </c>
      <c r="W90" s="52" t="s">
        <v>1278</v>
      </c>
      <c r="X90" s="52" t="s">
        <v>1471</v>
      </c>
      <c r="Y90" s="137"/>
      <c r="Z90" s="52">
        <v>2</v>
      </c>
      <c r="AA90" s="82">
        <v>1</v>
      </c>
      <c r="AB90" s="82" t="s">
        <v>1499</v>
      </c>
      <c r="AC90" s="82" t="s">
        <v>1499</v>
      </c>
      <c r="AD90" s="82" t="s">
        <v>1499</v>
      </c>
      <c r="AE90" s="82" t="s">
        <v>1503</v>
      </c>
      <c r="AF90" s="82" t="s">
        <v>1503</v>
      </c>
      <c r="AG90" s="82" t="s">
        <v>1503</v>
      </c>
      <c r="AH90" s="82" t="s">
        <v>1503</v>
      </c>
      <c r="AI90" s="82" t="s">
        <v>1503</v>
      </c>
      <c r="AJ90" s="82" t="s">
        <v>1499</v>
      </c>
      <c r="AK90" s="82" t="s">
        <v>1499</v>
      </c>
      <c r="AL90" s="82" t="s">
        <v>1499</v>
      </c>
      <c r="AM90" s="82" t="s">
        <v>1503</v>
      </c>
      <c r="AN90" s="82" t="s">
        <v>1503</v>
      </c>
      <c r="AO90" s="82" t="s">
        <v>1503</v>
      </c>
      <c r="AP90" s="82" t="s">
        <v>1503</v>
      </c>
      <c r="AQ90" s="82" t="s">
        <v>1503</v>
      </c>
      <c r="AR90" s="82">
        <v>0</v>
      </c>
      <c r="AS90" s="85" t="s">
        <v>1500</v>
      </c>
      <c r="AT90" s="85" t="s">
        <v>1500</v>
      </c>
      <c r="AU90" s="144" t="s">
        <v>1718</v>
      </c>
      <c r="AV90" s="159"/>
      <c r="AW90" s="159"/>
      <c r="AX90" s="159"/>
      <c r="AY90" s="159"/>
      <c r="AZ90" s="159"/>
      <c r="BA90" s="169">
        <v>0</v>
      </c>
      <c r="BB90" s="170"/>
      <c r="BC90" s="170"/>
      <c r="BD90" s="173"/>
      <c r="BE90" s="173"/>
      <c r="BF90" s="173"/>
      <c r="BG90" s="173"/>
      <c r="BH90" s="173"/>
    </row>
    <row r="91" spans="1:60" s="17" customFormat="1" ht="60.75" customHeight="1" thickBot="1" x14ac:dyDescent="0.3">
      <c r="A91" s="47" t="s">
        <v>1290</v>
      </c>
      <c r="B91" s="48">
        <f t="shared" si="6"/>
        <v>90</v>
      </c>
      <c r="C91" s="6" t="s">
        <v>1311</v>
      </c>
      <c r="D91" s="8" t="str">
        <f t="shared" si="5"/>
        <v>ID90</v>
      </c>
      <c r="E91" s="8"/>
      <c r="F91" s="6" t="s">
        <v>316</v>
      </c>
      <c r="G91" s="60" t="s">
        <v>275</v>
      </c>
      <c r="H91" s="61" t="s">
        <v>599</v>
      </c>
      <c r="I91" s="14" t="s">
        <v>18</v>
      </c>
      <c r="J91" s="10" t="s">
        <v>746</v>
      </c>
      <c r="K91" s="11" t="s">
        <v>726</v>
      </c>
      <c r="L91" s="9" t="s">
        <v>452</v>
      </c>
      <c r="M91" s="14" t="s">
        <v>1048</v>
      </c>
      <c r="N91" s="59"/>
      <c r="O91" s="145"/>
      <c r="P91" s="145">
        <v>1</v>
      </c>
      <c r="Q91" s="145"/>
      <c r="R91" s="145"/>
      <c r="S91" s="145"/>
      <c r="T91" s="66" t="s">
        <v>19</v>
      </c>
      <c r="U91" s="67" t="e">
        <f>#REF!/#REF!</f>
        <v>#REF!</v>
      </c>
      <c r="V91" s="52" t="s">
        <v>1278</v>
      </c>
      <c r="W91" s="52" t="s">
        <v>1278</v>
      </c>
      <c r="X91" s="52" t="s">
        <v>1471</v>
      </c>
      <c r="Y91" s="52" t="s">
        <v>1550</v>
      </c>
      <c r="Z91" s="52">
        <v>2</v>
      </c>
      <c r="AA91" s="82">
        <v>1</v>
      </c>
      <c r="AB91" s="82" t="s">
        <v>1499</v>
      </c>
      <c r="AC91" s="82" t="s">
        <v>1499</v>
      </c>
      <c r="AD91" s="82" t="s">
        <v>1499</v>
      </c>
      <c r="AE91" s="82" t="s">
        <v>1503</v>
      </c>
      <c r="AF91" s="82" t="s">
        <v>1503</v>
      </c>
      <c r="AG91" s="82" t="s">
        <v>1503</v>
      </c>
      <c r="AH91" s="82" t="s">
        <v>1503</v>
      </c>
      <c r="AI91" s="82" t="s">
        <v>1503</v>
      </c>
      <c r="AJ91" s="82" t="s">
        <v>1499</v>
      </c>
      <c r="AK91" s="82" t="s">
        <v>1499</v>
      </c>
      <c r="AL91" s="82" t="s">
        <v>1499</v>
      </c>
      <c r="AM91" s="82" t="s">
        <v>1503</v>
      </c>
      <c r="AN91" s="82" t="s">
        <v>1503</v>
      </c>
      <c r="AO91" s="82" t="s">
        <v>1503</v>
      </c>
      <c r="AP91" s="82" t="s">
        <v>1503</v>
      </c>
      <c r="AQ91" s="82" t="s">
        <v>1503</v>
      </c>
      <c r="AR91" s="82" t="s">
        <v>1500</v>
      </c>
      <c r="AS91" s="85" t="s">
        <v>1500</v>
      </c>
      <c r="AT91" s="85" t="s">
        <v>1500</v>
      </c>
      <c r="AU91" s="144" t="s">
        <v>1718</v>
      </c>
      <c r="AV91" s="159"/>
      <c r="AW91" s="159"/>
      <c r="AX91" s="159"/>
      <c r="AY91" s="159"/>
      <c r="AZ91" s="159"/>
      <c r="BA91" s="169" t="s">
        <v>1501</v>
      </c>
      <c r="BB91" s="170">
        <v>2.18502E-2</v>
      </c>
      <c r="BC91" s="170">
        <v>2.4909299999999999E-2</v>
      </c>
      <c r="BD91" s="173"/>
      <c r="BE91" s="173"/>
      <c r="BF91" s="173"/>
      <c r="BG91" s="173"/>
      <c r="BH91" s="173"/>
    </row>
    <row r="92" spans="1:60" s="17" customFormat="1" ht="60.75" customHeight="1" thickBot="1" x14ac:dyDescent="0.3">
      <c r="A92" s="47" t="s">
        <v>1291</v>
      </c>
      <c r="B92" s="48">
        <f t="shared" si="6"/>
        <v>91</v>
      </c>
      <c r="C92" s="6" t="s">
        <v>128</v>
      </c>
      <c r="D92" s="8" t="str">
        <f t="shared" si="5"/>
        <v>ID91</v>
      </c>
      <c r="E92" s="8"/>
      <c r="F92" s="6" t="s">
        <v>316</v>
      </c>
      <c r="G92" s="60" t="s">
        <v>276</v>
      </c>
      <c r="H92" s="61" t="s">
        <v>600</v>
      </c>
      <c r="I92" s="14" t="s">
        <v>18</v>
      </c>
      <c r="J92" s="10" t="s">
        <v>743</v>
      </c>
      <c r="K92" s="11" t="s">
        <v>726</v>
      </c>
      <c r="L92" s="9" t="s">
        <v>396</v>
      </c>
      <c r="M92" s="14" t="s">
        <v>1081</v>
      </c>
      <c r="N92" s="59"/>
      <c r="O92" s="145"/>
      <c r="P92" s="145">
        <v>1</v>
      </c>
      <c r="Q92" s="145"/>
      <c r="R92" s="145"/>
      <c r="S92" s="145"/>
      <c r="T92" s="66" t="s">
        <v>19</v>
      </c>
      <c r="U92" s="67" t="e">
        <f>((#REF!/#REF!)/(#REF!/#REF!))-1</f>
        <v>#REF!</v>
      </c>
      <c r="V92" s="52" t="s">
        <v>1278</v>
      </c>
      <c r="W92" s="52" t="s">
        <v>1278</v>
      </c>
      <c r="X92" s="52" t="s">
        <v>1471</v>
      </c>
      <c r="Y92" s="52"/>
      <c r="Z92" s="52">
        <v>2</v>
      </c>
      <c r="AA92" s="82">
        <v>1</v>
      </c>
      <c r="AB92" s="82" t="s">
        <v>1499</v>
      </c>
      <c r="AC92" s="82" t="s">
        <v>1499</v>
      </c>
      <c r="AD92" s="82" t="s">
        <v>1499</v>
      </c>
      <c r="AE92" s="82" t="s">
        <v>1503</v>
      </c>
      <c r="AF92" s="82" t="s">
        <v>1503</v>
      </c>
      <c r="AG92" s="82" t="s">
        <v>1503</v>
      </c>
      <c r="AH92" s="82" t="s">
        <v>1503</v>
      </c>
      <c r="AI92" s="82" t="s">
        <v>1503</v>
      </c>
      <c r="AJ92" s="82" t="s">
        <v>1499</v>
      </c>
      <c r="AK92" s="82" t="s">
        <v>1499</v>
      </c>
      <c r="AL92" s="82" t="s">
        <v>1499</v>
      </c>
      <c r="AM92" s="82" t="s">
        <v>1503</v>
      </c>
      <c r="AN92" s="82" t="s">
        <v>1503</v>
      </c>
      <c r="AO92" s="82" t="s">
        <v>1503</v>
      </c>
      <c r="AP92" s="82" t="s">
        <v>1503</v>
      </c>
      <c r="AQ92" s="82" t="s">
        <v>1503</v>
      </c>
      <c r="AR92" s="82" t="s">
        <v>1500</v>
      </c>
      <c r="AS92" s="85" t="s">
        <v>1500</v>
      </c>
      <c r="AT92" s="85" t="s">
        <v>1500</v>
      </c>
      <c r="AU92" s="144" t="s">
        <v>1718</v>
      </c>
      <c r="AV92" s="159"/>
      <c r="AW92" s="159"/>
      <c r="AX92" s="159"/>
      <c r="AY92" s="159"/>
      <c r="AZ92" s="159"/>
      <c r="BA92" s="169">
        <v>0</v>
      </c>
      <c r="BB92" s="170"/>
      <c r="BC92" s="170"/>
      <c r="BD92" s="173"/>
      <c r="BE92" s="173"/>
      <c r="BF92" s="173"/>
      <c r="BG92" s="173"/>
      <c r="BH92" s="173"/>
    </row>
    <row r="93" spans="1:60" s="17" customFormat="1" ht="60.75" customHeight="1" thickBot="1" x14ac:dyDescent="0.3">
      <c r="A93" s="47" t="s">
        <v>1292</v>
      </c>
      <c r="B93" s="48">
        <f t="shared" si="6"/>
        <v>92</v>
      </c>
      <c r="C93" s="6" t="s">
        <v>102</v>
      </c>
      <c r="D93" s="8" t="str">
        <f t="shared" si="5"/>
        <v>ID92</v>
      </c>
      <c r="E93" s="8"/>
      <c r="F93" s="6" t="s">
        <v>316</v>
      </c>
      <c r="G93" s="60" t="s">
        <v>277</v>
      </c>
      <c r="H93" s="61" t="s">
        <v>601</v>
      </c>
      <c r="I93" s="14" t="s">
        <v>18</v>
      </c>
      <c r="J93" s="10" t="s">
        <v>746</v>
      </c>
      <c r="K93" s="11" t="s">
        <v>726</v>
      </c>
      <c r="L93" s="9" t="s">
        <v>453</v>
      </c>
      <c r="M93" s="14" t="s">
        <v>1049</v>
      </c>
      <c r="N93" s="59"/>
      <c r="O93" s="145"/>
      <c r="P93" s="145">
        <v>1</v>
      </c>
      <c r="Q93" s="145"/>
      <c r="R93" s="145"/>
      <c r="S93" s="145"/>
      <c r="T93" s="66" t="s">
        <v>19</v>
      </c>
      <c r="U93" s="67" t="e">
        <f>#REF!/#REF!</f>
        <v>#REF!</v>
      </c>
      <c r="V93" s="52" t="s">
        <v>1278</v>
      </c>
      <c r="W93" s="52" t="s">
        <v>1278</v>
      </c>
      <c r="X93" s="52" t="s">
        <v>1471</v>
      </c>
      <c r="Y93" s="52"/>
      <c r="Z93" s="52">
        <v>2</v>
      </c>
      <c r="AA93" s="82">
        <v>1</v>
      </c>
      <c r="AB93" s="82" t="s">
        <v>1499</v>
      </c>
      <c r="AC93" s="82" t="s">
        <v>1499</v>
      </c>
      <c r="AD93" s="82" t="s">
        <v>1499</v>
      </c>
      <c r="AE93" s="82" t="s">
        <v>1503</v>
      </c>
      <c r="AF93" s="82" t="s">
        <v>1503</v>
      </c>
      <c r="AG93" s="82" t="s">
        <v>1503</v>
      </c>
      <c r="AH93" s="82" t="s">
        <v>1503</v>
      </c>
      <c r="AI93" s="82" t="s">
        <v>1503</v>
      </c>
      <c r="AJ93" s="82" t="s">
        <v>1499</v>
      </c>
      <c r="AK93" s="82" t="s">
        <v>1499</v>
      </c>
      <c r="AL93" s="82" t="s">
        <v>1499</v>
      </c>
      <c r="AM93" s="82" t="s">
        <v>1503</v>
      </c>
      <c r="AN93" s="82" t="s">
        <v>1503</v>
      </c>
      <c r="AO93" s="82" t="s">
        <v>1503</v>
      </c>
      <c r="AP93" s="82" t="s">
        <v>1503</v>
      </c>
      <c r="AQ93" s="82" t="s">
        <v>1503</v>
      </c>
      <c r="AR93" s="82" t="s">
        <v>1500</v>
      </c>
      <c r="AS93" s="85" t="s">
        <v>1500</v>
      </c>
      <c r="AT93" s="85" t="s">
        <v>1500</v>
      </c>
      <c r="AU93" s="144" t="s">
        <v>1718</v>
      </c>
      <c r="AV93" s="159"/>
      <c r="AW93" s="159"/>
      <c r="AX93" s="159"/>
      <c r="AY93" s="159"/>
      <c r="AZ93" s="159"/>
      <c r="BA93" s="169" t="s">
        <v>1501</v>
      </c>
      <c r="BB93" s="170">
        <v>7.8899999999999994E-3</v>
      </c>
      <c r="BC93" s="170">
        <v>9.9799999999999993E-3</v>
      </c>
      <c r="BD93" s="173"/>
      <c r="BE93" s="173"/>
      <c r="BF93" s="173"/>
      <c r="BG93" s="173"/>
      <c r="BH93" s="173"/>
    </row>
    <row r="94" spans="1:60" s="17" customFormat="1" ht="51.75" customHeight="1" thickBot="1" x14ac:dyDescent="0.3">
      <c r="A94" s="47" t="s">
        <v>1293</v>
      </c>
      <c r="B94" s="48">
        <f t="shared" si="6"/>
        <v>93</v>
      </c>
      <c r="C94" s="6" t="s">
        <v>130</v>
      </c>
      <c r="D94" s="8" t="str">
        <f t="shared" si="5"/>
        <v>ID93</v>
      </c>
      <c r="E94" s="8"/>
      <c r="F94" s="6" t="s">
        <v>316</v>
      </c>
      <c r="G94" s="60" t="s">
        <v>278</v>
      </c>
      <c r="H94" s="61" t="s">
        <v>602</v>
      </c>
      <c r="I94" s="14" t="s">
        <v>18</v>
      </c>
      <c r="J94" s="10" t="s">
        <v>743</v>
      </c>
      <c r="K94" s="11" t="s">
        <v>726</v>
      </c>
      <c r="L94" s="9" t="s">
        <v>397</v>
      </c>
      <c r="M94" s="14" t="s">
        <v>1082</v>
      </c>
      <c r="N94" s="59"/>
      <c r="O94" s="145"/>
      <c r="P94" s="145">
        <v>1</v>
      </c>
      <c r="Q94" s="145"/>
      <c r="R94" s="145"/>
      <c r="S94" s="145"/>
      <c r="T94" s="66" t="s">
        <v>19</v>
      </c>
      <c r="U94" s="67" t="e">
        <f>((#REF!/#REF!)/(#REF!/#REF!))-1</f>
        <v>#REF!</v>
      </c>
      <c r="V94" s="52" t="s">
        <v>1278</v>
      </c>
      <c r="W94" s="52" t="s">
        <v>1278</v>
      </c>
      <c r="X94" s="52" t="s">
        <v>1471</v>
      </c>
      <c r="Y94" s="52"/>
      <c r="Z94" s="52">
        <v>2</v>
      </c>
      <c r="AA94" s="82">
        <v>1</v>
      </c>
      <c r="AB94" s="82" t="s">
        <v>1499</v>
      </c>
      <c r="AC94" s="82" t="s">
        <v>1499</v>
      </c>
      <c r="AD94" s="82" t="s">
        <v>1499</v>
      </c>
      <c r="AE94" s="82" t="s">
        <v>1503</v>
      </c>
      <c r="AF94" s="82" t="s">
        <v>1503</v>
      </c>
      <c r="AG94" s="82" t="s">
        <v>1503</v>
      </c>
      <c r="AH94" s="82" t="s">
        <v>1503</v>
      </c>
      <c r="AI94" s="82" t="s">
        <v>1503</v>
      </c>
      <c r="AJ94" s="82" t="s">
        <v>1499</v>
      </c>
      <c r="AK94" s="82" t="s">
        <v>1499</v>
      </c>
      <c r="AL94" s="82" t="s">
        <v>1499</v>
      </c>
      <c r="AM94" s="82" t="s">
        <v>1503</v>
      </c>
      <c r="AN94" s="82" t="s">
        <v>1503</v>
      </c>
      <c r="AO94" s="82" t="s">
        <v>1503</v>
      </c>
      <c r="AP94" s="82" t="s">
        <v>1503</v>
      </c>
      <c r="AQ94" s="82" t="s">
        <v>1503</v>
      </c>
      <c r="AR94" s="82" t="s">
        <v>1500</v>
      </c>
      <c r="AS94" s="85" t="s">
        <v>1500</v>
      </c>
      <c r="AT94" s="85" t="s">
        <v>1500</v>
      </c>
      <c r="AU94" s="144" t="s">
        <v>1718</v>
      </c>
      <c r="AV94" s="159"/>
      <c r="AW94" s="159"/>
      <c r="AX94" s="159"/>
      <c r="AY94" s="159"/>
      <c r="AZ94" s="159"/>
      <c r="BA94" s="169">
        <v>0</v>
      </c>
      <c r="BB94" s="170"/>
      <c r="BC94" s="170"/>
      <c r="BD94" s="173"/>
      <c r="BE94" s="173"/>
      <c r="BF94" s="173"/>
      <c r="BG94" s="173"/>
      <c r="BH94" s="173"/>
    </row>
    <row r="95" spans="1:60" s="17" customFormat="1" ht="29.45" customHeight="1" thickBot="1" x14ac:dyDescent="0.3">
      <c r="A95" s="47" t="str">
        <f t="shared" ref="A95:A101" si="7">CONCATENATE(C$2," ",B95," - ",C95)</f>
        <v>Indicator 94 - Gross margin</v>
      </c>
      <c r="B95" s="48">
        <f t="shared" si="6"/>
        <v>94</v>
      </c>
      <c r="C95" s="6" t="s">
        <v>104</v>
      </c>
      <c r="D95" s="8" t="str">
        <f t="shared" si="5"/>
        <v>ID94</v>
      </c>
      <c r="E95" s="8"/>
      <c r="F95" s="6" t="s">
        <v>316</v>
      </c>
      <c r="G95" s="60" t="s">
        <v>279</v>
      </c>
      <c r="H95" s="61" t="s">
        <v>603</v>
      </c>
      <c r="I95" s="14" t="s">
        <v>18</v>
      </c>
      <c r="J95" s="10" t="s">
        <v>746</v>
      </c>
      <c r="K95" s="11" t="s">
        <v>726</v>
      </c>
      <c r="L95" s="9" t="s">
        <v>454</v>
      </c>
      <c r="M95" s="14" t="s">
        <v>1050</v>
      </c>
      <c r="N95" s="59">
        <v>1</v>
      </c>
      <c r="O95" s="145"/>
      <c r="P95" s="145">
        <v>1</v>
      </c>
      <c r="Q95" s="145"/>
      <c r="R95" s="145"/>
      <c r="S95" s="145"/>
      <c r="T95" s="66" t="s">
        <v>19</v>
      </c>
      <c r="U95" s="67" t="e">
        <f>#REF!-#REF!</f>
        <v>#REF!</v>
      </c>
      <c r="V95" s="52" t="s">
        <v>1278</v>
      </c>
      <c r="W95" s="52" t="s">
        <v>1278</v>
      </c>
      <c r="X95" s="52" t="s">
        <v>1471</v>
      </c>
      <c r="Y95" s="54"/>
      <c r="Z95" s="52">
        <v>2</v>
      </c>
      <c r="AA95" s="82">
        <v>0</v>
      </c>
      <c r="AB95" s="82">
        <v>0</v>
      </c>
      <c r="AC95" s="82">
        <v>0</v>
      </c>
      <c r="AD95" s="82">
        <v>0</v>
      </c>
      <c r="AE95" s="82">
        <v>0</v>
      </c>
      <c r="AF95" s="82">
        <v>0</v>
      </c>
      <c r="AG95" s="82">
        <v>0</v>
      </c>
      <c r="AH95" s="82">
        <v>0</v>
      </c>
      <c r="AI95" s="82">
        <v>0</v>
      </c>
      <c r="AJ95" s="82">
        <v>0</v>
      </c>
      <c r="AK95" s="82">
        <v>0</v>
      </c>
      <c r="AL95" s="82">
        <v>0</v>
      </c>
      <c r="AM95" s="82">
        <v>0</v>
      </c>
      <c r="AN95" s="82">
        <v>0</v>
      </c>
      <c r="AO95" s="82">
        <v>0</v>
      </c>
      <c r="AP95" s="82">
        <v>0</v>
      </c>
      <c r="AQ95" s="82">
        <v>0</v>
      </c>
      <c r="AR95" s="82" t="s">
        <v>1501</v>
      </c>
      <c r="AS95" s="85">
        <v>1175196.5</v>
      </c>
      <c r="AT95" s="85">
        <v>32091.178</v>
      </c>
      <c r="AU95" s="144" t="s">
        <v>1721</v>
      </c>
      <c r="AV95" s="159"/>
      <c r="AW95" s="159"/>
      <c r="AX95" s="159"/>
      <c r="AY95" s="159"/>
      <c r="AZ95" s="159"/>
      <c r="BA95" s="169" t="s">
        <v>1501</v>
      </c>
      <c r="BB95" s="170">
        <v>3176191</v>
      </c>
      <c r="BC95" s="170">
        <v>38238</v>
      </c>
      <c r="BD95" s="173"/>
      <c r="BE95" s="173"/>
      <c r="BF95" s="173"/>
      <c r="BG95" s="173"/>
      <c r="BH95" s="173"/>
    </row>
    <row r="96" spans="1:60" s="17" customFormat="1" ht="56.1" customHeight="1" thickBot="1" x14ac:dyDescent="0.3">
      <c r="A96" s="47" t="str">
        <f t="shared" si="7"/>
        <v>Indicator 95 - Gross margin - change</v>
      </c>
      <c r="B96" s="48">
        <f t="shared" si="6"/>
        <v>95</v>
      </c>
      <c r="C96" s="6" t="s">
        <v>105</v>
      </c>
      <c r="D96" s="8" t="str">
        <f t="shared" si="5"/>
        <v>ID95</v>
      </c>
      <c r="E96" s="8"/>
      <c r="F96" s="6" t="s">
        <v>316</v>
      </c>
      <c r="G96" s="60" t="s">
        <v>280</v>
      </c>
      <c r="H96" s="61" t="s">
        <v>604</v>
      </c>
      <c r="I96" s="14" t="s">
        <v>18</v>
      </c>
      <c r="J96" s="10" t="s">
        <v>743</v>
      </c>
      <c r="K96" s="11" t="s">
        <v>726</v>
      </c>
      <c r="L96" s="9" t="s">
        <v>398</v>
      </c>
      <c r="M96" s="14" t="s">
        <v>1083</v>
      </c>
      <c r="N96" s="59">
        <v>1</v>
      </c>
      <c r="O96" s="145"/>
      <c r="P96" s="145">
        <v>1</v>
      </c>
      <c r="Q96" s="145"/>
      <c r="R96" s="145"/>
      <c r="S96" s="145"/>
      <c r="T96" s="66" t="s">
        <v>19</v>
      </c>
      <c r="U96" s="67" t="e">
        <f>((#REF!-#REF!)/(#REF!-#REF!))-1</f>
        <v>#REF!</v>
      </c>
      <c r="V96" s="52" t="s">
        <v>1278</v>
      </c>
      <c r="W96" s="52" t="s">
        <v>1278</v>
      </c>
      <c r="X96" s="52" t="s">
        <v>1471</v>
      </c>
      <c r="Y96" s="52"/>
      <c r="Z96" s="52">
        <v>2</v>
      </c>
      <c r="AA96" s="82">
        <v>1</v>
      </c>
      <c r="AB96" s="82" t="s">
        <v>1499</v>
      </c>
      <c r="AC96" s="82" t="s">
        <v>1499</v>
      </c>
      <c r="AD96" s="82" t="s">
        <v>1499</v>
      </c>
      <c r="AE96" s="82" t="s">
        <v>1503</v>
      </c>
      <c r="AF96" s="82" t="s">
        <v>1503</v>
      </c>
      <c r="AG96" s="82" t="s">
        <v>1503</v>
      </c>
      <c r="AH96" s="82" t="s">
        <v>1503</v>
      </c>
      <c r="AI96" s="82" t="s">
        <v>1503</v>
      </c>
      <c r="AJ96" s="82" t="s">
        <v>1499</v>
      </c>
      <c r="AK96" s="82" t="s">
        <v>1499</v>
      </c>
      <c r="AL96" s="82" t="s">
        <v>1499</v>
      </c>
      <c r="AM96" s="82" t="s">
        <v>1503</v>
      </c>
      <c r="AN96" s="82" t="s">
        <v>1503</v>
      </c>
      <c r="AO96" s="82" t="s">
        <v>1503</v>
      </c>
      <c r="AP96" s="82" t="s">
        <v>1503</v>
      </c>
      <c r="AQ96" s="82" t="s">
        <v>1503</v>
      </c>
      <c r="AR96" s="82">
        <v>0</v>
      </c>
      <c r="AS96" s="85" t="s">
        <v>1500</v>
      </c>
      <c r="AT96" s="85" t="s">
        <v>1500</v>
      </c>
      <c r="AU96" s="144" t="s">
        <v>1718</v>
      </c>
      <c r="AV96" s="159"/>
      <c r="AW96" s="159"/>
      <c r="AX96" s="159"/>
      <c r="AY96" s="159"/>
      <c r="AZ96" s="159"/>
      <c r="BA96" s="169">
        <v>0</v>
      </c>
      <c r="BB96" s="170"/>
      <c r="BC96" s="170"/>
      <c r="BD96" s="173"/>
      <c r="BE96" s="173"/>
      <c r="BF96" s="173"/>
      <c r="BG96" s="173"/>
      <c r="BH96" s="173"/>
    </row>
    <row r="97" spans="1:60" s="17" customFormat="1" ht="58.35" customHeight="1" thickBot="1" x14ac:dyDescent="0.3">
      <c r="A97" s="47" t="str">
        <f t="shared" si="7"/>
        <v>Indicator 96 - Gross margin/sales</v>
      </c>
      <c r="B97" s="48">
        <f t="shared" si="6"/>
        <v>96</v>
      </c>
      <c r="C97" s="6" t="s">
        <v>1312</v>
      </c>
      <c r="D97" s="8" t="str">
        <f t="shared" si="5"/>
        <v>ID96</v>
      </c>
      <c r="E97" s="8"/>
      <c r="F97" s="6" t="s">
        <v>316</v>
      </c>
      <c r="G97" s="60" t="s">
        <v>281</v>
      </c>
      <c r="H97" s="61" t="s">
        <v>605</v>
      </c>
      <c r="I97" s="14" t="s">
        <v>18</v>
      </c>
      <c r="J97" s="10" t="s">
        <v>746</v>
      </c>
      <c r="K97" s="11" t="s">
        <v>726</v>
      </c>
      <c r="L97" s="9" t="s">
        <v>454</v>
      </c>
      <c r="M97" s="14" t="s">
        <v>1050</v>
      </c>
      <c r="N97" s="59">
        <v>1</v>
      </c>
      <c r="O97" s="145"/>
      <c r="P97" s="145">
        <v>1</v>
      </c>
      <c r="Q97" s="145"/>
      <c r="R97" s="145"/>
      <c r="S97" s="145"/>
      <c r="T97" s="66" t="s">
        <v>19</v>
      </c>
      <c r="U97" s="67" t="e">
        <f>(#REF!-#REF!)/#REF!</f>
        <v>#REF!</v>
      </c>
      <c r="V97" s="52" t="s">
        <v>1278</v>
      </c>
      <c r="W97" s="52" t="s">
        <v>1278</v>
      </c>
      <c r="X97" s="52" t="s">
        <v>1471</v>
      </c>
      <c r="Y97" s="52"/>
      <c r="Z97" s="52">
        <v>2</v>
      </c>
      <c r="AA97" s="82">
        <v>1</v>
      </c>
      <c r="AB97" s="82" t="s">
        <v>1499</v>
      </c>
      <c r="AC97" s="82" t="s">
        <v>1499</v>
      </c>
      <c r="AD97" s="82" t="s">
        <v>1499</v>
      </c>
      <c r="AE97" s="82" t="s">
        <v>1503</v>
      </c>
      <c r="AF97" s="82" t="s">
        <v>1503</v>
      </c>
      <c r="AG97" s="82" t="s">
        <v>1503</v>
      </c>
      <c r="AH97" s="82" t="s">
        <v>1503</v>
      </c>
      <c r="AI97" s="82" t="s">
        <v>1503</v>
      </c>
      <c r="AJ97" s="82" t="s">
        <v>1499</v>
      </c>
      <c r="AK97" s="82" t="s">
        <v>1499</v>
      </c>
      <c r="AL97" s="82" t="s">
        <v>1499</v>
      </c>
      <c r="AM97" s="82" t="s">
        <v>1503</v>
      </c>
      <c r="AN97" s="82" t="s">
        <v>1503</v>
      </c>
      <c r="AO97" s="82" t="s">
        <v>1503</v>
      </c>
      <c r="AP97" s="82" t="s">
        <v>1503</v>
      </c>
      <c r="AQ97" s="82" t="s">
        <v>1503</v>
      </c>
      <c r="AR97" s="82" t="s">
        <v>1501</v>
      </c>
      <c r="AS97" s="85">
        <v>0.25418278999999999</v>
      </c>
      <c r="AT97" s="85">
        <v>0.27879429</v>
      </c>
      <c r="AU97" s="144" t="s">
        <v>1718</v>
      </c>
      <c r="AV97" s="159"/>
      <c r="AW97" s="159"/>
      <c r="AX97" s="159"/>
      <c r="AY97" s="159"/>
      <c r="AZ97" s="159"/>
      <c r="BA97" s="169" t="s">
        <v>1501</v>
      </c>
      <c r="BB97" s="170">
        <v>0.76518129999999995</v>
      </c>
      <c r="BC97" s="170">
        <v>0.70444859999999998</v>
      </c>
      <c r="BD97" s="173"/>
      <c r="BE97" s="173"/>
      <c r="BF97" s="173"/>
      <c r="BG97" s="173"/>
      <c r="BH97" s="173"/>
    </row>
    <row r="98" spans="1:60" s="17" customFormat="1" ht="56.1" customHeight="1" thickBot="1" x14ac:dyDescent="0.3">
      <c r="A98" s="47" t="str">
        <f t="shared" si="7"/>
        <v>Indicator 97 - Gross margin/sales change</v>
      </c>
      <c r="B98" s="48">
        <f t="shared" si="6"/>
        <v>97</v>
      </c>
      <c r="C98" s="6" t="s">
        <v>107</v>
      </c>
      <c r="D98" s="8" t="str">
        <f t="shared" si="5"/>
        <v>ID97</v>
      </c>
      <c r="E98" s="8"/>
      <c r="F98" s="6" t="s">
        <v>316</v>
      </c>
      <c r="G98" s="60" t="s">
        <v>282</v>
      </c>
      <c r="H98" s="61" t="s">
        <v>606</v>
      </c>
      <c r="I98" s="14" t="s">
        <v>18</v>
      </c>
      <c r="J98" s="10" t="s">
        <v>743</v>
      </c>
      <c r="K98" s="11" t="s">
        <v>726</v>
      </c>
      <c r="L98" s="9" t="s">
        <v>398</v>
      </c>
      <c r="M98" s="14" t="s">
        <v>1083</v>
      </c>
      <c r="N98" s="59">
        <v>1</v>
      </c>
      <c r="O98" s="145"/>
      <c r="P98" s="145">
        <v>1</v>
      </c>
      <c r="Q98" s="145"/>
      <c r="R98" s="145"/>
      <c r="S98" s="145"/>
      <c r="T98" s="66" t="s">
        <v>19</v>
      </c>
      <c r="U98" s="67" t="e">
        <f>(((#REF!-#REF!)/#REF!)/((#REF!-#REF!)/#REF!))-1</f>
        <v>#REF!</v>
      </c>
      <c r="V98" s="52" t="s">
        <v>1278</v>
      </c>
      <c r="W98" s="52" t="s">
        <v>1278</v>
      </c>
      <c r="X98" s="52" t="s">
        <v>1471</v>
      </c>
      <c r="Y98" s="52"/>
      <c r="Z98" s="52">
        <v>2</v>
      </c>
      <c r="AA98" s="82">
        <v>1</v>
      </c>
      <c r="AB98" s="82" t="s">
        <v>1499</v>
      </c>
      <c r="AC98" s="82" t="s">
        <v>1499</v>
      </c>
      <c r="AD98" s="82" t="s">
        <v>1499</v>
      </c>
      <c r="AE98" s="82" t="s">
        <v>1503</v>
      </c>
      <c r="AF98" s="82" t="s">
        <v>1503</v>
      </c>
      <c r="AG98" s="82" t="s">
        <v>1503</v>
      </c>
      <c r="AH98" s="82" t="s">
        <v>1503</v>
      </c>
      <c r="AI98" s="82" t="s">
        <v>1503</v>
      </c>
      <c r="AJ98" s="82" t="s">
        <v>1499</v>
      </c>
      <c r="AK98" s="82" t="s">
        <v>1499</v>
      </c>
      <c r="AL98" s="82" t="s">
        <v>1499</v>
      </c>
      <c r="AM98" s="82" t="s">
        <v>1503</v>
      </c>
      <c r="AN98" s="82" t="s">
        <v>1503</v>
      </c>
      <c r="AO98" s="82" t="s">
        <v>1503</v>
      </c>
      <c r="AP98" s="82" t="s">
        <v>1503</v>
      </c>
      <c r="AQ98" s="82" t="s">
        <v>1503</v>
      </c>
      <c r="AR98" s="82">
        <v>0</v>
      </c>
      <c r="AS98" s="85" t="s">
        <v>1500</v>
      </c>
      <c r="AT98" s="85" t="s">
        <v>1500</v>
      </c>
      <c r="AU98" s="144" t="s">
        <v>1718</v>
      </c>
      <c r="AV98" s="159"/>
      <c r="AW98" s="159"/>
      <c r="AX98" s="159"/>
      <c r="AY98" s="159"/>
      <c r="AZ98" s="159"/>
      <c r="BA98" s="169">
        <v>0</v>
      </c>
      <c r="BB98" s="170"/>
      <c r="BC98" s="170"/>
      <c r="BD98" s="173"/>
      <c r="BE98" s="173"/>
      <c r="BF98" s="173"/>
      <c r="BG98" s="173"/>
      <c r="BH98" s="173"/>
    </row>
    <row r="99" spans="1:60" s="17" customFormat="1" ht="83.45" customHeight="1" thickBot="1" x14ac:dyDescent="0.3">
      <c r="A99" s="47" t="str">
        <f t="shared" si="7"/>
        <v>Indicator 98 - Tangible net worth - change</v>
      </c>
      <c r="B99" s="48">
        <f t="shared" si="6"/>
        <v>98</v>
      </c>
      <c r="C99" s="6" t="s">
        <v>108</v>
      </c>
      <c r="D99" s="8" t="str">
        <f t="shared" si="5"/>
        <v>ID98</v>
      </c>
      <c r="E99" s="8"/>
      <c r="F99" s="6" t="s">
        <v>316</v>
      </c>
      <c r="G99" s="60" t="s">
        <v>283</v>
      </c>
      <c r="H99" s="61" t="s">
        <v>607</v>
      </c>
      <c r="I99" s="14" t="s">
        <v>18</v>
      </c>
      <c r="J99" s="10" t="s">
        <v>743</v>
      </c>
      <c r="K99" s="11" t="s">
        <v>726</v>
      </c>
      <c r="L99" s="9" t="s">
        <v>508</v>
      </c>
      <c r="M99" s="14" t="s">
        <v>1084</v>
      </c>
      <c r="N99" s="59">
        <v>1</v>
      </c>
      <c r="O99" s="145"/>
      <c r="P99" s="145">
        <v>1</v>
      </c>
      <c r="Q99" s="145"/>
      <c r="R99" s="145"/>
      <c r="S99" s="145"/>
      <c r="T99" s="66" t="s">
        <v>19</v>
      </c>
      <c r="U99" s="67" t="e">
        <f>(((#REF!-#REF!-#REF!))/((#REF!-#REF!-#REF!)))-1</f>
        <v>#REF!</v>
      </c>
      <c r="V99" s="52" t="s">
        <v>1278</v>
      </c>
      <c r="W99" s="52" t="s">
        <v>1278</v>
      </c>
      <c r="X99" s="52" t="s">
        <v>1471</v>
      </c>
      <c r="Y99" s="52"/>
      <c r="Z99" s="52">
        <v>2</v>
      </c>
      <c r="AA99" s="82">
        <v>1</v>
      </c>
      <c r="AB99" s="82" t="s">
        <v>1499</v>
      </c>
      <c r="AC99" s="82" t="s">
        <v>1499</v>
      </c>
      <c r="AD99" s="82" t="s">
        <v>1499</v>
      </c>
      <c r="AE99" s="82" t="s">
        <v>1503</v>
      </c>
      <c r="AF99" s="82" t="s">
        <v>1503</v>
      </c>
      <c r="AG99" s="82" t="s">
        <v>1503</v>
      </c>
      <c r="AH99" s="82" t="s">
        <v>1503</v>
      </c>
      <c r="AI99" s="82" t="s">
        <v>1503</v>
      </c>
      <c r="AJ99" s="82" t="s">
        <v>1499</v>
      </c>
      <c r="AK99" s="82" t="s">
        <v>1499</v>
      </c>
      <c r="AL99" s="82" t="s">
        <v>1499</v>
      </c>
      <c r="AM99" s="82" t="s">
        <v>1503</v>
      </c>
      <c r="AN99" s="82" t="s">
        <v>1503</v>
      </c>
      <c r="AO99" s="82" t="s">
        <v>1503</v>
      </c>
      <c r="AP99" s="82" t="s">
        <v>1503</v>
      </c>
      <c r="AQ99" s="82" t="s">
        <v>1503</v>
      </c>
      <c r="AR99" s="82">
        <v>0</v>
      </c>
      <c r="AS99" s="85" t="s">
        <v>1500</v>
      </c>
      <c r="AT99" s="85" t="s">
        <v>1500</v>
      </c>
      <c r="AU99" s="144" t="s">
        <v>1718</v>
      </c>
      <c r="AV99" s="159"/>
      <c r="AW99" s="159"/>
      <c r="AX99" s="159"/>
      <c r="AY99" s="159"/>
      <c r="AZ99" s="159"/>
      <c r="BA99" s="169">
        <v>0</v>
      </c>
      <c r="BB99" s="170"/>
      <c r="BC99" s="170"/>
      <c r="BD99" s="173"/>
      <c r="BE99" s="173"/>
      <c r="BF99" s="173"/>
      <c r="BG99" s="173"/>
      <c r="BH99" s="173"/>
    </row>
    <row r="100" spans="1:60" s="17" customFormat="1" ht="60.75" customHeight="1" thickBot="1" x14ac:dyDescent="0.3">
      <c r="A100" s="47" t="str">
        <f t="shared" si="7"/>
        <v>Indicator 99 - Interest cover</v>
      </c>
      <c r="B100" s="48">
        <f t="shared" si="6"/>
        <v>99</v>
      </c>
      <c r="C100" s="6" t="s">
        <v>109</v>
      </c>
      <c r="D100" s="8" t="str">
        <f t="shared" si="5"/>
        <v>ID99</v>
      </c>
      <c r="E100" s="8"/>
      <c r="F100" s="6" t="s">
        <v>316</v>
      </c>
      <c r="G100" s="60" t="s">
        <v>284</v>
      </c>
      <c r="H100" s="61" t="s">
        <v>608</v>
      </c>
      <c r="I100" s="14" t="s">
        <v>18</v>
      </c>
      <c r="J100" s="10" t="s">
        <v>746</v>
      </c>
      <c r="K100" s="11" t="s">
        <v>726</v>
      </c>
      <c r="L100" s="9" t="s">
        <v>455</v>
      </c>
      <c r="M100" s="14" t="s">
        <v>1051</v>
      </c>
      <c r="N100" s="59"/>
      <c r="O100" s="145"/>
      <c r="P100" s="145">
        <v>1</v>
      </c>
      <c r="Q100" s="145"/>
      <c r="R100" s="145"/>
      <c r="S100" s="145"/>
      <c r="T100" s="66" t="s">
        <v>19</v>
      </c>
      <c r="U100" s="67" t="e">
        <f>#REF!/#REF!</f>
        <v>#REF!</v>
      </c>
      <c r="V100" s="52" t="s">
        <v>1278</v>
      </c>
      <c r="W100" s="52" t="s">
        <v>1278</v>
      </c>
      <c r="X100" s="52" t="s">
        <v>1471</v>
      </c>
      <c r="Y100" s="52" t="s">
        <v>1550</v>
      </c>
      <c r="Z100" s="52">
        <v>2</v>
      </c>
      <c r="AA100" s="82">
        <v>1</v>
      </c>
      <c r="AB100" s="82" t="s">
        <v>1499</v>
      </c>
      <c r="AC100" s="82" t="s">
        <v>1499</v>
      </c>
      <c r="AD100" s="82" t="s">
        <v>1499</v>
      </c>
      <c r="AE100" s="82" t="s">
        <v>1503</v>
      </c>
      <c r="AF100" s="82" t="s">
        <v>1503</v>
      </c>
      <c r="AG100" s="82" t="s">
        <v>1503</v>
      </c>
      <c r="AH100" s="82" t="s">
        <v>1503</v>
      </c>
      <c r="AI100" s="82" t="s">
        <v>1503</v>
      </c>
      <c r="AJ100" s="82" t="s">
        <v>1499</v>
      </c>
      <c r="AK100" s="82" t="s">
        <v>1499</v>
      </c>
      <c r="AL100" s="82" t="s">
        <v>1499</v>
      </c>
      <c r="AM100" s="82" t="s">
        <v>1503</v>
      </c>
      <c r="AN100" s="82" t="s">
        <v>1503</v>
      </c>
      <c r="AO100" s="82" t="s">
        <v>1503</v>
      </c>
      <c r="AP100" s="82" t="s">
        <v>1503</v>
      </c>
      <c r="AQ100" s="82" t="s">
        <v>1503</v>
      </c>
      <c r="AR100" s="82" t="s">
        <v>1500</v>
      </c>
      <c r="AS100" s="85" t="s">
        <v>1500</v>
      </c>
      <c r="AT100" s="85" t="s">
        <v>1500</v>
      </c>
      <c r="AU100" s="144" t="s">
        <v>1718</v>
      </c>
      <c r="AV100" s="159"/>
      <c r="AW100" s="159"/>
      <c r="AX100" s="159"/>
      <c r="AY100" s="159"/>
      <c r="AZ100" s="159"/>
      <c r="BA100" s="169" t="s">
        <v>1501</v>
      </c>
      <c r="BB100" s="170">
        <v>4.3193169999999999</v>
      </c>
      <c r="BC100" s="170">
        <v>4.1604910000000004</v>
      </c>
      <c r="BD100" s="173"/>
      <c r="BE100" s="173"/>
      <c r="BF100" s="173"/>
      <c r="BG100" s="173"/>
      <c r="BH100" s="173"/>
    </row>
    <row r="101" spans="1:60" s="17" customFormat="1" ht="51.75" customHeight="1" thickBot="1" x14ac:dyDescent="0.3">
      <c r="A101" s="47" t="str">
        <f t="shared" si="7"/>
        <v>Indicator 100 - Interest cover - change</v>
      </c>
      <c r="B101" s="48">
        <f t="shared" si="6"/>
        <v>100</v>
      </c>
      <c r="C101" s="6" t="s">
        <v>110</v>
      </c>
      <c r="D101" s="8" t="str">
        <f t="shared" si="5"/>
        <v>ID100</v>
      </c>
      <c r="E101" s="8"/>
      <c r="F101" s="6" t="s">
        <v>316</v>
      </c>
      <c r="G101" s="60" t="s">
        <v>285</v>
      </c>
      <c r="H101" s="61" t="s">
        <v>609</v>
      </c>
      <c r="I101" s="14" t="s">
        <v>18</v>
      </c>
      <c r="J101" s="10" t="s">
        <v>743</v>
      </c>
      <c r="K101" s="11" t="s">
        <v>726</v>
      </c>
      <c r="L101" s="9" t="s">
        <v>399</v>
      </c>
      <c r="M101" s="14" t="s">
        <v>1085</v>
      </c>
      <c r="N101" s="59"/>
      <c r="O101" s="145"/>
      <c r="P101" s="145">
        <v>1</v>
      </c>
      <c r="Q101" s="145"/>
      <c r="R101" s="145"/>
      <c r="S101" s="145"/>
      <c r="T101" s="66" t="s">
        <v>19</v>
      </c>
      <c r="U101" s="67" t="e">
        <f>((#REF!/#REF!)/(#REF!/#REF!))-1</f>
        <v>#REF!</v>
      </c>
      <c r="V101" s="52" t="s">
        <v>1278</v>
      </c>
      <c r="W101" s="52" t="s">
        <v>1278</v>
      </c>
      <c r="X101" s="52" t="s">
        <v>1471</v>
      </c>
      <c r="Y101" s="52"/>
      <c r="Z101" s="52">
        <v>2</v>
      </c>
      <c r="AA101" s="82">
        <v>1</v>
      </c>
      <c r="AB101" s="82" t="s">
        <v>1499</v>
      </c>
      <c r="AC101" s="82" t="s">
        <v>1499</v>
      </c>
      <c r="AD101" s="82" t="s">
        <v>1499</v>
      </c>
      <c r="AE101" s="82" t="s">
        <v>1503</v>
      </c>
      <c r="AF101" s="82" t="s">
        <v>1503</v>
      </c>
      <c r="AG101" s="82" t="s">
        <v>1503</v>
      </c>
      <c r="AH101" s="82" t="s">
        <v>1503</v>
      </c>
      <c r="AI101" s="82" t="s">
        <v>1503</v>
      </c>
      <c r="AJ101" s="82" t="s">
        <v>1499</v>
      </c>
      <c r="AK101" s="82" t="s">
        <v>1499</v>
      </c>
      <c r="AL101" s="82" t="s">
        <v>1499</v>
      </c>
      <c r="AM101" s="82" t="s">
        <v>1503</v>
      </c>
      <c r="AN101" s="82" t="s">
        <v>1503</v>
      </c>
      <c r="AO101" s="82" t="s">
        <v>1503</v>
      </c>
      <c r="AP101" s="82" t="s">
        <v>1503</v>
      </c>
      <c r="AQ101" s="82" t="s">
        <v>1503</v>
      </c>
      <c r="AR101" s="82" t="s">
        <v>1500</v>
      </c>
      <c r="AS101" s="85" t="s">
        <v>1500</v>
      </c>
      <c r="AT101" s="85" t="s">
        <v>1500</v>
      </c>
      <c r="AU101" s="144" t="s">
        <v>1718</v>
      </c>
      <c r="AV101" s="159"/>
      <c r="AW101" s="159"/>
      <c r="AX101" s="159"/>
      <c r="AY101" s="159"/>
      <c r="AZ101" s="159"/>
      <c r="BA101" s="169">
        <v>0</v>
      </c>
      <c r="BB101" s="170"/>
      <c r="BC101" s="170"/>
      <c r="BD101" s="173"/>
      <c r="BE101" s="173"/>
      <c r="BF101" s="173"/>
      <c r="BG101" s="173"/>
      <c r="BH101" s="173"/>
    </row>
    <row r="102" spans="1:60" s="17" customFormat="1" ht="47.45" customHeight="1" thickBot="1" x14ac:dyDescent="0.3">
      <c r="A102" s="47" t="s">
        <v>1289</v>
      </c>
      <c r="B102" s="48">
        <f t="shared" si="6"/>
        <v>101</v>
      </c>
      <c r="C102" s="6" t="s">
        <v>111</v>
      </c>
      <c r="D102" s="8" t="str">
        <f t="shared" si="5"/>
        <v>ID101</v>
      </c>
      <c r="E102" s="8"/>
      <c r="F102" s="6" t="s">
        <v>316</v>
      </c>
      <c r="G102" s="60" t="s">
        <v>286</v>
      </c>
      <c r="H102" s="61" t="s">
        <v>610</v>
      </c>
      <c r="I102" s="14" t="s">
        <v>18</v>
      </c>
      <c r="J102" s="10" t="s">
        <v>743</v>
      </c>
      <c r="K102" s="11" t="s">
        <v>726</v>
      </c>
      <c r="L102" s="9" t="s">
        <v>456</v>
      </c>
      <c r="M102" s="14" t="s">
        <v>1086</v>
      </c>
      <c r="N102" s="59"/>
      <c r="O102" s="145"/>
      <c r="P102" s="145">
        <v>1</v>
      </c>
      <c r="Q102" s="145"/>
      <c r="R102" s="145"/>
      <c r="S102" s="145"/>
      <c r="T102" s="66" t="s">
        <v>19</v>
      </c>
      <c r="U102" s="67" t="e">
        <f>(#REF!/#REF!)-1</f>
        <v>#REF!</v>
      </c>
      <c r="V102" s="52" t="s">
        <v>1278</v>
      </c>
      <c r="W102" s="52" t="s">
        <v>1278</v>
      </c>
      <c r="X102" s="52" t="s">
        <v>1039</v>
      </c>
      <c r="Y102" s="52"/>
      <c r="Z102" s="52">
        <v>2</v>
      </c>
      <c r="AA102" s="82">
        <v>1</v>
      </c>
      <c r="AB102" s="82" t="s">
        <v>1499</v>
      </c>
      <c r="AC102" s="82" t="s">
        <v>1499</v>
      </c>
      <c r="AD102" s="82" t="s">
        <v>1499</v>
      </c>
      <c r="AE102" s="82" t="s">
        <v>1503</v>
      </c>
      <c r="AF102" s="82" t="s">
        <v>1503</v>
      </c>
      <c r="AG102" s="82" t="s">
        <v>1503</v>
      </c>
      <c r="AH102" s="82" t="s">
        <v>1503</v>
      </c>
      <c r="AI102" s="82" t="s">
        <v>1503</v>
      </c>
      <c r="AJ102" s="82" t="s">
        <v>1499</v>
      </c>
      <c r="AK102" s="82" t="s">
        <v>1499</v>
      </c>
      <c r="AL102" s="82" t="s">
        <v>1499</v>
      </c>
      <c r="AM102" s="82" t="s">
        <v>1503</v>
      </c>
      <c r="AN102" s="82" t="s">
        <v>1503</v>
      </c>
      <c r="AO102" s="82" t="s">
        <v>1503</v>
      </c>
      <c r="AP102" s="82" t="s">
        <v>1503</v>
      </c>
      <c r="AQ102" s="82" t="s">
        <v>1503</v>
      </c>
      <c r="AR102" s="82" t="s">
        <v>1500</v>
      </c>
      <c r="AS102" s="85" t="s">
        <v>1500</v>
      </c>
      <c r="AT102" s="85" t="s">
        <v>1500</v>
      </c>
      <c r="AU102" s="144" t="s">
        <v>1718</v>
      </c>
      <c r="AV102" s="159"/>
      <c r="AW102" s="159"/>
      <c r="AX102" s="159"/>
      <c r="AY102" s="159"/>
      <c r="AZ102" s="159"/>
      <c r="BA102" s="169">
        <v>0</v>
      </c>
      <c r="BB102" s="170"/>
      <c r="BC102" s="170"/>
      <c r="BD102" s="173"/>
      <c r="BE102" s="173"/>
      <c r="BF102" s="173"/>
      <c r="BG102" s="173"/>
      <c r="BH102" s="173"/>
    </row>
    <row r="103" spans="1:60" s="17" customFormat="1" ht="58.35" customHeight="1" thickBot="1" x14ac:dyDescent="0.3">
      <c r="A103" s="47" t="str">
        <f t="shared" ref="A103:A117" si="8">CONCATENATE(C$2," ",B103," - ",C103)</f>
        <v>Indicator 102 - Labour cost/sales</v>
      </c>
      <c r="B103" s="48">
        <f t="shared" si="6"/>
        <v>102</v>
      </c>
      <c r="C103" s="6" t="s">
        <v>1313</v>
      </c>
      <c r="D103" s="8" t="str">
        <f t="shared" si="5"/>
        <v>ID102</v>
      </c>
      <c r="E103" s="8"/>
      <c r="F103" s="6" t="s">
        <v>316</v>
      </c>
      <c r="G103" s="60" t="s">
        <v>287</v>
      </c>
      <c r="H103" s="61" t="s">
        <v>611</v>
      </c>
      <c r="I103" s="14" t="s">
        <v>18</v>
      </c>
      <c r="J103" s="10" t="s">
        <v>746</v>
      </c>
      <c r="K103" s="11" t="s">
        <v>726</v>
      </c>
      <c r="L103" s="9" t="s">
        <v>457</v>
      </c>
      <c r="M103" s="14" t="s">
        <v>1052</v>
      </c>
      <c r="N103" s="59">
        <v>1</v>
      </c>
      <c r="O103" s="145"/>
      <c r="P103" s="145">
        <v>1</v>
      </c>
      <c r="Q103" s="145"/>
      <c r="R103" s="145"/>
      <c r="S103" s="145"/>
      <c r="T103" s="66" t="s">
        <v>19</v>
      </c>
      <c r="U103" s="67" t="e">
        <f>#REF!/#REF!</f>
        <v>#REF!</v>
      </c>
      <c r="V103" s="52" t="s">
        <v>1278</v>
      </c>
      <c r="W103" s="52" t="s">
        <v>1278</v>
      </c>
      <c r="X103" s="52" t="s">
        <v>1471</v>
      </c>
      <c r="Y103" s="52"/>
      <c r="Z103" s="52">
        <v>2</v>
      </c>
      <c r="AA103" s="82">
        <v>1</v>
      </c>
      <c r="AB103" s="82" t="s">
        <v>1499</v>
      </c>
      <c r="AC103" s="82" t="s">
        <v>1499</v>
      </c>
      <c r="AD103" s="82" t="s">
        <v>1499</v>
      </c>
      <c r="AE103" s="82" t="s">
        <v>1503</v>
      </c>
      <c r="AF103" s="82" t="s">
        <v>1503</v>
      </c>
      <c r="AG103" s="82" t="s">
        <v>1503</v>
      </c>
      <c r="AH103" s="82" t="s">
        <v>1503</v>
      </c>
      <c r="AI103" s="82" t="s">
        <v>1503</v>
      </c>
      <c r="AJ103" s="82" t="s">
        <v>1499</v>
      </c>
      <c r="AK103" s="82" t="s">
        <v>1499</v>
      </c>
      <c r="AL103" s="82" t="s">
        <v>1499</v>
      </c>
      <c r="AM103" s="82" t="s">
        <v>1503</v>
      </c>
      <c r="AN103" s="82" t="s">
        <v>1503</v>
      </c>
      <c r="AO103" s="82" t="s">
        <v>1503</v>
      </c>
      <c r="AP103" s="82" t="s">
        <v>1503</v>
      </c>
      <c r="AQ103" s="82" t="s">
        <v>1503</v>
      </c>
      <c r="AR103" s="82" t="s">
        <v>1501</v>
      </c>
      <c r="AS103" s="85">
        <v>7.6937359999999996E-2</v>
      </c>
      <c r="AT103" s="85">
        <v>9.8406839999999995E-2</v>
      </c>
      <c r="AU103" s="144" t="s">
        <v>1718</v>
      </c>
      <c r="AV103" s="159"/>
      <c r="AW103" s="159"/>
      <c r="AX103" s="159"/>
      <c r="AY103" s="159"/>
      <c r="AZ103" s="159"/>
      <c r="BA103" s="169" t="s">
        <v>1501</v>
      </c>
      <c r="BB103" s="170">
        <v>0.14404169999999999</v>
      </c>
      <c r="BC103" s="170">
        <v>0.12511559999999999</v>
      </c>
      <c r="BD103" s="173"/>
      <c r="BE103" s="173"/>
      <c r="BF103" s="173"/>
      <c r="BG103" s="173"/>
      <c r="BH103" s="173"/>
    </row>
    <row r="104" spans="1:60" s="17" customFormat="1" ht="56.1" customHeight="1" thickBot="1" x14ac:dyDescent="0.3">
      <c r="A104" s="47" t="str">
        <f t="shared" si="8"/>
        <v>Indicator 103 - Labour cost/sales - change</v>
      </c>
      <c r="B104" s="48">
        <f t="shared" si="6"/>
        <v>103</v>
      </c>
      <c r="C104" s="6" t="s">
        <v>1314</v>
      </c>
      <c r="D104" s="8" t="str">
        <f t="shared" si="5"/>
        <v>ID103</v>
      </c>
      <c r="E104" s="8"/>
      <c r="F104" s="6" t="s">
        <v>316</v>
      </c>
      <c r="G104" s="60" t="s">
        <v>288</v>
      </c>
      <c r="H104" s="61" t="s">
        <v>612</v>
      </c>
      <c r="I104" s="14" t="s">
        <v>18</v>
      </c>
      <c r="J104" s="10" t="s">
        <v>743</v>
      </c>
      <c r="K104" s="11" t="s">
        <v>726</v>
      </c>
      <c r="L104" s="9" t="s">
        <v>400</v>
      </c>
      <c r="M104" s="14" t="s">
        <v>1087</v>
      </c>
      <c r="N104" s="59">
        <v>1</v>
      </c>
      <c r="O104" s="145"/>
      <c r="P104" s="145">
        <v>1</v>
      </c>
      <c r="Q104" s="145"/>
      <c r="R104" s="145"/>
      <c r="S104" s="145"/>
      <c r="T104" s="66" t="s">
        <v>19</v>
      </c>
      <c r="U104" s="67" t="e">
        <f>((#REF!/#REF!)/(#REF!/#REF!))-1</f>
        <v>#REF!</v>
      </c>
      <c r="V104" s="52" t="s">
        <v>1278</v>
      </c>
      <c r="W104" s="52" t="s">
        <v>1278</v>
      </c>
      <c r="X104" s="52" t="s">
        <v>1471</v>
      </c>
      <c r="Y104" s="52"/>
      <c r="Z104" s="52">
        <v>2</v>
      </c>
      <c r="AA104" s="82">
        <v>1</v>
      </c>
      <c r="AB104" s="82" t="s">
        <v>1499</v>
      </c>
      <c r="AC104" s="82" t="s">
        <v>1499</v>
      </c>
      <c r="AD104" s="82" t="s">
        <v>1499</v>
      </c>
      <c r="AE104" s="82" t="s">
        <v>1503</v>
      </c>
      <c r="AF104" s="82" t="s">
        <v>1503</v>
      </c>
      <c r="AG104" s="82" t="s">
        <v>1503</v>
      </c>
      <c r="AH104" s="82" t="s">
        <v>1503</v>
      </c>
      <c r="AI104" s="82" t="s">
        <v>1503</v>
      </c>
      <c r="AJ104" s="82" t="s">
        <v>1499</v>
      </c>
      <c r="AK104" s="82" t="s">
        <v>1499</v>
      </c>
      <c r="AL104" s="82" t="s">
        <v>1499</v>
      </c>
      <c r="AM104" s="82" t="s">
        <v>1503</v>
      </c>
      <c r="AN104" s="82" t="s">
        <v>1503</v>
      </c>
      <c r="AO104" s="82" t="s">
        <v>1503</v>
      </c>
      <c r="AP104" s="82" t="s">
        <v>1503</v>
      </c>
      <c r="AQ104" s="82" t="s">
        <v>1503</v>
      </c>
      <c r="AR104" s="82">
        <v>0</v>
      </c>
      <c r="AS104" s="85" t="s">
        <v>1500</v>
      </c>
      <c r="AT104" s="85" t="s">
        <v>1500</v>
      </c>
      <c r="AU104" s="144" t="s">
        <v>1718</v>
      </c>
      <c r="AV104" s="159"/>
      <c r="AW104" s="159"/>
      <c r="AX104" s="159"/>
      <c r="AY104" s="159"/>
      <c r="AZ104" s="159"/>
      <c r="BA104" s="169">
        <v>0</v>
      </c>
      <c r="BB104" s="170"/>
      <c r="BC104" s="170"/>
      <c r="BD104" s="173"/>
      <c r="BE104" s="173"/>
      <c r="BF104" s="173"/>
      <c r="BG104" s="173"/>
      <c r="BH104" s="173"/>
    </row>
    <row r="105" spans="1:60" s="17" customFormat="1" ht="58.35" customHeight="1" thickBot="1" x14ac:dyDescent="0.3">
      <c r="A105" s="47" t="str">
        <f t="shared" si="8"/>
        <v>Indicator 104 - Liquidity gap</v>
      </c>
      <c r="B105" s="48">
        <f t="shared" si="6"/>
        <v>104</v>
      </c>
      <c r="C105" s="6" t="s">
        <v>114</v>
      </c>
      <c r="D105" s="8" t="str">
        <f t="shared" si="5"/>
        <v>ID104</v>
      </c>
      <c r="E105" s="8"/>
      <c r="F105" s="6" t="s">
        <v>316</v>
      </c>
      <c r="G105" s="60" t="s">
        <v>114</v>
      </c>
      <c r="H105" s="61" t="s">
        <v>613</v>
      </c>
      <c r="I105" s="14" t="s">
        <v>18</v>
      </c>
      <c r="J105" s="10" t="s">
        <v>746</v>
      </c>
      <c r="K105" s="11" t="s">
        <v>726</v>
      </c>
      <c r="L105" s="9" t="s">
        <v>401</v>
      </c>
      <c r="M105" s="14" t="s">
        <v>1053</v>
      </c>
      <c r="N105" s="59">
        <v>1</v>
      </c>
      <c r="O105" s="145"/>
      <c r="P105" s="145">
        <v>1</v>
      </c>
      <c r="Q105" s="145"/>
      <c r="R105" s="145"/>
      <c r="S105" s="145"/>
      <c r="T105" s="66" t="s">
        <v>19</v>
      </c>
      <c r="U105" s="67" t="e">
        <f>(#REF!/#REF!)/(#REF!/#REF!)</f>
        <v>#REF!</v>
      </c>
      <c r="V105" s="52" t="s">
        <v>1278</v>
      </c>
      <c r="W105" s="52" t="s">
        <v>1278</v>
      </c>
      <c r="X105" s="52" t="s">
        <v>1471</v>
      </c>
      <c r="Y105" s="52"/>
      <c r="Z105" s="52">
        <v>2</v>
      </c>
      <c r="AA105" s="82">
        <v>1</v>
      </c>
      <c r="AB105" s="82" t="s">
        <v>1499</v>
      </c>
      <c r="AC105" s="82" t="s">
        <v>1499</v>
      </c>
      <c r="AD105" s="82" t="s">
        <v>1499</v>
      </c>
      <c r="AE105" s="82" t="s">
        <v>1503</v>
      </c>
      <c r="AF105" s="82" t="s">
        <v>1503</v>
      </c>
      <c r="AG105" s="82" t="s">
        <v>1503</v>
      </c>
      <c r="AH105" s="82" t="s">
        <v>1503</v>
      </c>
      <c r="AI105" s="82" t="s">
        <v>1503</v>
      </c>
      <c r="AJ105" s="82" t="s">
        <v>1499</v>
      </c>
      <c r="AK105" s="82" t="s">
        <v>1499</v>
      </c>
      <c r="AL105" s="82" t="s">
        <v>1499</v>
      </c>
      <c r="AM105" s="82" t="s">
        <v>1503</v>
      </c>
      <c r="AN105" s="82" t="s">
        <v>1503</v>
      </c>
      <c r="AO105" s="82" t="s">
        <v>1503</v>
      </c>
      <c r="AP105" s="82" t="s">
        <v>1503</v>
      </c>
      <c r="AQ105" s="82" t="s">
        <v>1503</v>
      </c>
      <c r="AR105" s="82" t="s">
        <v>1501</v>
      </c>
      <c r="AS105" s="85">
        <v>3.6227204999999998</v>
      </c>
      <c r="AT105" s="85">
        <v>2.1221309000000002</v>
      </c>
      <c r="AU105" s="144" t="s">
        <v>1718</v>
      </c>
      <c r="AV105" s="159"/>
      <c r="AW105" s="159"/>
      <c r="AX105" s="159"/>
      <c r="AY105" s="159"/>
      <c r="AZ105" s="159"/>
      <c r="BA105" s="169" t="s">
        <v>1501</v>
      </c>
      <c r="BB105" s="170">
        <v>2.7088960000000002</v>
      </c>
      <c r="BC105" s="170">
        <v>1.9507810000000001</v>
      </c>
      <c r="BD105" s="173"/>
      <c r="BE105" s="173"/>
      <c r="BF105" s="173"/>
      <c r="BG105" s="173"/>
      <c r="BH105" s="173"/>
    </row>
    <row r="106" spans="1:60" s="17" customFormat="1" ht="58.35" customHeight="1" thickBot="1" x14ac:dyDescent="0.3">
      <c r="A106" s="47" t="str">
        <f t="shared" si="8"/>
        <v>Indicator 105 - Material costs/sales</v>
      </c>
      <c r="B106" s="48">
        <f t="shared" si="6"/>
        <v>105</v>
      </c>
      <c r="C106" s="6" t="s">
        <v>1315</v>
      </c>
      <c r="D106" s="8" t="str">
        <f t="shared" si="5"/>
        <v>ID105</v>
      </c>
      <c r="E106" s="8"/>
      <c r="F106" s="6" t="s">
        <v>316</v>
      </c>
      <c r="G106" s="60" t="s">
        <v>289</v>
      </c>
      <c r="H106" s="61" t="s">
        <v>614</v>
      </c>
      <c r="I106" s="14" t="s">
        <v>18</v>
      </c>
      <c r="J106" s="10" t="s">
        <v>746</v>
      </c>
      <c r="K106" s="11" t="s">
        <v>726</v>
      </c>
      <c r="L106" s="9" t="s">
        <v>458</v>
      </c>
      <c r="M106" s="14" t="s">
        <v>1054</v>
      </c>
      <c r="N106" s="59">
        <v>1</v>
      </c>
      <c r="O106" s="145"/>
      <c r="P106" s="145">
        <v>1</v>
      </c>
      <c r="Q106" s="145"/>
      <c r="R106" s="145"/>
      <c r="S106" s="145"/>
      <c r="T106" s="66" t="s">
        <v>19</v>
      </c>
      <c r="U106" s="67" t="e">
        <f>#REF!/#REF!</f>
        <v>#REF!</v>
      </c>
      <c r="V106" s="52" t="s">
        <v>1278</v>
      </c>
      <c r="W106" s="52" t="s">
        <v>1278</v>
      </c>
      <c r="X106" s="52" t="s">
        <v>1471</v>
      </c>
      <c r="Y106" s="52"/>
      <c r="Z106" s="52">
        <v>2</v>
      </c>
      <c r="AA106" s="82">
        <v>1</v>
      </c>
      <c r="AB106" s="82" t="s">
        <v>1499</v>
      </c>
      <c r="AC106" s="82" t="s">
        <v>1499</v>
      </c>
      <c r="AD106" s="82" t="s">
        <v>1499</v>
      </c>
      <c r="AE106" s="82" t="s">
        <v>1503</v>
      </c>
      <c r="AF106" s="82" t="s">
        <v>1503</v>
      </c>
      <c r="AG106" s="82" t="s">
        <v>1503</v>
      </c>
      <c r="AH106" s="82" t="s">
        <v>1503</v>
      </c>
      <c r="AI106" s="82" t="s">
        <v>1503</v>
      </c>
      <c r="AJ106" s="82" t="s">
        <v>1499</v>
      </c>
      <c r="AK106" s="82" t="s">
        <v>1499</v>
      </c>
      <c r="AL106" s="82" t="s">
        <v>1499</v>
      </c>
      <c r="AM106" s="82" t="s">
        <v>1503</v>
      </c>
      <c r="AN106" s="82" t="s">
        <v>1503</v>
      </c>
      <c r="AO106" s="82" t="s">
        <v>1503</v>
      </c>
      <c r="AP106" s="82" t="s">
        <v>1503</v>
      </c>
      <c r="AQ106" s="82" t="s">
        <v>1503</v>
      </c>
      <c r="AR106" s="82" t="s">
        <v>1501</v>
      </c>
      <c r="AS106" s="85">
        <v>0.10588412</v>
      </c>
      <c r="AT106" s="85">
        <v>5.2980380000000001E-2</v>
      </c>
      <c r="AU106" s="144" t="s">
        <v>1718</v>
      </c>
      <c r="AV106" s="159"/>
      <c r="AW106" s="159"/>
      <c r="AX106" s="159"/>
      <c r="AY106" s="159"/>
      <c r="AZ106" s="159"/>
      <c r="BA106" s="169" t="s">
        <v>1501</v>
      </c>
      <c r="BB106" s="170">
        <v>0.16758400000000001</v>
      </c>
      <c r="BC106" s="170">
        <v>0.14458770000000001</v>
      </c>
      <c r="BD106" s="173"/>
      <c r="BE106" s="173"/>
      <c r="BF106" s="173"/>
      <c r="BG106" s="173"/>
      <c r="BH106" s="173"/>
    </row>
    <row r="107" spans="1:60" s="17" customFormat="1" ht="56.1" customHeight="1" thickBot="1" x14ac:dyDescent="0.3">
      <c r="A107" s="47" t="str">
        <f t="shared" si="8"/>
        <v>Indicator 106 - Material costs/sales - change</v>
      </c>
      <c r="B107" s="48">
        <f t="shared" si="6"/>
        <v>106</v>
      </c>
      <c r="C107" s="6" t="s">
        <v>116</v>
      </c>
      <c r="D107" s="8" t="str">
        <f t="shared" si="5"/>
        <v>ID106</v>
      </c>
      <c r="E107" s="8"/>
      <c r="F107" s="6" t="s">
        <v>316</v>
      </c>
      <c r="G107" s="60" t="s">
        <v>290</v>
      </c>
      <c r="H107" s="61" t="s">
        <v>615</v>
      </c>
      <c r="I107" s="14" t="s">
        <v>18</v>
      </c>
      <c r="J107" s="10" t="s">
        <v>743</v>
      </c>
      <c r="K107" s="11" t="s">
        <v>726</v>
      </c>
      <c r="L107" s="9" t="s">
        <v>402</v>
      </c>
      <c r="M107" s="14" t="s">
        <v>1088</v>
      </c>
      <c r="N107" s="59">
        <v>1</v>
      </c>
      <c r="O107" s="145"/>
      <c r="P107" s="145">
        <v>1</v>
      </c>
      <c r="Q107" s="145"/>
      <c r="R107" s="145"/>
      <c r="S107" s="145"/>
      <c r="T107" s="66" t="s">
        <v>19</v>
      </c>
      <c r="U107" s="67" t="e">
        <f>((#REF!/#REF!)/(#REF!/#REF!))-1</f>
        <v>#REF!</v>
      </c>
      <c r="V107" s="52" t="s">
        <v>1278</v>
      </c>
      <c r="W107" s="52" t="s">
        <v>1278</v>
      </c>
      <c r="X107" s="52" t="s">
        <v>1471</v>
      </c>
      <c r="Y107" s="52"/>
      <c r="Z107" s="52">
        <v>2</v>
      </c>
      <c r="AA107" s="82">
        <v>1</v>
      </c>
      <c r="AB107" s="82" t="s">
        <v>1499</v>
      </c>
      <c r="AC107" s="82" t="s">
        <v>1499</v>
      </c>
      <c r="AD107" s="82" t="s">
        <v>1499</v>
      </c>
      <c r="AE107" s="82" t="s">
        <v>1503</v>
      </c>
      <c r="AF107" s="82" t="s">
        <v>1503</v>
      </c>
      <c r="AG107" s="82" t="s">
        <v>1503</v>
      </c>
      <c r="AH107" s="82" t="s">
        <v>1503</v>
      </c>
      <c r="AI107" s="82" t="s">
        <v>1503</v>
      </c>
      <c r="AJ107" s="82" t="s">
        <v>1499</v>
      </c>
      <c r="AK107" s="82" t="s">
        <v>1499</v>
      </c>
      <c r="AL107" s="82" t="s">
        <v>1499</v>
      </c>
      <c r="AM107" s="82" t="s">
        <v>1503</v>
      </c>
      <c r="AN107" s="82" t="s">
        <v>1503</v>
      </c>
      <c r="AO107" s="82" t="s">
        <v>1503</v>
      </c>
      <c r="AP107" s="82" t="s">
        <v>1503</v>
      </c>
      <c r="AQ107" s="82" t="s">
        <v>1503</v>
      </c>
      <c r="AR107" s="82">
        <v>0</v>
      </c>
      <c r="AS107" s="85" t="s">
        <v>1500</v>
      </c>
      <c r="AT107" s="85" t="s">
        <v>1500</v>
      </c>
      <c r="AU107" s="144" t="s">
        <v>1718</v>
      </c>
      <c r="AV107" s="159"/>
      <c r="AW107" s="159"/>
      <c r="AX107" s="159"/>
      <c r="AY107" s="159"/>
      <c r="AZ107" s="159"/>
      <c r="BA107" s="169">
        <v>0</v>
      </c>
      <c r="BB107" s="170"/>
      <c r="BC107" s="170"/>
      <c r="BD107" s="173"/>
      <c r="BE107" s="173"/>
      <c r="BF107" s="173"/>
      <c r="BG107" s="173"/>
      <c r="BH107" s="173"/>
    </row>
    <row r="108" spans="1:60" s="17" customFormat="1" ht="58.35" customHeight="1" thickBot="1" x14ac:dyDescent="0.3">
      <c r="A108" s="47" t="str">
        <f t="shared" si="8"/>
        <v>Indicator 107 - Net debt - change</v>
      </c>
      <c r="B108" s="48">
        <f t="shared" si="6"/>
        <v>107</v>
      </c>
      <c r="C108" s="6" t="s">
        <v>117</v>
      </c>
      <c r="D108" s="8" t="str">
        <f t="shared" si="5"/>
        <v>ID107</v>
      </c>
      <c r="E108" s="8"/>
      <c r="F108" s="6" t="s">
        <v>316</v>
      </c>
      <c r="G108" s="60" t="s">
        <v>291</v>
      </c>
      <c r="H108" s="61" t="s">
        <v>616</v>
      </c>
      <c r="I108" s="14" t="s">
        <v>18</v>
      </c>
      <c r="J108" s="10" t="s">
        <v>743</v>
      </c>
      <c r="K108" s="11" t="s">
        <v>726</v>
      </c>
      <c r="L108" s="9" t="s">
        <v>403</v>
      </c>
      <c r="M108" s="14" t="s">
        <v>1089</v>
      </c>
      <c r="N108" s="59">
        <v>1</v>
      </c>
      <c r="O108" s="145"/>
      <c r="P108" s="145">
        <v>1</v>
      </c>
      <c r="Q108" s="145"/>
      <c r="R108" s="145"/>
      <c r="S108" s="145"/>
      <c r="T108" s="66" t="s">
        <v>19</v>
      </c>
      <c r="U108" s="67" t="e">
        <f>((#REF!-#REF!)/(#REF!-#REF!))-1</f>
        <v>#REF!</v>
      </c>
      <c r="V108" s="52" t="s">
        <v>1278</v>
      </c>
      <c r="W108" s="52" t="s">
        <v>1278</v>
      </c>
      <c r="X108" s="52" t="s">
        <v>1471</v>
      </c>
      <c r="Y108" s="52"/>
      <c r="Z108" s="52">
        <v>2</v>
      </c>
      <c r="AA108" s="82">
        <v>1</v>
      </c>
      <c r="AB108" s="82" t="s">
        <v>1499</v>
      </c>
      <c r="AC108" s="82" t="s">
        <v>1499</v>
      </c>
      <c r="AD108" s="82" t="s">
        <v>1499</v>
      </c>
      <c r="AE108" s="82" t="s">
        <v>1503</v>
      </c>
      <c r="AF108" s="82" t="s">
        <v>1503</v>
      </c>
      <c r="AG108" s="82" t="s">
        <v>1503</v>
      </c>
      <c r="AH108" s="82" t="s">
        <v>1503</v>
      </c>
      <c r="AI108" s="82" t="s">
        <v>1503</v>
      </c>
      <c r="AJ108" s="82" t="s">
        <v>1499</v>
      </c>
      <c r="AK108" s="82" t="s">
        <v>1499</v>
      </c>
      <c r="AL108" s="82" t="s">
        <v>1499</v>
      </c>
      <c r="AM108" s="82" t="s">
        <v>1503</v>
      </c>
      <c r="AN108" s="82" t="s">
        <v>1503</v>
      </c>
      <c r="AO108" s="82" t="s">
        <v>1503</v>
      </c>
      <c r="AP108" s="82" t="s">
        <v>1503</v>
      </c>
      <c r="AQ108" s="82" t="s">
        <v>1503</v>
      </c>
      <c r="AR108" s="82">
        <v>0</v>
      </c>
      <c r="AS108" s="85" t="s">
        <v>1500</v>
      </c>
      <c r="AT108" s="85" t="s">
        <v>1500</v>
      </c>
      <c r="AU108" s="144" t="s">
        <v>1718</v>
      </c>
      <c r="AV108" s="159"/>
      <c r="AW108" s="159"/>
      <c r="AX108" s="159"/>
      <c r="AY108" s="159"/>
      <c r="AZ108" s="159"/>
      <c r="BA108" s="169">
        <v>0</v>
      </c>
      <c r="BB108" s="170"/>
      <c r="BC108" s="170"/>
      <c r="BD108" s="173"/>
      <c r="BE108" s="173"/>
      <c r="BF108" s="173"/>
      <c r="BG108" s="173"/>
      <c r="BH108" s="173"/>
    </row>
    <row r="109" spans="1:60" s="17" customFormat="1" ht="58.35" customHeight="1" thickBot="1" x14ac:dyDescent="0.3">
      <c r="A109" s="47" t="str">
        <f t="shared" si="8"/>
        <v>Indicator 108 - Net debt/EBITDA</v>
      </c>
      <c r="B109" s="48">
        <f t="shared" si="6"/>
        <v>108</v>
      </c>
      <c r="C109" s="6" t="s">
        <v>118</v>
      </c>
      <c r="D109" s="8" t="str">
        <f t="shared" si="5"/>
        <v>ID108</v>
      </c>
      <c r="E109" s="8"/>
      <c r="F109" s="6" t="s">
        <v>316</v>
      </c>
      <c r="G109" s="60" t="s">
        <v>292</v>
      </c>
      <c r="H109" s="61" t="s">
        <v>617</v>
      </c>
      <c r="I109" s="14" t="s">
        <v>18</v>
      </c>
      <c r="J109" s="10" t="s">
        <v>746</v>
      </c>
      <c r="K109" s="11" t="s">
        <v>726</v>
      </c>
      <c r="L109" s="9" t="s">
        <v>509</v>
      </c>
      <c r="M109" s="14" t="s">
        <v>1055</v>
      </c>
      <c r="N109" s="59">
        <v>1</v>
      </c>
      <c r="O109" s="145"/>
      <c r="P109" s="145">
        <v>1</v>
      </c>
      <c r="Q109" s="145"/>
      <c r="R109" s="145"/>
      <c r="S109" s="145"/>
      <c r="T109" s="66" t="s">
        <v>19</v>
      </c>
      <c r="U109" s="67" t="e">
        <f>(#REF!-#REF!)/#REF!</f>
        <v>#REF!</v>
      </c>
      <c r="V109" s="52" t="s">
        <v>1278</v>
      </c>
      <c r="W109" s="52" t="s">
        <v>1278</v>
      </c>
      <c r="X109" s="52" t="s">
        <v>1471</v>
      </c>
      <c r="Y109" s="52"/>
      <c r="Z109" s="52">
        <v>2</v>
      </c>
      <c r="AA109" s="82">
        <v>1</v>
      </c>
      <c r="AB109" s="82" t="s">
        <v>1499</v>
      </c>
      <c r="AC109" s="82" t="s">
        <v>1499</v>
      </c>
      <c r="AD109" s="82" t="s">
        <v>1499</v>
      </c>
      <c r="AE109" s="82" t="s">
        <v>1503</v>
      </c>
      <c r="AF109" s="82" t="s">
        <v>1503</v>
      </c>
      <c r="AG109" s="82" t="s">
        <v>1503</v>
      </c>
      <c r="AH109" s="82" t="s">
        <v>1503</v>
      </c>
      <c r="AI109" s="82" t="s">
        <v>1503</v>
      </c>
      <c r="AJ109" s="82" t="s">
        <v>1499</v>
      </c>
      <c r="AK109" s="82" t="s">
        <v>1499</v>
      </c>
      <c r="AL109" s="82" t="s">
        <v>1499</v>
      </c>
      <c r="AM109" s="82" t="s">
        <v>1503</v>
      </c>
      <c r="AN109" s="82" t="s">
        <v>1503</v>
      </c>
      <c r="AO109" s="82" t="s">
        <v>1503</v>
      </c>
      <c r="AP109" s="82" t="s">
        <v>1503</v>
      </c>
      <c r="AQ109" s="82" t="s">
        <v>1503</v>
      </c>
      <c r="AR109" s="82" t="s">
        <v>1501</v>
      </c>
      <c r="AS109" s="85">
        <v>4.2176456</v>
      </c>
      <c r="AT109" s="85">
        <v>2.7173913000000001</v>
      </c>
      <c r="AU109" s="144" t="s">
        <v>1718</v>
      </c>
      <c r="AV109" s="159"/>
      <c r="AW109" s="159"/>
      <c r="AX109" s="159"/>
      <c r="AY109" s="159"/>
      <c r="AZ109" s="159"/>
      <c r="BA109" s="169" t="s">
        <v>1501</v>
      </c>
      <c r="BB109" s="170">
        <v>5.9158030000000004</v>
      </c>
      <c r="BC109" s="170">
        <v>4.3176949999999996</v>
      </c>
      <c r="BD109" s="173"/>
      <c r="BE109" s="173"/>
      <c r="BF109" s="173"/>
      <c r="BG109" s="173"/>
      <c r="BH109" s="173"/>
    </row>
    <row r="110" spans="1:60" s="17" customFormat="1" ht="94.35" customHeight="1" thickBot="1" x14ac:dyDescent="0.3">
      <c r="A110" s="47" t="str">
        <f t="shared" si="8"/>
        <v>Indicator 109 - Net debt/EBITDA - change</v>
      </c>
      <c r="B110" s="48">
        <f t="shared" si="6"/>
        <v>109</v>
      </c>
      <c r="C110" s="6" t="s">
        <v>119</v>
      </c>
      <c r="D110" s="8" t="str">
        <f t="shared" si="5"/>
        <v>ID109</v>
      </c>
      <c r="E110" s="8"/>
      <c r="F110" s="6" t="s">
        <v>316</v>
      </c>
      <c r="G110" s="60" t="s">
        <v>293</v>
      </c>
      <c r="H110" s="61" t="s">
        <v>618</v>
      </c>
      <c r="I110" s="14" t="s">
        <v>18</v>
      </c>
      <c r="J110" s="10" t="s">
        <v>743</v>
      </c>
      <c r="K110" s="11" t="s">
        <v>726</v>
      </c>
      <c r="L110" s="9" t="s">
        <v>510</v>
      </c>
      <c r="M110" s="14" t="s">
        <v>1090</v>
      </c>
      <c r="N110" s="59">
        <v>1</v>
      </c>
      <c r="O110" s="145"/>
      <c r="P110" s="145">
        <v>1</v>
      </c>
      <c r="Q110" s="145"/>
      <c r="R110" s="145"/>
      <c r="S110" s="145"/>
      <c r="T110" s="66" t="s">
        <v>19</v>
      </c>
      <c r="U110" s="67" t="e">
        <f>(((#REF!-#REF!)/#REF!)/((#REF!-#REF!)/#REF!))-1</f>
        <v>#REF!</v>
      </c>
      <c r="V110" s="52" t="s">
        <v>1278</v>
      </c>
      <c r="W110" s="52" t="s">
        <v>1278</v>
      </c>
      <c r="X110" s="52" t="s">
        <v>1471</v>
      </c>
      <c r="Y110" s="137"/>
      <c r="Z110" s="52">
        <v>2</v>
      </c>
      <c r="AA110" s="82">
        <v>1</v>
      </c>
      <c r="AB110" s="82" t="s">
        <v>1499</v>
      </c>
      <c r="AC110" s="82" t="s">
        <v>1499</v>
      </c>
      <c r="AD110" s="82" t="s">
        <v>1499</v>
      </c>
      <c r="AE110" s="82" t="s">
        <v>1503</v>
      </c>
      <c r="AF110" s="82" t="s">
        <v>1503</v>
      </c>
      <c r="AG110" s="82" t="s">
        <v>1503</v>
      </c>
      <c r="AH110" s="82" t="s">
        <v>1503</v>
      </c>
      <c r="AI110" s="82" t="s">
        <v>1503</v>
      </c>
      <c r="AJ110" s="82" t="s">
        <v>1499</v>
      </c>
      <c r="AK110" s="82" t="s">
        <v>1499</v>
      </c>
      <c r="AL110" s="82" t="s">
        <v>1499</v>
      </c>
      <c r="AM110" s="82" t="s">
        <v>1503</v>
      </c>
      <c r="AN110" s="82" t="s">
        <v>1503</v>
      </c>
      <c r="AO110" s="82" t="s">
        <v>1503</v>
      </c>
      <c r="AP110" s="82" t="s">
        <v>1503</v>
      </c>
      <c r="AQ110" s="82" t="s">
        <v>1503</v>
      </c>
      <c r="AR110" s="82">
        <v>0</v>
      </c>
      <c r="AS110" s="85" t="s">
        <v>1500</v>
      </c>
      <c r="AT110" s="85" t="s">
        <v>1500</v>
      </c>
      <c r="AU110" s="144" t="s">
        <v>1718</v>
      </c>
      <c r="AV110" s="159"/>
      <c r="AW110" s="159"/>
      <c r="AX110" s="159"/>
      <c r="AY110" s="159"/>
      <c r="AZ110" s="159"/>
      <c r="BA110" s="169">
        <v>0</v>
      </c>
      <c r="BB110" s="170"/>
      <c r="BC110" s="170"/>
      <c r="BD110" s="173"/>
      <c r="BE110" s="173"/>
      <c r="BF110" s="173"/>
      <c r="BG110" s="173"/>
      <c r="BH110" s="173"/>
    </row>
    <row r="111" spans="1:60" s="17" customFormat="1" ht="72.599999999999994" customHeight="1" thickBot="1" x14ac:dyDescent="0.3">
      <c r="A111" s="47" t="str">
        <f t="shared" si="8"/>
        <v>Indicator 110 - Net debt/tangible net worth</v>
      </c>
      <c r="B111" s="48">
        <f t="shared" si="6"/>
        <v>110</v>
      </c>
      <c r="C111" s="6" t="s">
        <v>120</v>
      </c>
      <c r="D111" s="8" t="str">
        <f t="shared" si="5"/>
        <v>ID110</v>
      </c>
      <c r="E111" s="8"/>
      <c r="F111" s="6" t="s">
        <v>316</v>
      </c>
      <c r="G111" s="60" t="s">
        <v>294</v>
      </c>
      <c r="H111" s="61" t="s">
        <v>619</v>
      </c>
      <c r="I111" s="14" t="s">
        <v>18</v>
      </c>
      <c r="J111" s="10" t="s">
        <v>746</v>
      </c>
      <c r="K111" s="11" t="s">
        <v>726</v>
      </c>
      <c r="L111" s="9" t="s">
        <v>459</v>
      </c>
      <c r="M111" s="14" t="s">
        <v>1056</v>
      </c>
      <c r="N111" s="59">
        <v>1</v>
      </c>
      <c r="O111" s="145"/>
      <c r="P111" s="145">
        <v>1</v>
      </c>
      <c r="Q111" s="145"/>
      <c r="R111" s="145"/>
      <c r="S111" s="145"/>
      <c r="T111" s="66" t="s">
        <v>19</v>
      </c>
      <c r="U111" s="67" t="e">
        <f>(#REF!-#REF!)/(#REF!-#REF!-#REF!)</f>
        <v>#REF!</v>
      </c>
      <c r="V111" s="52" t="s">
        <v>1278</v>
      </c>
      <c r="W111" s="52" t="s">
        <v>1278</v>
      </c>
      <c r="X111" s="52" t="s">
        <v>1471</v>
      </c>
      <c r="Y111" s="52"/>
      <c r="Z111" s="52">
        <v>2</v>
      </c>
      <c r="AA111" s="82">
        <v>1</v>
      </c>
      <c r="AB111" s="82" t="s">
        <v>1499</v>
      </c>
      <c r="AC111" s="82" t="s">
        <v>1499</v>
      </c>
      <c r="AD111" s="82" t="s">
        <v>1499</v>
      </c>
      <c r="AE111" s="82" t="s">
        <v>1503</v>
      </c>
      <c r="AF111" s="82" t="s">
        <v>1503</v>
      </c>
      <c r="AG111" s="82" t="s">
        <v>1503</v>
      </c>
      <c r="AH111" s="82" t="s">
        <v>1503</v>
      </c>
      <c r="AI111" s="82" t="s">
        <v>1503</v>
      </c>
      <c r="AJ111" s="82" t="s">
        <v>1499</v>
      </c>
      <c r="AK111" s="82" t="s">
        <v>1499</v>
      </c>
      <c r="AL111" s="82" t="s">
        <v>1499</v>
      </c>
      <c r="AM111" s="82" t="s">
        <v>1503</v>
      </c>
      <c r="AN111" s="82" t="s">
        <v>1503</v>
      </c>
      <c r="AO111" s="82" t="s">
        <v>1503</v>
      </c>
      <c r="AP111" s="82" t="s">
        <v>1503</v>
      </c>
      <c r="AQ111" s="82" t="s">
        <v>1503</v>
      </c>
      <c r="AR111" s="82" t="s">
        <v>1501</v>
      </c>
      <c r="AS111" s="85">
        <v>-216.50632999999999</v>
      </c>
      <c r="AT111" s="85">
        <v>-108.9804</v>
      </c>
      <c r="AU111" s="144" t="s">
        <v>1718</v>
      </c>
      <c r="AV111" s="159"/>
      <c r="AW111" s="159"/>
      <c r="AX111" s="159"/>
      <c r="AY111" s="159"/>
      <c r="AZ111" s="159"/>
      <c r="BA111" s="169" t="s">
        <v>1501</v>
      </c>
      <c r="BB111" s="170">
        <v>-122.5099</v>
      </c>
      <c r="BC111" s="170">
        <v>-84.686800000000005</v>
      </c>
      <c r="BD111" s="173"/>
      <c r="BE111" s="173"/>
      <c r="BF111" s="173"/>
      <c r="BG111" s="173"/>
      <c r="BH111" s="173"/>
    </row>
    <row r="112" spans="1:60" s="17" customFormat="1" ht="138.6" customHeight="1" thickBot="1" x14ac:dyDescent="0.3">
      <c r="A112" s="47" t="str">
        <f t="shared" si="8"/>
        <v>Indicator 111 - Net debt/tangible net worth - change</v>
      </c>
      <c r="B112" s="48">
        <f t="shared" si="6"/>
        <v>111</v>
      </c>
      <c r="C112" s="6" t="s">
        <v>121</v>
      </c>
      <c r="D112" s="8" t="str">
        <f t="shared" si="5"/>
        <v>ID111</v>
      </c>
      <c r="E112" s="8"/>
      <c r="F112" s="6" t="s">
        <v>316</v>
      </c>
      <c r="G112" s="60" t="s">
        <v>295</v>
      </c>
      <c r="H112" s="61" t="s">
        <v>620</v>
      </c>
      <c r="I112" s="14" t="s">
        <v>18</v>
      </c>
      <c r="J112" s="10" t="s">
        <v>743</v>
      </c>
      <c r="K112" s="11" t="s">
        <v>726</v>
      </c>
      <c r="L112" s="9" t="s">
        <v>348</v>
      </c>
      <c r="M112" s="14" t="s">
        <v>1091</v>
      </c>
      <c r="N112" s="59">
        <v>1</v>
      </c>
      <c r="O112" s="145"/>
      <c r="P112" s="145">
        <v>1</v>
      </c>
      <c r="Q112" s="145"/>
      <c r="R112" s="145"/>
      <c r="S112" s="145"/>
      <c r="T112" s="66" t="s">
        <v>19</v>
      </c>
      <c r="U112" s="67" t="e">
        <f>(((#REF!-#REF!)/(#REF!-#REF!-#REF!))/((#REF!-#REF!)/(#REF!-#REF!-#REF!)))-1</f>
        <v>#REF!</v>
      </c>
      <c r="V112" s="52" t="s">
        <v>1278</v>
      </c>
      <c r="W112" s="52" t="s">
        <v>1278</v>
      </c>
      <c r="X112" s="52" t="s">
        <v>1471</v>
      </c>
      <c r="Y112" s="52"/>
      <c r="Z112" s="52">
        <v>2</v>
      </c>
      <c r="AA112" s="82">
        <v>1</v>
      </c>
      <c r="AB112" s="82" t="s">
        <v>1499</v>
      </c>
      <c r="AC112" s="82" t="s">
        <v>1499</v>
      </c>
      <c r="AD112" s="82" t="s">
        <v>1499</v>
      </c>
      <c r="AE112" s="82" t="s">
        <v>1503</v>
      </c>
      <c r="AF112" s="82" t="s">
        <v>1503</v>
      </c>
      <c r="AG112" s="82" t="s">
        <v>1503</v>
      </c>
      <c r="AH112" s="82" t="s">
        <v>1503</v>
      </c>
      <c r="AI112" s="82" t="s">
        <v>1503</v>
      </c>
      <c r="AJ112" s="82" t="s">
        <v>1499</v>
      </c>
      <c r="AK112" s="82" t="s">
        <v>1499</v>
      </c>
      <c r="AL112" s="82" t="s">
        <v>1499</v>
      </c>
      <c r="AM112" s="82" t="s">
        <v>1503</v>
      </c>
      <c r="AN112" s="82" t="s">
        <v>1503</v>
      </c>
      <c r="AO112" s="82" t="s">
        <v>1503</v>
      </c>
      <c r="AP112" s="82" t="s">
        <v>1503</v>
      </c>
      <c r="AQ112" s="82" t="s">
        <v>1503</v>
      </c>
      <c r="AR112" s="82">
        <v>0</v>
      </c>
      <c r="AS112" s="85" t="s">
        <v>1500</v>
      </c>
      <c r="AT112" s="85" t="s">
        <v>1500</v>
      </c>
      <c r="AU112" s="144" t="s">
        <v>1718</v>
      </c>
      <c r="AV112" s="159"/>
      <c r="AW112" s="159"/>
      <c r="AX112" s="159"/>
      <c r="AY112" s="159"/>
      <c r="AZ112" s="159"/>
      <c r="BA112" s="169">
        <v>0</v>
      </c>
      <c r="BB112" s="170"/>
      <c r="BC112" s="170"/>
      <c r="BD112" s="173"/>
      <c r="BE112" s="173"/>
      <c r="BF112" s="173"/>
      <c r="BG112" s="173"/>
      <c r="BH112" s="173"/>
    </row>
    <row r="113" spans="1:60" s="17" customFormat="1" ht="58.35" customHeight="1" thickBot="1" x14ac:dyDescent="0.3">
      <c r="A113" s="47" t="str">
        <f t="shared" si="8"/>
        <v>Indicator 112 - Net debt/turnover</v>
      </c>
      <c r="B113" s="48">
        <f t="shared" si="6"/>
        <v>112</v>
      </c>
      <c r="C113" s="6" t="s">
        <v>122</v>
      </c>
      <c r="D113" s="8" t="str">
        <f t="shared" si="5"/>
        <v>ID112</v>
      </c>
      <c r="E113" s="8"/>
      <c r="F113" s="6" t="s">
        <v>316</v>
      </c>
      <c r="G113" s="60" t="s">
        <v>296</v>
      </c>
      <c r="H113" s="61" t="s">
        <v>621</v>
      </c>
      <c r="I113" s="14" t="s">
        <v>18</v>
      </c>
      <c r="J113" s="10" t="s">
        <v>746</v>
      </c>
      <c r="K113" s="11" t="s">
        <v>726</v>
      </c>
      <c r="L113" s="9" t="s">
        <v>511</v>
      </c>
      <c r="M113" s="14" t="s">
        <v>1057</v>
      </c>
      <c r="N113" s="59">
        <v>1</v>
      </c>
      <c r="O113" s="145"/>
      <c r="P113" s="145">
        <v>1</v>
      </c>
      <c r="Q113" s="145"/>
      <c r="R113" s="145"/>
      <c r="S113" s="145"/>
      <c r="T113" s="66" t="s">
        <v>19</v>
      </c>
      <c r="U113" s="67" t="e">
        <f>(#REF!-#REF!)/#REF!</f>
        <v>#REF!</v>
      </c>
      <c r="V113" s="52" t="s">
        <v>1278</v>
      </c>
      <c r="W113" s="52" t="s">
        <v>1278</v>
      </c>
      <c r="X113" s="52" t="s">
        <v>1554</v>
      </c>
      <c r="Y113" s="52"/>
      <c r="Z113" s="52">
        <v>2</v>
      </c>
      <c r="AA113" s="82">
        <v>1</v>
      </c>
      <c r="AB113" s="82" t="s">
        <v>1499</v>
      </c>
      <c r="AC113" s="82" t="s">
        <v>1499</v>
      </c>
      <c r="AD113" s="82" t="s">
        <v>1499</v>
      </c>
      <c r="AE113" s="82" t="s">
        <v>1503</v>
      </c>
      <c r="AF113" s="82" t="s">
        <v>1503</v>
      </c>
      <c r="AG113" s="82" t="s">
        <v>1503</v>
      </c>
      <c r="AH113" s="82" t="s">
        <v>1503</v>
      </c>
      <c r="AI113" s="82" t="s">
        <v>1503</v>
      </c>
      <c r="AJ113" s="82" t="s">
        <v>1499</v>
      </c>
      <c r="AK113" s="82" t="s">
        <v>1499</v>
      </c>
      <c r="AL113" s="82" t="s">
        <v>1499</v>
      </c>
      <c r="AM113" s="82" t="s">
        <v>1503</v>
      </c>
      <c r="AN113" s="82" t="s">
        <v>1503</v>
      </c>
      <c r="AO113" s="82" t="s">
        <v>1503</v>
      </c>
      <c r="AP113" s="82" t="s">
        <v>1503</v>
      </c>
      <c r="AQ113" s="82" t="s">
        <v>1503</v>
      </c>
      <c r="AR113" s="82" t="s">
        <v>1501</v>
      </c>
      <c r="AS113" s="85">
        <v>0.353852</v>
      </c>
      <c r="AT113" s="85">
        <v>0.2644859</v>
      </c>
      <c r="AU113" s="144" t="s">
        <v>1718</v>
      </c>
      <c r="AV113" s="159"/>
      <c r="AW113" s="159"/>
      <c r="AX113" s="159"/>
      <c r="AY113" s="159"/>
      <c r="AZ113" s="159"/>
      <c r="BA113" s="169" t="s">
        <v>1501</v>
      </c>
      <c r="BB113" s="170">
        <v>0.4720106</v>
      </c>
      <c r="BC113" s="170">
        <v>0.29917929999999998</v>
      </c>
      <c r="BD113" s="173"/>
      <c r="BE113" s="173"/>
      <c r="BF113" s="173"/>
      <c r="BG113" s="173"/>
      <c r="BH113" s="173"/>
    </row>
    <row r="114" spans="1:60" s="17" customFormat="1" ht="83.45" customHeight="1" thickBot="1" x14ac:dyDescent="0.3">
      <c r="A114" s="47" t="str">
        <f t="shared" si="8"/>
        <v>Indicator 113 - Net debt/turnover - change</v>
      </c>
      <c r="B114" s="48">
        <f t="shared" si="6"/>
        <v>113</v>
      </c>
      <c r="C114" s="6" t="s">
        <v>123</v>
      </c>
      <c r="D114" s="8" t="str">
        <f t="shared" si="5"/>
        <v>ID113</v>
      </c>
      <c r="E114" s="8"/>
      <c r="F114" s="6" t="s">
        <v>316</v>
      </c>
      <c r="G114" s="60" t="s">
        <v>297</v>
      </c>
      <c r="H114" s="61" t="s">
        <v>622</v>
      </c>
      <c r="I114" s="14" t="s">
        <v>18</v>
      </c>
      <c r="J114" s="10" t="s">
        <v>743</v>
      </c>
      <c r="K114" s="11" t="s">
        <v>726</v>
      </c>
      <c r="L114" s="9" t="s">
        <v>512</v>
      </c>
      <c r="M114" s="14" t="s">
        <v>1092</v>
      </c>
      <c r="N114" s="59">
        <v>1</v>
      </c>
      <c r="O114" s="145"/>
      <c r="P114" s="145">
        <v>1</v>
      </c>
      <c r="Q114" s="145"/>
      <c r="R114" s="145"/>
      <c r="S114" s="145"/>
      <c r="T114" s="66" t="s">
        <v>19</v>
      </c>
      <c r="U114" s="67" t="e">
        <f>(((#REF!-#REF!)/#REF!)/((#REF!-#REF!)/#REF!))-1</f>
        <v>#REF!</v>
      </c>
      <c r="V114" s="52" t="s">
        <v>1278</v>
      </c>
      <c r="W114" s="52" t="s">
        <v>1278</v>
      </c>
      <c r="X114" s="52" t="s">
        <v>1471</v>
      </c>
      <c r="Y114" s="52"/>
      <c r="Z114" s="52">
        <v>2</v>
      </c>
      <c r="AA114" s="82">
        <v>1</v>
      </c>
      <c r="AB114" s="82" t="s">
        <v>1499</v>
      </c>
      <c r="AC114" s="82" t="s">
        <v>1499</v>
      </c>
      <c r="AD114" s="82" t="s">
        <v>1499</v>
      </c>
      <c r="AE114" s="82" t="s">
        <v>1503</v>
      </c>
      <c r="AF114" s="82" t="s">
        <v>1503</v>
      </c>
      <c r="AG114" s="82" t="s">
        <v>1503</v>
      </c>
      <c r="AH114" s="82" t="s">
        <v>1503</v>
      </c>
      <c r="AI114" s="82" t="s">
        <v>1503</v>
      </c>
      <c r="AJ114" s="82" t="s">
        <v>1499</v>
      </c>
      <c r="AK114" s="82" t="s">
        <v>1499</v>
      </c>
      <c r="AL114" s="82" t="s">
        <v>1499</v>
      </c>
      <c r="AM114" s="82" t="s">
        <v>1503</v>
      </c>
      <c r="AN114" s="82" t="s">
        <v>1503</v>
      </c>
      <c r="AO114" s="82" t="s">
        <v>1503</v>
      </c>
      <c r="AP114" s="82" t="s">
        <v>1503</v>
      </c>
      <c r="AQ114" s="82" t="s">
        <v>1503</v>
      </c>
      <c r="AR114" s="82">
        <v>0</v>
      </c>
      <c r="AS114" s="85" t="s">
        <v>1500</v>
      </c>
      <c r="AT114" s="85" t="s">
        <v>1500</v>
      </c>
      <c r="AU114" s="144" t="s">
        <v>1718</v>
      </c>
      <c r="AV114" s="159"/>
      <c r="AW114" s="159"/>
      <c r="AX114" s="159"/>
      <c r="AY114" s="159"/>
      <c r="AZ114" s="159"/>
      <c r="BA114" s="169">
        <v>0</v>
      </c>
      <c r="BB114" s="170"/>
      <c r="BC114" s="170"/>
      <c r="BD114" s="173"/>
      <c r="BE114" s="173"/>
      <c r="BF114" s="173"/>
      <c r="BG114" s="173"/>
      <c r="BH114" s="173"/>
    </row>
    <row r="115" spans="1:60" s="17" customFormat="1" ht="47.45" customHeight="1" thickBot="1" x14ac:dyDescent="0.3">
      <c r="A115" s="47" t="str">
        <f t="shared" si="8"/>
        <v>Indicator 114 - Net Income change</v>
      </c>
      <c r="B115" s="48">
        <f t="shared" si="6"/>
        <v>114</v>
      </c>
      <c r="C115" s="6" t="s">
        <v>124</v>
      </c>
      <c r="D115" s="8" t="str">
        <f t="shared" si="5"/>
        <v>ID114</v>
      </c>
      <c r="E115" s="8"/>
      <c r="F115" s="6" t="s">
        <v>316</v>
      </c>
      <c r="G115" s="60" t="s">
        <v>298</v>
      </c>
      <c r="H115" s="61" t="s">
        <v>623</v>
      </c>
      <c r="I115" s="14" t="s">
        <v>18</v>
      </c>
      <c r="J115" s="10" t="s">
        <v>743</v>
      </c>
      <c r="K115" s="11" t="s">
        <v>726</v>
      </c>
      <c r="L115" s="9" t="s">
        <v>460</v>
      </c>
      <c r="M115" s="14" t="s">
        <v>1093</v>
      </c>
      <c r="N115" s="59">
        <v>1</v>
      </c>
      <c r="O115" s="145"/>
      <c r="P115" s="145">
        <v>1</v>
      </c>
      <c r="Q115" s="145"/>
      <c r="R115" s="145"/>
      <c r="S115" s="145"/>
      <c r="T115" s="66" t="s">
        <v>19</v>
      </c>
      <c r="U115" s="67" t="e">
        <f>(#REF!/#REF!)-1</f>
        <v>#REF!</v>
      </c>
      <c r="V115" s="52" t="s">
        <v>1278</v>
      </c>
      <c r="W115" s="52" t="s">
        <v>1278</v>
      </c>
      <c r="X115" s="52" t="s">
        <v>1471</v>
      </c>
      <c r="Y115" s="52"/>
      <c r="Z115" s="52">
        <v>2</v>
      </c>
      <c r="AA115" s="82">
        <v>1</v>
      </c>
      <c r="AB115" s="82" t="s">
        <v>1499</v>
      </c>
      <c r="AC115" s="82" t="s">
        <v>1499</v>
      </c>
      <c r="AD115" s="82" t="s">
        <v>1499</v>
      </c>
      <c r="AE115" s="82" t="s">
        <v>1503</v>
      </c>
      <c r="AF115" s="82" t="s">
        <v>1503</v>
      </c>
      <c r="AG115" s="82" t="s">
        <v>1503</v>
      </c>
      <c r="AH115" s="82" t="s">
        <v>1503</v>
      </c>
      <c r="AI115" s="82" t="s">
        <v>1503</v>
      </c>
      <c r="AJ115" s="82" t="s">
        <v>1499</v>
      </c>
      <c r="AK115" s="82" t="s">
        <v>1499</v>
      </c>
      <c r="AL115" s="82" t="s">
        <v>1499</v>
      </c>
      <c r="AM115" s="82" t="s">
        <v>1503</v>
      </c>
      <c r="AN115" s="82" t="s">
        <v>1503</v>
      </c>
      <c r="AO115" s="82" t="s">
        <v>1503</v>
      </c>
      <c r="AP115" s="82" t="s">
        <v>1503</v>
      </c>
      <c r="AQ115" s="82" t="s">
        <v>1503</v>
      </c>
      <c r="AR115" s="82">
        <v>0</v>
      </c>
      <c r="AS115" s="85" t="s">
        <v>1500</v>
      </c>
      <c r="AT115" s="85" t="s">
        <v>1500</v>
      </c>
      <c r="AU115" s="144" t="s">
        <v>1718</v>
      </c>
      <c r="AV115" s="159"/>
      <c r="AW115" s="159"/>
      <c r="AX115" s="159"/>
      <c r="AY115" s="159"/>
      <c r="AZ115" s="159"/>
      <c r="BA115" s="169">
        <v>0</v>
      </c>
      <c r="BB115" s="170"/>
      <c r="BC115" s="170"/>
      <c r="BD115" s="173"/>
      <c r="BE115" s="173"/>
      <c r="BF115" s="173"/>
      <c r="BG115" s="173"/>
      <c r="BH115" s="173"/>
    </row>
    <row r="116" spans="1:60" s="17" customFormat="1" ht="58.35" customHeight="1" thickBot="1" x14ac:dyDescent="0.3">
      <c r="A116" s="47" t="str">
        <f t="shared" si="8"/>
        <v>Indicator 115 - Net income/turnover</v>
      </c>
      <c r="B116" s="48">
        <f t="shared" si="6"/>
        <v>115</v>
      </c>
      <c r="C116" s="6" t="s">
        <v>1316</v>
      </c>
      <c r="D116" s="8" t="str">
        <f t="shared" si="5"/>
        <v>ID115</v>
      </c>
      <c r="E116" s="8"/>
      <c r="F116" s="6" t="s">
        <v>316</v>
      </c>
      <c r="G116" s="60" t="s">
        <v>299</v>
      </c>
      <c r="H116" s="61" t="s">
        <v>624</v>
      </c>
      <c r="I116" s="14" t="s">
        <v>18</v>
      </c>
      <c r="J116" s="10" t="s">
        <v>743</v>
      </c>
      <c r="K116" s="11" t="s">
        <v>726</v>
      </c>
      <c r="L116" s="9" t="s">
        <v>461</v>
      </c>
      <c r="M116" s="14" t="s">
        <v>1058</v>
      </c>
      <c r="N116" s="59">
        <v>1</v>
      </c>
      <c r="O116" s="145"/>
      <c r="P116" s="145">
        <v>1</v>
      </c>
      <c r="Q116" s="145"/>
      <c r="R116" s="145"/>
      <c r="S116" s="145"/>
      <c r="T116" s="66" t="s">
        <v>19</v>
      </c>
      <c r="U116" s="67" t="e">
        <f>#REF!/#REF!</f>
        <v>#REF!</v>
      </c>
      <c r="V116" s="52" t="s">
        <v>1278</v>
      </c>
      <c r="W116" s="52" t="s">
        <v>1278</v>
      </c>
      <c r="X116" s="52" t="s">
        <v>1471</v>
      </c>
      <c r="Y116" s="52"/>
      <c r="Z116" s="52">
        <v>2</v>
      </c>
      <c r="AA116" s="82">
        <v>1</v>
      </c>
      <c r="AB116" s="82" t="s">
        <v>1499</v>
      </c>
      <c r="AC116" s="82" t="s">
        <v>1499</v>
      </c>
      <c r="AD116" s="82" t="s">
        <v>1499</v>
      </c>
      <c r="AE116" s="82" t="s">
        <v>1503</v>
      </c>
      <c r="AF116" s="82" t="s">
        <v>1503</v>
      </c>
      <c r="AG116" s="82" t="s">
        <v>1503</v>
      </c>
      <c r="AH116" s="82" t="s">
        <v>1503</v>
      </c>
      <c r="AI116" s="82" t="s">
        <v>1503</v>
      </c>
      <c r="AJ116" s="82" t="s">
        <v>1499</v>
      </c>
      <c r="AK116" s="82" t="s">
        <v>1499</v>
      </c>
      <c r="AL116" s="82" t="s">
        <v>1499</v>
      </c>
      <c r="AM116" s="82" t="s">
        <v>1503</v>
      </c>
      <c r="AN116" s="82" t="s">
        <v>1503</v>
      </c>
      <c r="AO116" s="82" t="s">
        <v>1503</v>
      </c>
      <c r="AP116" s="82" t="s">
        <v>1503</v>
      </c>
      <c r="AQ116" s="82" t="s">
        <v>1503</v>
      </c>
      <c r="AR116" s="82" t="s">
        <v>1501</v>
      </c>
      <c r="AS116" s="85">
        <v>2.1714069999999999E-2</v>
      </c>
      <c r="AT116" s="85">
        <v>1.998575E-2</v>
      </c>
      <c r="AU116" s="144" t="s">
        <v>1718</v>
      </c>
      <c r="AV116" s="159"/>
      <c r="AW116" s="159"/>
      <c r="AX116" s="159"/>
      <c r="AY116" s="159"/>
      <c r="AZ116" s="159"/>
      <c r="BA116" s="169" t="s">
        <v>1501</v>
      </c>
      <c r="BB116" s="170">
        <v>2.1792700000000002E-2</v>
      </c>
      <c r="BC116" s="170">
        <v>4.0942199999999998E-2</v>
      </c>
      <c r="BD116" s="173"/>
      <c r="BE116" s="173"/>
      <c r="BF116" s="173"/>
      <c r="BG116" s="173"/>
      <c r="BH116" s="173"/>
    </row>
    <row r="117" spans="1:60" s="17" customFormat="1" ht="51.75" customHeight="1" thickBot="1" x14ac:dyDescent="0.3">
      <c r="A117" s="47" t="str">
        <f t="shared" si="8"/>
        <v>Indicator 116 - Net Income/turnover change</v>
      </c>
      <c r="B117" s="48">
        <f t="shared" si="6"/>
        <v>116</v>
      </c>
      <c r="C117" s="6" t="s">
        <v>126</v>
      </c>
      <c r="D117" s="8" t="str">
        <f t="shared" si="5"/>
        <v>ID116</v>
      </c>
      <c r="E117" s="8"/>
      <c r="F117" s="6" t="s">
        <v>316</v>
      </c>
      <c r="G117" s="60" t="s">
        <v>126</v>
      </c>
      <c r="H117" s="61" t="s">
        <v>625</v>
      </c>
      <c r="I117" s="14" t="s">
        <v>18</v>
      </c>
      <c r="J117" s="10" t="s">
        <v>743</v>
      </c>
      <c r="K117" s="11" t="s">
        <v>726</v>
      </c>
      <c r="L117" s="9" t="s">
        <v>404</v>
      </c>
      <c r="M117" s="14" t="s">
        <v>1094</v>
      </c>
      <c r="N117" s="59">
        <v>1</v>
      </c>
      <c r="O117" s="145"/>
      <c r="P117" s="145">
        <v>1</v>
      </c>
      <c r="Q117" s="145"/>
      <c r="R117" s="145"/>
      <c r="S117" s="145"/>
      <c r="T117" s="66" t="s">
        <v>19</v>
      </c>
      <c r="U117" s="67" t="e">
        <f>((#REF!/#REF!)/(#REF!/#REF!))-1</f>
        <v>#REF!</v>
      </c>
      <c r="V117" s="52" t="s">
        <v>1278</v>
      </c>
      <c r="W117" s="52" t="s">
        <v>1278</v>
      </c>
      <c r="X117" s="52" t="s">
        <v>1471</v>
      </c>
      <c r="Y117" s="52"/>
      <c r="Z117" s="52">
        <v>2</v>
      </c>
      <c r="AA117" s="82">
        <v>1</v>
      </c>
      <c r="AB117" s="82" t="s">
        <v>1499</v>
      </c>
      <c r="AC117" s="82" t="s">
        <v>1499</v>
      </c>
      <c r="AD117" s="82" t="s">
        <v>1499</v>
      </c>
      <c r="AE117" s="82" t="s">
        <v>1503</v>
      </c>
      <c r="AF117" s="82" t="s">
        <v>1503</v>
      </c>
      <c r="AG117" s="82" t="s">
        <v>1503</v>
      </c>
      <c r="AH117" s="82" t="s">
        <v>1503</v>
      </c>
      <c r="AI117" s="82" t="s">
        <v>1503</v>
      </c>
      <c r="AJ117" s="82" t="s">
        <v>1499</v>
      </c>
      <c r="AK117" s="82" t="s">
        <v>1499</v>
      </c>
      <c r="AL117" s="82" t="s">
        <v>1499</v>
      </c>
      <c r="AM117" s="82" t="s">
        <v>1503</v>
      </c>
      <c r="AN117" s="82" t="s">
        <v>1503</v>
      </c>
      <c r="AO117" s="82" t="s">
        <v>1503</v>
      </c>
      <c r="AP117" s="82" t="s">
        <v>1503</v>
      </c>
      <c r="AQ117" s="82" t="s">
        <v>1503</v>
      </c>
      <c r="AR117" s="82">
        <v>0</v>
      </c>
      <c r="AS117" s="85" t="s">
        <v>1500</v>
      </c>
      <c r="AT117" s="85" t="s">
        <v>1500</v>
      </c>
      <c r="AU117" s="144" t="s">
        <v>1718</v>
      </c>
      <c r="AV117" s="159"/>
      <c r="AW117" s="159"/>
      <c r="AX117" s="159"/>
      <c r="AY117" s="159"/>
      <c r="AZ117" s="159"/>
      <c r="BA117" s="169">
        <v>0</v>
      </c>
      <c r="BB117" s="170"/>
      <c r="BC117" s="170"/>
      <c r="BD117" s="173"/>
      <c r="BE117" s="173"/>
      <c r="BF117" s="173"/>
      <c r="BG117" s="173"/>
      <c r="BH117" s="173"/>
    </row>
    <row r="118" spans="1:60" s="17" customFormat="1" ht="60.75" customHeight="1" thickBot="1" x14ac:dyDescent="0.3">
      <c r="A118" s="47" t="str">
        <f t="shared" ref="A118:A149" si="9">CONCATENATE(C$2," ",B118," - ",C118)</f>
        <v>Indicator 122 - Net working assets turnover</v>
      </c>
      <c r="B118" s="48">
        <v>122</v>
      </c>
      <c r="C118" s="6" t="s">
        <v>1317</v>
      </c>
      <c r="D118" s="8" t="str">
        <f t="shared" si="5"/>
        <v>ID122</v>
      </c>
      <c r="E118" s="8"/>
      <c r="F118" s="6" t="s">
        <v>316</v>
      </c>
      <c r="G118" s="60" t="s">
        <v>304</v>
      </c>
      <c r="H118" s="61" t="s">
        <v>630</v>
      </c>
      <c r="I118" s="14" t="s">
        <v>18</v>
      </c>
      <c r="J118" s="10" t="s">
        <v>746</v>
      </c>
      <c r="K118" s="11" t="s">
        <v>726</v>
      </c>
      <c r="L118" s="9" t="s">
        <v>462</v>
      </c>
      <c r="M118" s="14" t="s">
        <v>1059</v>
      </c>
      <c r="N118" s="59"/>
      <c r="O118" s="145"/>
      <c r="P118" s="145">
        <v>1</v>
      </c>
      <c r="Q118" s="145"/>
      <c r="R118" s="145"/>
      <c r="S118" s="145"/>
      <c r="T118" s="66" t="s">
        <v>19</v>
      </c>
      <c r="U118" s="67" t="e">
        <f>#REF!/#REF!</f>
        <v>#REF!</v>
      </c>
      <c r="V118" s="52" t="s">
        <v>1278</v>
      </c>
      <c r="W118" s="52" t="s">
        <v>1278</v>
      </c>
      <c r="X118" s="52" t="s">
        <v>1039</v>
      </c>
      <c r="Y118" s="52"/>
      <c r="Z118" s="52">
        <v>2</v>
      </c>
      <c r="AA118" s="82">
        <v>1</v>
      </c>
      <c r="AB118" s="82" t="s">
        <v>1499</v>
      </c>
      <c r="AC118" s="82" t="s">
        <v>1499</v>
      </c>
      <c r="AD118" s="82" t="s">
        <v>1499</v>
      </c>
      <c r="AE118" s="82" t="s">
        <v>1503</v>
      </c>
      <c r="AF118" s="82" t="s">
        <v>1503</v>
      </c>
      <c r="AG118" s="82" t="s">
        <v>1503</v>
      </c>
      <c r="AH118" s="82" t="s">
        <v>1503</v>
      </c>
      <c r="AI118" s="82" t="s">
        <v>1503</v>
      </c>
      <c r="AJ118" s="82" t="s">
        <v>1499</v>
      </c>
      <c r="AK118" s="82" t="s">
        <v>1499</v>
      </c>
      <c r="AL118" s="82" t="s">
        <v>1499</v>
      </c>
      <c r="AM118" s="82" t="s">
        <v>1503</v>
      </c>
      <c r="AN118" s="82" t="s">
        <v>1503</v>
      </c>
      <c r="AO118" s="82" t="s">
        <v>1503</v>
      </c>
      <c r="AP118" s="82" t="s">
        <v>1503</v>
      </c>
      <c r="AQ118" s="82" t="s">
        <v>1503</v>
      </c>
      <c r="AR118" s="82" t="s">
        <v>1500</v>
      </c>
      <c r="AS118" s="85" t="s">
        <v>1500</v>
      </c>
      <c r="AT118" s="85" t="s">
        <v>1500</v>
      </c>
      <c r="AU118" s="144" t="s">
        <v>1718</v>
      </c>
      <c r="AV118" s="159"/>
      <c r="AW118" s="159"/>
      <c r="AX118" s="159"/>
      <c r="AY118" s="159"/>
      <c r="AZ118" s="159"/>
      <c r="BA118" s="169" t="s">
        <v>1501</v>
      </c>
      <c r="BB118" s="170">
        <v>3.177937</v>
      </c>
      <c r="BC118" s="170">
        <v>4.5984230000000004</v>
      </c>
      <c r="BD118" s="173"/>
      <c r="BE118" s="173"/>
      <c r="BF118" s="173"/>
      <c r="BG118" s="173"/>
      <c r="BH118" s="173"/>
    </row>
    <row r="119" spans="1:60" s="17" customFormat="1" ht="51.75" customHeight="1" thickBot="1" x14ac:dyDescent="0.3">
      <c r="A119" s="47" t="str">
        <f t="shared" si="9"/>
        <v>Indicator 123 - Net working assets turnover - change</v>
      </c>
      <c r="B119" s="48">
        <f t="shared" si="6"/>
        <v>123</v>
      </c>
      <c r="C119" s="6" t="s">
        <v>132</v>
      </c>
      <c r="D119" s="8" t="str">
        <f t="shared" si="5"/>
        <v>ID123</v>
      </c>
      <c r="E119" s="8"/>
      <c r="F119" s="6" t="s">
        <v>316</v>
      </c>
      <c r="G119" s="60" t="s">
        <v>305</v>
      </c>
      <c r="H119" s="61" t="s">
        <v>631</v>
      </c>
      <c r="I119" s="14" t="s">
        <v>18</v>
      </c>
      <c r="J119" s="10" t="s">
        <v>743</v>
      </c>
      <c r="K119" s="11" t="s">
        <v>726</v>
      </c>
      <c r="L119" s="9" t="s">
        <v>407</v>
      </c>
      <c r="M119" s="14" t="s">
        <v>1095</v>
      </c>
      <c r="N119" s="59"/>
      <c r="O119" s="145"/>
      <c r="P119" s="145">
        <v>1</v>
      </c>
      <c r="Q119" s="145"/>
      <c r="R119" s="145"/>
      <c r="S119" s="145"/>
      <c r="T119" s="66" t="s">
        <v>19</v>
      </c>
      <c r="U119" s="67" t="e">
        <f>((#REF!/#REF!)/(#REF!/#REF!))-1</f>
        <v>#REF!</v>
      </c>
      <c r="V119" s="52" t="s">
        <v>1278</v>
      </c>
      <c r="W119" s="52" t="s">
        <v>1278</v>
      </c>
      <c r="X119" s="52" t="s">
        <v>1039</v>
      </c>
      <c r="Y119" s="52"/>
      <c r="Z119" s="52">
        <v>2</v>
      </c>
      <c r="AA119" s="82">
        <v>1</v>
      </c>
      <c r="AB119" s="82" t="s">
        <v>1499</v>
      </c>
      <c r="AC119" s="82" t="s">
        <v>1499</v>
      </c>
      <c r="AD119" s="82" t="s">
        <v>1499</v>
      </c>
      <c r="AE119" s="82" t="s">
        <v>1503</v>
      </c>
      <c r="AF119" s="82" t="s">
        <v>1503</v>
      </c>
      <c r="AG119" s="82" t="s">
        <v>1503</v>
      </c>
      <c r="AH119" s="82" t="s">
        <v>1503</v>
      </c>
      <c r="AI119" s="82" t="s">
        <v>1503</v>
      </c>
      <c r="AJ119" s="82" t="s">
        <v>1499</v>
      </c>
      <c r="AK119" s="82" t="s">
        <v>1499</v>
      </c>
      <c r="AL119" s="82" t="s">
        <v>1499</v>
      </c>
      <c r="AM119" s="82" t="s">
        <v>1503</v>
      </c>
      <c r="AN119" s="82" t="s">
        <v>1503</v>
      </c>
      <c r="AO119" s="82" t="s">
        <v>1503</v>
      </c>
      <c r="AP119" s="82" t="s">
        <v>1503</v>
      </c>
      <c r="AQ119" s="82" t="s">
        <v>1503</v>
      </c>
      <c r="AR119" s="82" t="s">
        <v>1500</v>
      </c>
      <c r="AS119" s="85" t="s">
        <v>1500</v>
      </c>
      <c r="AT119" s="85" t="s">
        <v>1500</v>
      </c>
      <c r="AU119" s="144" t="s">
        <v>1718</v>
      </c>
      <c r="AV119" s="159"/>
      <c r="AW119" s="159"/>
      <c r="AX119" s="159"/>
      <c r="AY119" s="159"/>
      <c r="AZ119" s="159"/>
      <c r="BA119" s="169">
        <v>0</v>
      </c>
      <c r="BB119" s="170"/>
      <c r="BC119" s="170"/>
      <c r="BD119" s="173"/>
      <c r="BE119" s="173"/>
      <c r="BF119" s="173"/>
      <c r="BG119" s="173"/>
      <c r="BH119" s="173"/>
    </row>
    <row r="120" spans="1:60" s="17" customFormat="1" ht="58.35" customHeight="1" thickBot="1" x14ac:dyDescent="0.3">
      <c r="A120" s="47" t="str">
        <f t="shared" si="9"/>
        <v>Indicator 124 - Quick ratio</v>
      </c>
      <c r="B120" s="48">
        <f t="shared" si="6"/>
        <v>124</v>
      </c>
      <c r="C120" s="6" t="s">
        <v>1318</v>
      </c>
      <c r="D120" s="8" t="str">
        <f t="shared" si="5"/>
        <v>ID124</v>
      </c>
      <c r="E120" s="8"/>
      <c r="F120" s="6" t="s">
        <v>316</v>
      </c>
      <c r="G120" s="60" t="s">
        <v>133</v>
      </c>
      <c r="H120" s="61" t="s">
        <v>632</v>
      </c>
      <c r="I120" s="14" t="s">
        <v>18</v>
      </c>
      <c r="J120" s="10" t="s">
        <v>746</v>
      </c>
      <c r="K120" s="11" t="s">
        <v>726</v>
      </c>
      <c r="L120" s="9" t="s">
        <v>513</v>
      </c>
      <c r="M120" s="14" t="s">
        <v>1060</v>
      </c>
      <c r="N120" s="59">
        <v>1</v>
      </c>
      <c r="O120" s="145"/>
      <c r="P120" s="145">
        <v>1</v>
      </c>
      <c r="Q120" s="145"/>
      <c r="R120" s="145"/>
      <c r="S120" s="145"/>
      <c r="T120" s="66" t="s">
        <v>19</v>
      </c>
      <c r="U120" s="67" t="e">
        <f>(#REF!-#REF!)/#REF!</f>
        <v>#REF!</v>
      </c>
      <c r="V120" s="52" t="s">
        <v>1278</v>
      </c>
      <c r="W120" s="52" t="s">
        <v>1278</v>
      </c>
      <c r="X120" s="52" t="s">
        <v>1471</v>
      </c>
      <c r="Y120" s="52"/>
      <c r="Z120" s="52">
        <v>2</v>
      </c>
      <c r="AA120" s="82">
        <v>1</v>
      </c>
      <c r="AB120" s="82" t="s">
        <v>1499</v>
      </c>
      <c r="AC120" s="82" t="s">
        <v>1499</v>
      </c>
      <c r="AD120" s="82" t="s">
        <v>1499</v>
      </c>
      <c r="AE120" s="82" t="s">
        <v>1503</v>
      </c>
      <c r="AF120" s="82" t="s">
        <v>1503</v>
      </c>
      <c r="AG120" s="82" t="s">
        <v>1503</v>
      </c>
      <c r="AH120" s="82" t="s">
        <v>1503</v>
      </c>
      <c r="AI120" s="82" t="s">
        <v>1503</v>
      </c>
      <c r="AJ120" s="82" t="s">
        <v>1499</v>
      </c>
      <c r="AK120" s="82" t="s">
        <v>1499</v>
      </c>
      <c r="AL120" s="82" t="s">
        <v>1499</v>
      </c>
      <c r="AM120" s="82" t="s">
        <v>1503</v>
      </c>
      <c r="AN120" s="82" t="s">
        <v>1503</v>
      </c>
      <c r="AO120" s="82" t="s">
        <v>1503</v>
      </c>
      <c r="AP120" s="82" t="s">
        <v>1503</v>
      </c>
      <c r="AQ120" s="82" t="s">
        <v>1503</v>
      </c>
      <c r="AR120" s="82" t="s">
        <v>1501</v>
      </c>
      <c r="AS120" s="85">
        <v>0.80511600000000005</v>
      </c>
      <c r="AT120" s="85">
        <v>0.68166249999999995</v>
      </c>
      <c r="AU120" s="144" t="s">
        <v>1718</v>
      </c>
      <c r="AV120" s="159"/>
      <c r="AW120" s="159"/>
      <c r="AX120" s="159"/>
      <c r="AY120" s="159"/>
      <c r="AZ120" s="159"/>
      <c r="BA120" s="169" t="s">
        <v>1501</v>
      </c>
      <c r="BB120" s="170">
        <v>0.81079469999999998</v>
      </c>
      <c r="BC120" s="170">
        <v>0.82841989999999999</v>
      </c>
      <c r="BD120" s="173"/>
      <c r="BE120" s="173"/>
      <c r="BF120" s="173"/>
      <c r="BG120" s="173"/>
      <c r="BH120" s="173"/>
    </row>
    <row r="121" spans="1:60" s="17" customFormat="1" ht="83.45" customHeight="1" thickBot="1" x14ac:dyDescent="0.3">
      <c r="A121" s="47" t="str">
        <f t="shared" si="9"/>
        <v>Indicator 125 - Quick ratio - change</v>
      </c>
      <c r="B121" s="48">
        <f t="shared" si="6"/>
        <v>125</v>
      </c>
      <c r="C121" s="6" t="s">
        <v>134</v>
      </c>
      <c r="D121" s="8" t="str">
        <f t="shared" si="5"/>
        <v>ID125</v>
      </c>
      <c r="E121" s="8"/>
      <c r="F121" s="6" t="s">
        <v>316</v>
      </c>
      <c r="G121" s="60" t="s">
        <v>306</v>
      </c>
      <c r="H121" s="61" t="s">
        <v>633</v>
      </c>
      <c r="I121" s="14" t="s">
        <v>18</v>
      </c>
      <c r="J121" s="11" t="s">
        <v>745</v>
      </c>
      <c r="K121" s="11" t="s">
        <v>726</v>
      </c>
      <c r="L121" s="9" t="s">
        <v>503</v>
      </c>
      <c r="M121" s="14" t="s">
        <v>1096</v>
      </c>
      <c r="N121" s="59">
        <v>1</v>
      </c>
      <c r="O121" s="145"/>
      <c r="P121" s="145">
        <v>1</v>
      </c>
      <c r="Q121" s="145"/>
      <c r="R121" s="145"/>
      <c r="S121" s="145"/>
      <c r="T121" s="66" t="s">
        <v>19</v>
      </c>
      <c r="U121" s="67" t="e">
        <f>(((#REF!-#REF!)/#REF!)/((#REF!-#REF!)/#REF!))-1</f>
        <v>#REF!</v>
      </c>
      <c r="V121" s="52" t="s">
        <v>1278</v>
      </c>
      <c r="W121" s="52" t="s">
        <v>1278</v>
      </c>
      <c r="X121" s="52" t="s">
        <v>1471</v>
      </c>
      <c r="Y121" s="52"/>
      <c r="Z121" s="52">
        <v>2</v>
      </c>
      <c r="AA121" s="82">
        <v>1</v>
      </c>
      <c r="AB121" s="82" t="s">
        <v>1499</v>
      </c>
      <c r="AC121" s="82" t="s">
        <v>1499</v>
      </c>
      <c r="AD121" s="82" t="s">
        <v>1499</v>
      </c>
      <c r="AE121" s="82" t="s">
        <v>1503</v>
      </c>
      <c r="AF121" s="82" t="s">
        <v>1503</v>
      </c>
      <c r="AG121" s="82" t="s">
        <v>1503</v>
      </c>
      <c r="AH121" s="82" t="s">
        <v>1503</v>
      </c>
      <c r="AI121" s="82" t="s">
        <v>1503</v>
      </c>
      <c r="AJ121" s="82" t="s">
        <v>1499</v>
      </c>
      <c r="AK121" s="82" t="s">
        <v>1499</v>
      </c>
      <c r="AL121" s="82" t="s">
        <v>1499</v>
      </c>
      <c r="AM121" s="82" t="s">
        <v>1503</v>
      </c>
      <c r="AN121" s="82" t="s">
        <v>1503</v>
      </c>
      <c r="AO121" s="82" t="s">
        <v>1503</v>
      </c>
      <c r="AP121" s="82" t="s">
        <v>1503</v>
      </c>
      <c r="AQ121" s="82" t="s">
        <v>1503</v>
      </c>
      <c r="AR121" s="82">
        <v>0</v>
      </c>
      <c r="AS121" s="85" t="s">
        <v>1500</v>
      </c>
      <c r="AT121" s="85" t="s">
        <v>1500</v>
      </c>
      <c r="AU121" s="144" t="s">
        <v>1718</v>
      </c>
      <c r="AV121" s="159"/>
      <c r="AW121" s="159"/>
      <c r="AX121" s="159"/>
      <c r="AY121" s="159"/>
      <c r="AZ121" s="159"/>
      <c r="BA121" s="169">
        <v>0</v>
      </c>
      <c r="BB121" s="170"/>
      <c r="BC121" s="170"/>
      <c r="BD121" s="173"/>
      <c r="BE121" s="173"/>
      <c r="BF121" s="173"/>
      <c r="BG121" s="173"/>
      <c r="BH121" s="173"/>
    </row>
    <row r="122" spans="1:60" s="17" customFormat="1" ht="58.35" customHeight="1" thickBot="1" x14ac:dyDescent="0.3">
      <c r="A122" s="47" t="str">
        <f t="shared" si="9"/>
        <v>Indicator 126 - Return on sales</v>
      </c>
      <c r="B122" s="48">
        <f t="shared" si="6"/>
        <v>126</v>
      </c>
      <c r="C122" s="6" t="s">
        <v>1319</v>
      </c>
      <c r="D122" s="8" t="str">
        <f t="shared" si="5"/>
        <v>ID126</v>
      </c>
      <c r="E122" s="8"/>
      <c r="F122" s="6" t="s">
        <v>316</v>
      </c>
      <c r="G122" s="60" t="s">
        <v>135</v>
      </c>
      <c r="H122" s="61" t="s">
        <v>634</v>
      </c>
      <c r="I122" s="14" t="s">
        <v>18</v>
      </c>
      <c r="J122" s="10" t="s">
        <v>746</v>
      </c>
      <c r="K122" s="11" t="s">
        <v>726</v>
      </c>
      <c r="L122" s="9" t="s">
        <v>463</v>
      </c>
      <c r="M122" s="14" t="s">
        <v>1061</v>
      </c>
      <c r="N122" s="59">
        <v>1</v>
      </c>
      <c r="O122" s="145"/>
      <c r="P122" s="145">
        <v>1</v>
      </c>
      <c r="Q122" s="145"/>
      <c r="R122" s="145"/>
      <c r="S122" s="145"/>
      <c r="T122" s="66" t="s">
        <v>19</v>
      </c>
      <c r="U122" s="67" t="e">
        <f>#REF!/#REF!</f>
        <v>#REF!</v>
      </c>
      <c r="V122" s="52" t="s">
        <v>1278</v>
      </c>
      <c r="W122" s="52" t="s">
        <v>1278</v>
      </c>
      <c r="X122" s="52" t="s">
        <v>1471</v>
      </c>
      <c r="Y122" s="52"/>
      <c r="Z122" s="52">
        <v>2</v>
      </c>
      <c r="AA122" s="82">
        <v>1</v>
      </c>
      <c r="AB122" s="82" t="s">
        <v>1499</v>
      </c>
      <c r="AC122" s="82" t="s">
        <v>1499</v>
      </c>
      <c r="AD122" s="82" t="s">
        <v>1499</v>
      </c>
      <c r="AE122" s="82" t="s">
        <v>1503</v>
      </c>
      <c r="AF122" s="82" t="s">
        <v>1503</v>
      </c>
      <c r="AG122" s="82" t="s">
        <v>1503</v>
      </c>
      <c r="AH122" s="82" t="s">
        <v>1503</v>
      </c>
      <c r="AI122" s="82" t="s">
        <v>1503</v>
      </c>
      <c r="AJ122" s="82" t="s">
        <v>1499</v>
      </c>
      <c r="AK122" s="82" t="s">
        <v>1499</v>
      </c>
      <c r="AL122" s="82" t="s">
        <v>1499</v>
      </c>
      <c r="AM122" s="82" t="s">
        <v>1503</v>
      </c>
      <c r="AN122" s="82" t="s">
        <v>1503</v>
      </c>
      <c r="AO122" s="82" t="s">
        <v>1503</v>
      </c>
      <c r="AP122" s="82" t="s">
        <v>1503</v>
      </c>
      <c r="AQ122" s="82" t="s">
        <v>1503</v>
      </c>
      <c r="AR122" s="82" t="s">
        <v>1501</v>
      </c>
      <c r="AS122" s="85">
        <v>3.8706150000000002E-2</v>
      </c>
      <c r="AT122" s="85">
        <v>2.9517180000000001E-2</v>
      </c>
      <c r="AU122" s="144" t="s">
        <v>1718</v>
      </c>
      <c r="AV122" s="159"/>
      <c r="AW122" s="159"/>
      <c r="AX122" s="159"/>
      <c r="AY122" s="159"/>
      <c r="AZ122" s="159"/>
      <c r="BA122" s="169" t="s">
        <v>1501</v>
      </c>
      <c r="BB122" s="170">
        <v>4.2306400000000001E-2</v>
      </c>
      <c r="BC122" s="170">
        <v>4.0481900000000001E-2</v>
      </c>
      <c r="BD122" s="173"/>
      <c r="BE122" s="173"/>
      <c r="BF122" s="173"/>
      <c r="BG122" s="173"/>
      <c r="BH122" s="173"/>
    </row>
    <row r="123" spans="1:60" s="17" customFormat="1" ht="56.1" customHeight="1" thickBot="1" x14ac:dyDescent="0.3">
      <c r="A123" s="47" t="str">
        <f t="shared" si="9"/>
        <v>Indicator 127 - Return on sales - change</v>
      </c>
      <c r="B123" s="48">
        <f t="shared" si="6"/>
        <v>127</v>
      </c>
      <c r="C123" s="6" t="s">
        <v>136</v>
      </c>
      <c r="D123" s="8" t="str">
        <f t="shared" si="5"/>
        <v>ID127</v>
      </c>
      <c r="E123" s="8"/>
      <c r="F123" s="6" t="s">
        <v>316</v>
      </c>
      <c r="G123" s="60" t="s">
        <v>307</v>
      </c>
      <c r="H123" s="61" t="s">
        <v>635</v>
      </c>
      <c r="I123" s="14" t="s">
        <v>18</v>
      </c>
      <c r="J123" s="10" t="s">
        <v>743</v>
      </c>
      <c r="K123" s="11" t="s">
        <v>726</v>
      </c>
      <c r="L123" s="9" t="s">
        <v>408</v>
      </c>
      <c r="M123" s="14" t="s">
        <v>1097</v>
      </c>
      <c r="N123" s="59">
        <v>1</v>
      </c>
      <c r="O123" s="145"/>
      <c r="P123" s="145">
        <v>1</v>
      </c>
      <c r="Q123" s="145"/>
      <c r="R123" s="145"/>
      <c r="S123" s="145"/>
      <c r="T123" s="66" t="s">
        <v>19</v>
      </c>
      <c r="U123" s="67" t="e">
        <f>((#REF!/#REF!)/(#REF!/#REF!))-1</f>
        <v>#REF!</v>
      </c>
      <c r="V123" s="52" t="s">
        <v>1278</v>
      </c>
      <c r="W123" s="52" t="s">
        <v>1278</v>
      </c>
      <c r="X123" s="52" t="s">
        <v>1471</v>
      </c>
      <c r="Y123" s="52"/>
      <c r="Z123" s="52">
        <v>2</v>
      </c>
      <c r="AA123" s="82">
        <v>1</v>
      </c>
      <c r="AB123" s="82" t="s">
        <v>1499</v>
      </c>
      <c r="AC123" s="82" t="s">
        <v>1499</v>
      </c>
      <c r="AD123" s="82" t="s">
        <v>1499</v>
      </c>
      <c r="AE123" s="82" t="s">
        <v>1503</v>
      </c>
      <c r="AF123" s="82" t="s">
        <v>1503</v>
      </c>
      <c r="AG123" s="82" t="s">
        <v>1503</v>
      </c>
      <c r="AH123" s="82" t="s">
        <v>1503</v>
      </c>
      <c r="AI123" s="82" t="s">
        <v>1503</v>
      </c>
      <c r="AJ123" s="82" t="s">
        <v>1499</v>
      </c>
      <c r="AK123" s="82" t="s">
        <v>1499</v>
      </c>
      <c r="AL123" s="82" t="s">
        <v>1499</v>
      </c>
      <c r="AM123" s="82" t="s">
        <v>1503</v>
      </c>
      <c r="AN123" s="82" t="s">
        <v>1503</v>
      </c>
      <c r="AO123" s="82" t="s">
        <v>1503</v>
      </c>
      <c r="AP123" s="82" t="s">
        <v>1503</v>
      </c>
      <c r="AQ123" s="82" t="s">
        <v>1503</v>
      </c>
      <c r="AR123" s="82">
        <v>0</v>
      </c>
      <c r="AS123" s="85" t="s">
        <v>1500</v>
      </c>
      <c r="AT123" s="85" t="s">
        <v>1500</v>
      </c>
      <c r="AU123" s="144" t="s">
        <v>1718</v>
      </c>
      <c r="AV123" s="159"/>
      <c r="AW123" s="159"/>
      <c r="AX123" s="159"/>
      <c r="AY123" s="159"/>
      <c r="AZ123" s="159"/>
      <c r="BA123" s="169">
        <v>0</v>
      </c>
      <c r="BB123" s="170"/>
      <c r="BC123" s="170"/>
      <c r="BD123" s="173"/>
      <c r="BE123" s="173"/>
      <c r="BF123" s="173"/>
      <c r="BG123" s="173"/>
      <c r="BH123" s="173"/>
    </row>
    <row r="124" spans="1:60" s="17" customFormat="1" ht="47.45" customHeight="1" thickBot="1" x14ac:dyDescent="0.3">
      <c r="A124" s="47" t="str">
        <f t="shared" si="9"/>
        <v>Indicator 128 - Short term debt - change</v>
      </c>
      <c r="B124" s="48">
        <f t="shared" si="6"/>
        <v>128</v>
      </c>
      <c r="C124" s="6" t="s">
        <v>137</v>
      </c>
      <c r="D124" s="8" t="str">
        <f t="shared" si="5"/>
        <v>ID128</v>
      </c>
      <c r="E124" s="8"/>
      <c r="F124" s="6" t="s">
        <v>316</v>
      </c>
      <c r="G124" s="60" t="s">
        <v>308</v>
      </c>
      <c r="H124" s="61" t="s">
        <v>636</v>
      </c>
      <c r="I124" s="14" t="s">
        <v>18</v>
      </c>
      <c r="J124" s="10" t="s">
        <v>743</v>
      </c>
      <c r="K124" s="11" t="s">
        <v>726</v>
      </c>
      <c r="L124" s="9" t="s">
        <v>464</v>
      </c>
      <c r="M124" s="14" t="s">
        <v>1098</v>
      </c>
      <c r="N124" s="59">
        <v>1</v>
      </c>
      <c r="O124" s="145"/>
      <c r="P124" s="145">
        <v>1</v>
      </c>
      <c r="Q124" s="145"/>
      <c r="R124" s="145"/>
      <c r="S124" s="145"/>
      <c r="T124" s="66" t="s">
        <v>19</v>
      </c>
      <c r="U124" s="67" t="e">
        <f>(#REF!/#REF!)-1</f>
        <v>#REF!</v>
      </c>
      <c r="V124" s="52" t="s">
        <v>1278</v>
      </c>
      <c r="W124" s="52" t="s">
        <v>1278</v>
      </c>
      <c r="X124" s="52" t="s">
        <v>1471</v>
      </c>
      <c r="Y124" s="52"/>
      <c r="Z124" s="52">
        <v>2</v>
      </c>
      <c r="AA124" s="82">
        <v>1</v>
      </c>
      <c r="AB124" s="82" t="s">
        <v>1499</v>
      </c>
      <c r="AC124" s="82" t="s">
        <v>1499</v>
      </c>
      <c r="AD124" s="82" t="s">
        <v>1499</v>
      </c>
      <c r="AE124" s="82" t="s">
        <v>1503</v>
      </c>
      <c r="AF124" s="82" t="s">
        <v>1503</v>
      </c>
      <c r="AG124" s="82" t="s">
        <v>1503</v>
      </c>
      <c r="AH124" s="82" t="s">
        <v>1503</v>
      </c>
      <c r="AI124" s="82" t="s">
        <v>1503</v>
      </c>
      <c r="AJ124" s="82" t="s">
        <v>1499</v>
      </c>
      <c r="AK124" s="82" t="s">
        <v>1499</v>
      </c>
      <c r="AL124" s="82" t="s">
        <v>1499</v>
      </c>
      <c r="AM124" s="82" t="s">
        <v>1503</v>
      </c>
      <c r="AN124" s="82" t="s">
        <v>1503</v>
      </c>
      <c r="AO124" s="82" t="s">
        <v>1503</v>
      </c>
      <c r="AP124" s="82" t="s">
        <v>1503</v>
      </c>
      <c r="AQ124" s="82" t="s">
        <v>1503</v>
      </c>
      <c r="AR124" s="82">
        <v>0</v>
      </c>
      <c r="AS124" s="85" t="s">
        <v>1500</v>
      </c>
      <c r="AT124" s="85" t="s">
        <v>1500</v>
      </c>
      <c r="AU124" s="144" t="s">
        <v>1718</v>
      </c>
      <c r="AV124" s="159"/>
      <c r="AW124" s="159"/>
      <c r="AX124" s="159"/>
      <c r="AY124" s="159"/>
      <c r="AZ124" s="159"/>
      <c r="BA124" s="169">
        <v>0</v>
      </c>
      <c r="BB124" s="170"/>
      <c r="BC124" s="170"/>
      <c r="BD124" s="173"/>
      <c r="BE124" s="173"/>
      <c r="BF124" s="173"/>
      <c r="BG124" s="173"/>
      <c r="BH124" s="173"/>
    </row>
    <row r="125" spans="1:60" s="17" customFormat="1" ht="58.35" customHeight="1" thickBot="1" x14ac:dyDescent="0.3">
      <c r="A125" s="47" t="str">
        <f t="shared" si="9"/>
        <v>Indicator 129 - Stock turnover</v>
      </c>
      <c r="B125" s="48">
        <f t="shared" si="6"/>
        <v>129</v>
      </c>
      <c r="C125" s="6" t="s">
        <v>138</v>
      </c>
      <c r="D125" s="8" t="str">
        <f t="shared" si="5"/>
        <v>ID129</v>
      </c>
      <c r="E125" s="8"/>
      <c r="F125" s="6" t="s">
        <v>316</v>
      </c>
      <c r="G125" s="60" t="s">
        <v>138</v>
      </c>
      <c r="H125" s="61" t="s">
        <v>637</v>
      </c>
      <c r="I125" s="14" t="s">
        <v>18</v>
      </c>
      <c r="J125" s="10" t="s">
        <v>746</v>
      </c>
      <c r="K125" s="11" t="s">
        <v>726</v>
      </c>
      <c r="L125" s="9" t="s">
        <v>465</v>
      </c>
      <c r="M125" s="14" t="s">
        <v>1062</v>
      </c>
      <c r="N125" s="59">
        <v>1</v>
      </c>
      <c r="O125" s="145"/>
      <c r="P125" s="145">
        <v>1</v>
      </c>
      <c r="Q125" s="145"/>
      <c r="R125" s="145"/>
      <c r="S125" s="145"/>
      <c r="T125" s="66" t="s">
        <v>19</v>
      </c>
      <c r="U125" s="67" t="e">
        <f>#REF!/#REF!</f>
        <v>#REF!</v>
      </c>
      <c r="V125" s="52" t="s">
        <v>1278</v>
      </c>
      <c r="W125" s="52" t="s">
        <v>1278</v>
      </c>
      <c r="X125" s="52" t="s">
        <v>1471</v>
      </c>
      <c r="Y125" s="52"/>
      <c r="Z125" s="52">
        <v>2</v>
      </c>
      <c r="AA125" s="82">
        <v>1</v>
      </c>
      <c r="AB125" s="82" t="s">
        <v>1499</v>
      </c>
      <c r="AC125" s="82" t="s">
        <v>1499</v>
      </c>
      <c r="AD125" s="82" t="s">
        <v>1499</v>
      </c>
      <c r="AE125" s="82" t="s">
        <v>1503</v>
      </c>
      <c r="AF125" s="82" t="s">
        <v>1503</v>
      </c>
      <c r="AG125" s="82" t="s">
        <v>1503</v>
      </c>
      <c r="AH125" s="82" t="s">
        <v>1503</v>
      </c>
      <c r="AI125" s="82" t="s">
        <v>1503</v>
      </c>
      <c r="AJ125" s="82" t="s">
        <v>1499</v>
      </c>
      <c r="AK125" s="82" t="s">
        <v>1499</v>
      </c>
      <c r="AL125" s="82" t="s">
        <v>1499</v>
      </c>
      <c r="AM125" s="82" t="s">
        <v>1503</v>
      </c>
      <c r="AN125" s="82" t="s">
        <v>1503</v>
      </c>
      <c r="AO125" s="82" t="s">
        <v>1503</v>
      </c>
      <c r="AP125" s="82" t="s">
        <v>1503</v>
      </c>
      <c r="AQ125" s="82" t="s">
        <v>1503</v>
      </c>
      <c r="AR125" s="82" t="s">
        <v>1501</v>
      </c>
      <c r="AS125" s="85">
        <v>9.1090250000000008</v>
      </c>
      <c r="AT125" s="85">
        <v>6.1172247000000004</v>
      </c>
      <c r="AU125" s="144" t="s">
        <v>1718</v>
      </c>
      <c r="AV125" s="159"/>
      <c r="AW125" s="159"/>
      <c r="AX125" s="159"/>
      <c r="AY125" s="159"/>
      <c r="AZ125" s="159"/>
      <c r="BA125" s="169" t="s">
        <v>1501</v>
      </c>
      <c r="BB125" s="170">
        <v>10.182</v>
      </c>
      <c r="BC125" s="170">
        <v>12.607749999999999</v>
      </c>
      <c r="BD125" s="173"/>
      <c r="BE125" s="173"/>
      <c r="BF125" s="173"/>
      <c r="BG125" s="173"/>
      <c r="BH125" s="173"/>
    </row>
    <row r="126" spans="1:60" s="17" customFormat="1" ht="56.1" customHeight="1" thickBot="1" x14ac:dyDescent="0.3">
      <c r="A126" s="47" t="str">
        <f t="shared" si="9"/>
        <v>Indicator 130 - Stock turnover - change</v>
      </c>
      <c r="B126" s="48">
        <f t="shared" si="6"/>
        <v>130</v>
      </c>
      <c r="C126" s="6" t="s">
        <v>139</v>
      </c>
      <c r="D126" s="8" t="str">
        <f t="shared" ref="D126:D189" si="10">CONCATENATE("ID",B126)</f>
        <v>ID130</v>
      </c>
      <c r="E126" s="8"/>
      <c r="F126" s="6" t="s">
        <v>316</v>
      </c>
      <c r="G126" s="60" t="s">
        <v>309</v>
      </c>
      <c r="H126" s="61" t="s">
        <v>638</v>
      </c>
      <c r="I126" s="14" t="s">
        <v>18</v>
      </c>
      <c r="J126" s="10" t="s">
        <v>743</v>
      </c>
      <c r="K126" s="11" t="s">
        <v>726</v>
      </c>
      <c r="L126" s="9" t="s">
        <v>409</v>
      </c>
      <c r="M126" s="14" t="s">
        <v>1099</v>
      </c>
      <c r="N126" s="59">
        <v>1</v>
      </c>
      <c r="O126" s="145"/>
      <c r="P126" s="145">
        <v>1</v>
      </c>
      <c r="Q126" s="145"/>
      <c r="R126" s="145"/>
      <c r="S126" s="145"/>
      <c r="T126" s="66" t="s">
        <v>19</v>
      </c>
      <c r="U126" s="67" t="e">
        <f>((#REF!/#REF!)/(#REF!/#REF!))-1</f>
        <v>#REF!</v>
      </c>
      <c r="V126" s="52" t="s">
        <v>1278</v>
      </c>
      <c r="W126" s="52" t="s">
        <v>1278</v>
      </c>
      <c r="X126" s="52" t="s">
        <v>1471</v>
      </c>
      <c r="Y126" s="52"/>
      <c r="Z126" s="52">
        <v>2</v>
      </c>
      <c r="AA126" s="82">
        <v>1</v>
      </c>
      <c r="AB126" s="82" t="s">
        <v>1499</v>
      </c>
      <c r="AC126" s="82" t="s">
        <v>1499</v>
      </c>
      <c r="AD126" s="82" t="s">
        <v>1499</v>
      </c>
      <c r="AE126" s="82" t="s">
        <v>1503</v>
      </c>
      <c r="AF126" s="82" t="s">
        <v>1503</v>
      </c>
      <c r="AG126" s="82" t="s">
        <v>1503</v>
      </c>
      <c r="AH126" s="82" t="s">
        <v>1503</v>
      </c>
      <c r="AI126" s="82" t="s">
        <v>1503</v>
      </c>
      <c r="AJ126" s="82" t="s">
        <v>1499</v>
      </c>
      <c r="AK126" s="82" t="s">
        <v>1499</v>
      </c>
      <c r="AL126" s="82" t="s">
        <v>1499</v>
      </c>
      <c r="AM126" s="82" t="s">
        <v>1503</v>
      </c>
      <c r="AN126" s="82" t="s">
        <v>1503</v>
      </c>
      <c r="AO126" s="82" t="s">
        <v>1503</v>
      </c>
      <c r="AP126" s="82" t="s">
        <v>1503</v>
      </c>
      <c r="AQ126" s="82" t="s">
        <v>1503</v>
      </c>
      <c r="AR126" s="82">
        <v>0</v>
      </c>
      <c r="AS126" s="85" t="s">
        <v>1500</v>
      </c>
      <c r="AT126" s="85" t="s">
        <v>1500</v>
      </c>
      <c r="AU126" s="144" t="s">
        <v>1718</v>
      </c>
      <c r="AV126" s="159"/>
      <c r="AW126" s="159"/>
      <c r="AX126" s="159"/>
      <c r="AY126" s="159"/>
      <c r="AZ126" s="159"/>
      <c r="BA126" s="169">
        <v>0</v>
      </c>
      <c r="BB126" s="170"/>
      <c r="BC126" s="170"/>
      <c r="BD126" s="173"/>
      <c r="BE126" s="173"/>
      <c r="BF126" s="173"/>
      <c r="BG126" s="173"/>
      <c r="BH126" s="173"/>
    </row>
    <row r="127" spans="1:60" s="17" customFormat="1" ht="58.35" customHeight="1" thickBot="1" x14ac:dyDescent="0.3">
      <c r="A127" s="47" t="str">
        <f t="shared" si="9"/>
        <v>Indicator 131 - Total debt/turnover</v>
      </c>
      <c r="B127" s="48">
        <f t="shared" ref="B127:B190" si="11">+B126+1</f>
        <v>131</v>
      </c>
      <c r="C127" s="6" t="s">
        <v>140</v>
      </c>
      <c r="D127" s="8" t="str">
        <f t="shared" si="10"/>
        <v>ID131</v>
      </c>
      <c r="E127" s="8"/>
      <c r="F127" s="6" t="s">
        <v>316</v>
      </c>
      <c r="G127" s="60" t="s">
        <v>310</v>
      </c>
      <c r="H127" s="61" t="s">
        <v>639</v>
      </c>
      <c r="I127" s="14" t="s">
        <v>18</v>
      </c>
      <c r="J127" s="10" t="s">
        <v>746</v>
      </c>
      <c r="K127" s="11" t="s">
        <v>726</v>
      </c>
      <c r="L127" s="9" t="s">
        <v>439</v>
      </c>
      <c r="M127" s="14" t="s">
        <v>1044</v>
      </c>
      <c r="N127" s="59">
        <v>1</v>
      </c>
      <c r="O127" s="145"/>
      <c r="P127" s="145">
        <v>1</v>
      </c>
      <c r="Q127" s="145"/>
      <c r="R127" s="145"/>
      <c r="S127" s="145"/>
      <c r="T127" s="66" t="s">
        <v>19</v>
      </c>
      <c r="U127" s="67" t="e">
        <f>#REF!/#REF!</f>
        <v>#REF!</v>
      </c>
      <c r="V127" s="52" t="s">
        <v>1278</v>
      </c>
      <c r="W127" s="52" t="s">
        <v>1278</v>
      </c>
      <c r="X127" s="52" t="s">
        <v>1554</v>
      </c>
      <c r="Y127" s="52"/>
      <c r="Z127" s="52">
        <v>2</v>
      </c>
      <c r="AA127" s="82">
        <v>1</v>
      </c>
      <c r="AB127" s="82" t="s">
        <v>1499</v>
      </c>
      <c r="AC127" s="82" t="s">
        <v>1499</v>
      </c>
      <c r="AD127" s="82" t="s">
        <v>1499</v>
      </c>
      <c r="AE127" s="82" t="s">
        <v>1503</v>
      </c>
      <c r="AF127" s="82" t="s">
        <v>1503</v>
      </c>
      <c r="AG127" s="82" t="s">
        <v>1503</v>
      </c>
      <c r="AH127" s="82" t="s">
        <v>1503</v>
      </c>
      <c r="AI127" s="82" t="s">
        <v>1503</v>
      </c>
      <c r="AJ127" s="82" t="s">
        <v>1499</v>
      </c>
      <c r="AK127" s="82" t="s">
        <v>1499</v>
      </c>
      <c r="AL127" s="82" t="s">
        <v>1499</v>
      </c>
      <c r="AM127" s="82" t="s">
        <v>1503</v>
      </c>
      <c r="AN127" s="82" t="s">
        <v>1503</v>
      </c>
      <c r="AO127" s="82" t="s">
        <v>1503</v>
      </c>
      <c r="AP127" s="82" t="s">
        <v>1503</v>
      </c>
      <c r="AQ127" s="82" t="s">
        <v>1503</v>
      </c>
      <c r="AR127" s="82" t="s">
        <v>1501</v>
      </c>
      <c r="AS127" s="85">
        <v>0.38435042000000003</v>
      </c>
      <c r="AT127" s="85">
        <v>0.25999987000000002</v>
      </c>
      <c r="AU127" s="144" t="s">
        <v>1718</v>
      </c>
      <c r="AV127" s="159"/>
      <c r="AW127" s="159"/>
      <c r="AX127" s="159"/>
      <c r="AY127" s="159"/>
      <c r="AZ127" s="159"/>
      <c r="BA127" s="169" t="s">
        <v>1501</v>
      </c>
      <c r="BB127" s="170">
        <v>0.4982336</v>
      </c>
      <c r="BC127" s="170">
        <v>0.34197319999999998</v>
      </c>
      <c r="BD127" s="173"/>
      <c r="BE127" s="173"/>
      <c r="BF127" s="173"/>
      <c r="BG127" s="173"/>
      <c r="BH127" s="173"/>
    </row>
    <row r="128" spans="1:60" s="17" customFormat="1" ht="56.1" customHeight="1" thickBot="1" x14ac:dyDescent="0.3">
      <c r="A128" s="47" t="str">
        <f t="shared" si="9"/>
        <v>Indicator 132 - Total debt/turnover - change</v>
      </c>
      <c r="B128" s="48">
        <f t="shared" si="11"/>
        <v>132</v>
      </c>
      <c r="C128" s="6" t="s">
        <v>141</v>
      </c>
      <c r="D128" s="8" t="str">
        <f t="shared" si="10"/>
        <v>ID132</v>
      </c>
      <c r="E128" s="8"/>
      <c r="F128" s="6" t="s">
        <v>316</v>
      </c>
      <c r="G128" s="60" t="s">
        <v>311</v>
      </c>
      <c r="H128" s="61" t="s">
        <v>640</v>
      </c>
      <c r="I128" s="14" t="s">
        <v>18</v>
      </c>
      <c r="J128" s="10" t="s">
        <v>743</v>
      </c>
      <c r="K128" s="11" t="s">
        <v>726</v>
      </c>
      <c r="L128" s="9" t="s">
        <v>410</v>
      </c>
      <c r="M128" s="14" t="s">
        <v>1100</v>
      </c>
      <c r="N128" s="59">
        <v>1</v>
      </c>
      <c r="O128" s="145"/>
      <c r="P128" s="145">
        <v>1</v>
      </c>
      <c r="Q128" s="145"/>
      <c r="R128" s="145"/>
      <c r="S128" s="145"/>
      <c r="T128" s="66" t="s">
        <v>19</v>
      </c>
      <c r="U128" s="67" t="e">
        <f>((#REF!/#REF!)/(#REF!/#REF!))-1</f>
        <v>#REF!</v>
      </c>
      <c r="V128" s="52" t="s">
        <v>1278</v>
      </c>
      <c r="W128" s="52" t="s">
        <v>1278</v>
      </c>
      <c r="X128" s="52" t="s">
        <v>1471</v>
      </c>
      <c r="Y128" s="52"/>
      <c r="Z128" s="52">
        <v>2</v>
      </c>
      <c r="AA128" s="82">
        <v>1</v>
      </c>
      <c r="AB128" s="82" t="s">
        <v>1499</v>
      </c>
      <c r="AC128" s="82" t="s">
        <v>1499</v>
      </c>
      <c r="AD128" s="82" t="s">
        <v>1499</v>
      </c>
      <c r="AE128" s="82" t="s">
        <v>1503</v>
      </c>
      <c r="AF128" s="82" t="s">
        <v>1503</v>
      </c>
      <c r="AG128" s="82" t="s">
        <v>1503</v>
      </c>
      <c r="AH128" s="82" t="s">
        <v>1503</v>
      </c>
      <c r="AI128" s="82" t="s">
        <v>1503</v>
      </c>
      <c r="AJ128" s="82" t="s">
        <v>1499</v>
      </c>
      <c r="AK128" s="82" t="s">
        <v>1499</v>
      </c>
      <c r="AL128" s="82" t="s">
        <v>1499</v>
      </c>
      <c r="AM128" s="82" t="s">
        <v>1503</v>
      </c>
      <c r="AN128" s="82" t="s">
        <v>1503</v>
      </c>
      <c r="AO128" s="82" t="s">
        <v>1503</v>
      </c>
      <c r="AP128" s="82" t="s">
        <v>1503</v>
      </c>
      <c r="AQ128" s="82" t="s">
        <v>1503</v>
      </c>
      <c r="AR128" s="82">
        <v>0</v>
      </c>
      <c r="AS128" s="85" t="s">
        <v>1500</v>
      </c>
      <c r="AT128" s="85" t="s">
        <v>1500</v>
      </c>
      <c r="AU128" s="144" t="s">
        <v>1718</v>
      </c>
      <c r="AV128" s="159"/>
      <c r="AW128" s="159"/>
      <c r="AX128" s="159"/>
      <c r="AY128" s="159"/>
      <c r="AZ128" s="159"/>
      <c r="BA128" s="169">
        <v>0</v>
      </c>
      <c r="BB128" s="170"/>
      <c r="BC128" s="170"/>
      <c r="BD128" s="173"/>
      <c r="BE128" s="173"/>
      <c r="BF128" s="173"/>
      <c r="BG128" s="173"/>
      <c r="BH128" s="173"/>
    </row>
    <row r="129" spans="1:60" s="17" customFormat="1" ht="47.45" customHeight="1" thickBot="1" x14ac:dyDescent="0.3">
      <c r="A129" s="47" t="str">
        <f t="shared" si="9"/>
        <v>Indicator 133 - Turnover - change</v>
      </c>
      <c r="B129" s="48">
        <f t="shared" si="11"/>
        <v>133</v>
      </c>
      <c r="C129" s="6" t="s">
        <v>142</v>
      </c>
      <c r="D129" s="8" t="str">
        <f t="shared" si="10"/>
        <v>ID133</v>
      </c>
      <c r="E129" s="8"/>
      <c r="F129" s="6" t="s">
        <v>316</v>
      </c>
      <c r="G129" s="60" t="s">
        <v>312</v>
      </c>
      <c r="H129" s="61" t="s">
        <v>641</v>
      </c>
      <c r="I129" s="14" t="s">
        <v>18</v>
      </c>
      <c r="J129" s="10" t="s">
        <v>743</v>
      </c>
      <c r="K129" s="11" t="s">
        <v>726</v>
      </c>
      <c r="L129" s="9" t="s">
        <v>431</v>
      </c>
      <c r="M129" s="14" t="s">
        <v>1063</v>
      </c>
      <c r="N129" s="59">
        <v>1</v>
      </c>
      <c r="O129" s="145"/>
      <c r="P129" s="145">
        <v>1</v>
      </c>
      <c r="Q129" s="145"/>
      <c r="R129" s="145"/>
      <c r="S129" s="145"/>
      <c r="T129" s="66" t="s">
        <v>19</v>
      </c>
      <c r="U129" s="67" t="e">
        <f>(#REF!/#REF!)-1</f>
        <v>#REF!</v>
      </c>
      <c r="V129" s="52" t="s">
        <v>1278</v>
      </c>
      <c r="W129" s="52" t="s">
        <v>1278</v>
      </c>
      <c r="X129" s="52" t="s">
        <v>1471</v>
      </c>
      <c r="Y129" s="52"/>
      <c r="Z129" s="52">
        <v>2</v>
      </c>
      <c r="AA129" s="82">
        <v>1</v>
      </c>
      <c r="AB129" s="82" t="s">
        <v>1499</v>
      </c>
      <c r="AC129" s="82" t="s">
        <v>1499</v>
      </c>
      <c r="AD129" s="82" t="s">
        <v>1499</v>
      </c>
      <c r="AE129" s="82" t="s">
        <v>1503</v>
      </c>
      <c r="AF129" s="82" t="s">
        <v>1503</v>
      </c>
      <c r="AG129" s="82" t="s">
        <v>1503</v>
      </c>
      <c r="AH129" s="82" t="s">
        <v>1503</v>
      </c>
      <c r="AI129" s="82" t="s">
        <v>1503</v>
      </c>
      <c r="AJ129" s="82" t="s">
        <v>1499</v>
      </c>
      <c r="AK129" s="82" t="s">
        <v>1499</v>
      </c>
      <c r="AL129" s="82" t="s">
        <v>1499</v>
      </c>
      <c r="AM129" s="82" t="s">
        <v>1503</v>
      </c>
      <c r="AN129" s="82" t="s">
        <v>1503</v>
      </c>
      <c r="AO129" s="82" t="s">
        <v>1503</v>
      </c>
      <c r="AP129" s="82" t="s">
        <v>1503</v>
      </c>
      <c r="AQ129" s="82" t="s">
        <v>1503</v>
      </c>
      <c r="AR129" s="82">
        <v>0</v>
      </c>
      <c r="AS129" s="85" t="s">
        <v>1500</v>
      </c>
      <c r="AT129" s="85" t="s">
        <v>1500</v>
      </c>
      <c r="AU129" s="144" t="s">
        <v>1718</v>
      </c>
      <c r="AV129" s="159"/>
      <c r="AW129" s="159"/>
      <c r="AX129" s="159"/>
      <c r="AY129" s="159"/>
      <c r="AZ129" s="159"/>
      <c r="BA129" s="169">
        <v>0</v>
      </c>
      <c r="BB129" s="170"/>
      <c r="BC129" s="170"/>
      <c r="BD129" s="173"/>
      <c r="BE129" s="173"/>
      <c r="BF129" s="173"/>
      <c r="BG129" s="173"/>
      <c r="BH129" s="173"/>
    </row>
    <row r="130" spans="1:60" s="4" customFormat="1" ht="72.599999999999994" customHeight="1" thickBot="1" x14ac:dyDescent="0.3">
      <c r="A130" s="47" t="str">
        <f t="shared" si="9"/>
        <v>Indicator 134 - Percentage unpaid bills increase and higher than 20%</v>
      </c>
      <c r="B130" s="48">
        <f t="shared" si="11"/>
        <v>134</v>
      </c>
      <c r="C130" s="6" t="s">
        <v>327</v>
      </c>
      <c r="D130" s="8" t="str">
        <f t="shared" si="10"/>
        <v>ID134</v>
      </c>
      <c r="E130" s="8"/>
      <c r="F130" s="6" t="s">
        <v>315</v>
      </c>
      <c r="G130" s="60" t="s">
        <v>143</v>
      </c>
      <c r="H130" s="61" t="s">
        <v>642</v>
      </c>
      <c r="I130" s="91" t="s">
        <v>9</v>
      </c>
      <c r="J130" s="10" t="s">
        <v>748</v>
      </c>
      <c r="K130" s="11" t="s">
        <v>729</v>
      </c>
      <c r="L130" s="9" t="s">
        <v>466</v>
      </c>
      <c r="M130" s="160" t="s">
        <v>1768</v>
      </c>
      <c r="N130" s="59"/>
      <c r="O130" s="145"/>
      <c r="P130" s="145"/>
      <c r="Q130" s="145"/>
      <c r="R130" s="145"/>
      <c r="S130" s="145"/>
      <c r="T130" s="66" t="s">
        <v>19</v>
      </c>
      <c r="U130" s="59" t="s">
        <v>1027</v>
      </c>
      <c r="V130" s="52" t="s">
        <v>1278</v>
      </c>
      <c r="W130" s="52" t="s">
        <v>12</v>
      </c>
      <c r="X130" s="52" t="s">
        <v>1039</v>
      </c>
      <c r="Y130" s="52"/>
      <c r="Z130" s="52">
        <v>3</v>
      </c>
      <c r="AA130" s="82">
        <v>1</v>
      </c>
      <c r="AB130" s="82" t="s">
        <v>1499</v>
      </c>
      <c r="AC130" s="82" t="s">
        <v>1499</v>
      </c>
      <c r="AD130" s="82" t="s">
        <v>1499</v>
      </c>
      <c r="AE130" s="82" t="s">
        <v>1503</v>
      </c>
      <c r="AF130" s="82" t="s">
        <v>1503</v>
      </c>
      <c r="AG130" s="82" t="s">
        <v>1503</v>
      </c>
      <c r="AH130" s="82" t="s">
        <v>1503</v>
      </c>
      <c r="AI130" s="82" t="s">
        <v>1503</v>
      </c>
      <c r="AJ130" s="82" t="s">
        <v>1499</v>
      </c>
      <c r="AK130" s="82" t="s">
        <v>1499</v>
      </c>
      <c r="AL130" s="82" t="s">
        <v>1499</v>
      </c>
      <c r="AM130" s="82" t="s">
        <v>1503</v>
      </c>
      <c r="AN130" s="82" t="s">
        <v>1503</v>
      </c>
      <c r="AO130" s="82" t="s">
        <v>1503</v>
      </c>
      <c r="AP130" s="82" t="s">
        <v>1503</v>
      </c>
      <c r="AQ130" s="82" t="s">
        <v>1503</v>
      </c>
      <c r="AR130" s="82" t="s">
        <v>1500</v>
      </c>
      <c r="AS130" s="85" t="s">
        <v>1500</v>
      </c>
      <c r="AT130" s="85" t="s">
        <v>1500</v>
      </c>
      <c r="AU130" s="142" t="s">
        <v>1718</v>
      </c>
      <c r="AV130" s="157"/>
      <c r="AW130" s="157"/>
      <c r="AX130" s="157"/>
      <c r="AY130" s="157"/>
      <c r="AZ130" s="157"/>
      <c r="BA130" s="169" t="s">
        <v>1500</v>
      </c>
      <c r="BB130" s="170"/>
      <c r="BC130" s="170"/>
      <c r="BD130" s="171"/>
      <c r="BE130" s="171"/>
      <c r="BF130" s="171"/>
      <c r="BG130" s="171"/>
      <c r="BH130" s="171"/>
    </row>
    <row r="131" spans="1:60" s="4" customFormat="1" ht="56.1" customHeight="1" thickBot="1" x14ac:dyDescent="0.3">
      <c r="A131" s="47" t="str">
        <f t="shared" si="9"/>
        <v>Indicator 135 - Presence of unpaid invoices or called back in the quarter</v>
      </c>
      <c r="B131" s="48">
        <f t="shared" si="11"/>
        <v>135</v>
      </c>
      <c r="C131" s="6" t="s">
        <v>144</v>
      </c>
      <c r="D131" s="8" t="str">
        <f t="shared" si="10"/>
        <v>ID135</v>
      </c>
      <c r="E131" s="8"/>
      <c r="F131" s="6" t="s">
        <v>315</v>
      </c>
      <c r="G131" s="60" t="s">
        <v>144</v>
      </c>
      <c r="H131" s="61" t="s">
        <v>643</v>
      </c>
      <c r="I131" s="91" t="s">
        <v>9</v>
      </c>
      <c r="J131" s="10" t="s">
        <v>748</v>
      </c>
      <c r="K131" s="11" t="s">
        <v>729</v>
      </c>
      <c r="L131" s="9" t="s">
        <v>467</v>
      </c>
      <c r="M131" s="160" t="s">
        <v>1769</v>
      </c>
      <c r="N131" s="59"/>
      <c r="O131" s="145"/>
      <c r="P131" s="145"/>
      <c r="Q131" s="145"/>
      <c r="R131" s="145"/>
      <c r="S131" s="145"/>
      <c r="T131" s="66" t="s">
        <v>19</v>
      </c>
      <c r="U131" s="59" t="s">
        <v>1027</v>
      </c>
      <c r="V131" s="52" t="s">
        <v>1278</v>
      </c>
      <c r="W131" s="52" t="s">
        <v>12</v>
      </c>
      <c r="X131" s="52" t="s">
        <v>1039</v>
      </c>
      <c r="Y131" s="52" t="s">
        <v>1536</v>
      </c>
      <c r="Z131" s="52">
        <v>3</v>
      </c>
      <c r="AA131" s="82">
        <v>0</v>
      </c>
      <c r="AB131" s="82">
        <v>0</v>
      </c>
      <c r="AC131" s="82">
        <v>0</v>
      </c>
      <c r="AD131" s="82">
        <v>0</v>
      </c>
      <c r="AE131" s="82">
        <v>0</v>
      </c>
      <c r="AF131" s="82">
        <v>0</v>
      </c>
      <c r="AG131" s="82">
        <v>0</v>
      </c>
      <c r="AH131" s="82">
        <v>0</v>
      </c>
      <c r="AI131" s="82">
        <v>0</v>
      </c>
      <c r="AJ131" s="82">
        <v>0</v>
      </c>
      <c r="AK131" s="82">
        <v>0</v>
      </c>
      <c r="AL131" s="82">
        <v>0</v>
      </c>
      <c r="AM131" s="82">
        <v>0</v>
      </c>
      <c r="AN131" s="82">
        <v>0</v>
      </c>
      <c r="AO131" s="82">
        <v>0</v>
      </c>
      <c r="AP131" s="82">
        <v>0</v>
      </c>
      <c r="AQ131" s="82">
        <v>0</v>
      </c>
      <c r="AR131" s="82" t="s">
        <v>1500</v>
      </c>
      <c r="AS131" s="85" t="s">
        <v>1500</v>
      </c>
      <c r="AT131" s="85" t="s">
        <v>1500</v>
      </c>
      <c r="AU131" s="142" t="s">
        <v>1717</v>
      </c>
      <c r="AV131" s="157"/>
      <c r="AW131" s="157"/>
      <c r="AX131" s="157"/>
      <c r="AY131" s="157"/>
      <c r="AZ131" s="157"/>
      <c r="BA131" s="169" t="s">
        <v>1500</v>
      </c>
      <c r="BB131" s="170"/>
      <c r="BC131" s="170"/>
      <c r="BD131" s="171"/>
      <c r="BE131" s="171"/>
      <c r="BF131" s="171"/>
      <c r="BG131" s="171"/>
      <c r="BH131" s="171"/>
    </row>
    <row r="132" spans="1:60" s="4" customFormat="1" ht="44.1" customHeight="1" thickBot="1" x14ac:dyDescent="0.3">
      <c r="A132" s="47" t="str">
        <f t="shared" si="9"/>
        <v>Indicator 136 - Presence of invoices presented for discount in the quarter</v>
      </c>
      <c r="B132" s="48">
        <f t="shared" si="11"/>
        <v>136</v>
      </c>
      <c r="C132" s="6" t="s">
        <v>145</v>
      </c>
      <c r="D132" s="8" t="str">
        <f t="shared" si="10"/>
        <v>ID136</v>
      </c>
      <c r="E132" s="8"/>
      <c r="F132" s="6" t="s">
        <v>315</v>
      </c>
      <c r="G132" s="60" t="s">
        <v>145</v>
      </c>
      <c r="H132" s="61" t="s">
        <v>644</v>
      </c>
      <c r="I132" s="91" t="s">
        <v>9</v>
      </c>
      <c r="J132" s="10" t="s">
        <v>748</v>
      </c>
      <c r="K132" s="11" t="s">
        <v>729</v>
      </c>
      <c r="L132" s="9" t="s">
        <v>411</v>
      </c>
      <c r="M132" s="160" t="s">
        <v>1770</v>
      </c>
      <c r="N132" s="59"/>
      <c r="O132" s="145"/>
      <c r="P132" s="145"/>
      <c r="Q132" s="145"/>
      <c r="R132" s="145"/>
      <c r="S132" s="145"/>
      <c r="T132" s="66" t="s">
        <v>19</v>
      </c>
      <c r="U132" s="59" t="s">
        <v>1027</v>
      </c>
      <c r="V132" s="52" t="s">
        <v>1278</v>
      </c>
      <c r="W132" s="52" t="s">
        <v>12</v>
      </c>
      <c r="X132" s="52" t="s">
        <v>1039</v>
      </c>
      <c r="Y132" s="52" t="s">
        <v>1536</v>
      </c>
      <c r="Z132" s="52">
        <v>3</v>
      </c>
      <c r="AA132" s="82">
        <v>0</v>
      </c>
      <c r="AB132" s="82">
        <v>0</v>
      </c>
      <c r="AC132" s="82">
        <v>0</v>
      </c>
      <c r="AD132" s="82">
        <v>0</v>
      </c>
      <c r="AE132" s="82">
        <v>0</v>
      </c>
      <c r="AF132" s="82">
        <v>0</v>
      </c>
      <c r="AG132" s="82">
        <v>0</v>
      </c>
      <c r="AH132" s="82">
        <v>0</v>
      </c>
      <c r="AI132" s="82">
        <v>0</v>
      </c>
      <c r="AJ132" s="82">
        <v>0</v>
      </c>
      <c r="AK132" s="82">
        <v>0</v>
      </c>
      <c r="AL132" s="82">
        <v>0</v>
      </c>
      <c r="AM132" s="82">
        <v>0</v>
      </c>
      <c r="AN132" s="82">
        <v>0</v>
      </c>
      <c r="AO132" s="82">
        <v>0</v>
      </c>
      <c r="AP132" s="82">
        <v>0</v>
      </c>
      <c r="AQ132" s="82">
        <v>0</v>
      </c>
      <c r="AR132" s="82" t="s">
        <v>1500</v>
      </c>
      <c r="AS132" s="85" t="s">
        <v>1500</v>
      </c>
      <c r="AT132" s="85" t="s">
        <v>1500</v>
      </c>
      <c r="AU132" s="142" t="s">
        <v>1717</v>
      </c>
      <c r="AV132" s="157"/>
      <c r="AW132" s="157"/>
      <c r="AX132" s="157"/>
      <c r="AY132" s="157"/>
      <c r="AZ132" s="157"/>
      <c r="BA132" s="169" t="s">
        <v>1500</v>
      </c>
      <c r="BB132" s="170"/>
      <c r="BC132" s="170"/>
      <c r="BD132" s="171"/>
      <c r="BE132" s="171"/>
      <c r="BF132" s="171"/>
      <c r="BG132" s="171"/>
      <c r="BH132" s="171"/>
    </row>
    <row r="133" spans="1:60" s="4" customFormat="1" ht="44.1" customHeight="1" thickBot="1" x14ac:dyDescent="0.3">
      <c r="A133" s="47" t="str">
        <f t="shared" si="9"/>
        <v>Indicator 137 - Presence of invoices become due in the quarter</v>
      </c>
      <c r="B133" s="48">
        <f t="shared" si="11"/>
        <v>137</v>
      </c>
      <c r="C133" s="6" t="s">
        <v>146</v>
      </c>
      <c r="D133" s="8" t="str">
        <f t="shared" si="10"/>
        <v>ID137</v>
      </c>
      <c r="E133" s="8"/>
      <c r="F133" s="6" t="s">
        <v>315</v>
      </c>
      <c r="G133" s="60" t="s">
        <v>146</v>
      </c>
      <c r="H133" s="61" t="s">
        <v>645</v>
      </c>
      <c r="I133" s="91" t="s">
        <v>9</v>
      </c>
      <c r="J133" s="10" t="s">
        <v>748</v>
      </c>
      <c r="K133" s="11" t="s">
        <v>729</v>
      </c>
      <c r="L133" s="9" t="s">
        <v>412</v>
      </c>
      <c r="M133" s="160" t="s">
        <v>1771</v>
      </c>
      <c r="N133" s="59"/>
      <c r="O133" s="145"/>
      <c r="P133" s="145"/>
      <c r="Q133" s="145"/>
      <c r="R133" s="145"/>
      <c r="S133" s="145"/>
      <c r="T133" s="66" t="s">
        <v>19</v>
      </c>
      <c r="U133" s="59" t="s">
        <v>1027</v>
      </c>
      <c r="V133" s="52" t="s">
        <v>1278</v>
      </c>
      <c r="W133" s="52" t="s">
        <v>12</v>
      </c>
      <c r="X133" s="52" t="s">
        <v>1039</v>
      </c>
      <c r="Y133" s="52" t="s">
        <v>1536</v>
      </c>
      <c r="Z133" s="52">
        <v>3</v>
      </c>
      <c r="AA133" s="82">
        <v>0</v>
      </c>
      <c r="AB133" s="82">
        <v>0</v>
      </c>
      <c r="AC133" s="82">
        <v>0</v>
      </c>
      <c r="AD133" s="82">
        <v>0</v>
      </c>
      <c r="AE133" s="82">
        <v>0</v>
      </c>
      <c r="AF133" s="82">
        <v>0</v>
      </c>
      <c r="AG133" s="82">
        <v>0</v>
      </c>
      <c r="AH133" s="82">
        <v>0</v>
      </c>
      <c r="AI133" s="82">
        <v>0</v>
      </c>
      <c r="AJ133" s="82">
        <v>0</v>
      </c>
      <c r="AK133" s="82">
        <v>0</v>
      </c>
      <c r="AL133" s="82">
        <v>0</v>
      </c>
      <c r="AM133" s="82">
        <v>0</v>
      </c>
      <c r="AN133" s="82">
        <v>0</v>
      </c>
      <c r="AO133" s="82">
        <v>0</v>
      </c>
      <c r="AP133" s="82">
        <v>0</v>
      </c>
      <c r="AQ133" s="82">
        <v>0</v>
      </c>
      <c r="AR133" s="82" t="s">
        <v>1500</v>
      </c>
      <c r="AS133" s="85" t="s">
        <v>1500</v>
      </c>
      <c r="AT133" s="85" t="s">
        <v>1500</v>
      </c>
      <c r="AU133" s="142" t="s">
        <v>1717</v>
      </c>
      <c r="AV133" s="157"/>
      <c r="AW133" s="157"/>
      <c r="AX133" s="157"/>
      <c r="AY133" s="157"/>
      <c r="AZ133" s="157"/>
      <c r="BA133" s="169" t="s">
        <v>1500</v>
      </c>
      <c r="BB133" s="170"/>
      <c r="BC133" s="170"/>
      <c r="BD133" s="171"/>
      <c r="BE133" s="171"/>
      <c r="BF133" s="171"/>
      <c r="BG133" s="171"/>
      <c r="BH133" s="171"/>
    </row>
    <row r="134" spans="1:60" s="4" customFormat="1" ht="87" customHeight="1" thickBot="1" x14ac:dyDescent="0.3">
      <c r="A134" s="47" t="str">
        <f t="shared" si="9"/>
        <v>Indicator 138 - Unpaid or called back bills/bills presented for discount</v>
      </c>
      <c r="B134" s="48">
        <f t="shared" si="11"/>
        <v>138</v>
      </c>
      <c r="C134" s="6" t="s">
        <v>147</v>
      </c>
      <c r="D134" s="8" t="str">
        <f t="shared" si="10"/>
        <v>ID138</v>
      </c>
      <c r="E134" s="8"/>
      <c r="F134" s="6" t="s">
        <v>315</v>
      </c>
      <c r="G134" s="60" t="s">
        <v>147</v>
      </c>
      <c r="H134" s="61" t="s">
        <v>646</v>
      </c>
      <c r="I134" s="14" t="s">
        <v>18</v>
      </c>
      <c r="J134" s="10" t="s">
        <v>748</v>
      </c>
      <c r="K134" s="11" t="s">
        <v>729</v>
      </c>
      <c r="L134" s="9" t="s">
        <v>502</v>
      </c>
      <c r="M134" s="14" t="s">
        <v>1763</v>
      </c>
      <c r="N134" s="59"/>
      <c r="O134" s="145"/>
      <c r="P134" s="145"/>
      <c r="Q134" s="145"/>
      <c r="R134" s="145"/>
      <c r="S134" s="145"/>
      <c r="T134" s="66" t="s">
        <v>19</v>
      </c>
      <c r="U134" s="59" t="e">
        <f>(#REF!+#REF!)/#REF!</f>
        <v>#REF!</v>
      </c>
      <c r="V134" s="52" t="s">
        <v>1278</v>
      </c>
      <c r="W134" s="52" t="s">
        <v>12</v>
      </c>
      <c r="X134" s="52" t="s">
        <v>1039</v>
      </c>
      <c r="Y134" s="52" t="s">
        <v>1536</v>
      </c>
      <c r="Z134" s="52">
        <v>2</v>
      </c>
      <c r="AA134" s="82">
        <v>1</v>
      </c>
      <c r="AB134" s="82" t="s">
        <v>1499</v>
      </c>
      <c r="AC134" s="82" t="s">
        <v>1499</v>
      </c>
      <c r="AD134" s="82" t="s">
        <v>1499</v>
      </c>
      <c r="AE134" s="82" t="s">
        <v>1503</v>
      </c>
      <c r="AF134" s="82" t="s">
        <v>1503</v>
      </c>
      <c r="AG134" s="82" t="s">
        <v>1503</v>
      </c>
      <c r="AH134" s="82" t="s">
        <v>1503</v>
      </c>
      <c r="AI134" s="82" t="s">
        <v>1503</v>
      </c>
      <c r="AJ134" s="82" t="s">
        <v>1499</v>
      </c>
      <c r="AK134" s="82" t="s">
        <v>1499</v>
      </c>
      <c r="AL134" s="82" t="s">
        <v>1499</v>
      </c>
      <c r="AM134" s="82" t="s">
        <v>1503</v>
      </c>
      <c r="AN134" s="82" t="s">
        <v>1503</v>
      </c>
      <c r="AO134" s="82" t="s">
        <v>1503</v>
      </c>
      <c r="AP134" s="82" t="s">
        <v>1503</v>
      </c>
      <c r="AQ134" s="82" t="s">
        <v>1503</v>
      </c>
      <c r="AR134" s="82" t="s">
        <v>1500</v>
      </c>
      <c r="AS134" s="85" t="s">
        <v>1500</v>
      </c>
      <c r="AT134" s="85" t="s">
        <v>1500</v>
      </c>
      <c r="AU134" s="142" t="s">
        <v>1718</v>
      </c>
      <c r="AV134" s="157"/>
      <c r="AW134" s="157"/>
      <c r="AX134" s="157"/>
      <c r="AY134" s="157"/>
      <c r="AZ134" s="157"/>
      <c r="BA134" s="169" t="s">
        <v>1500</v>
      </c>
      <c r="BB134" s="170"/>
      <c r="BC134" s="170"/>
      <c r="BD134" s="171"/>
      <c r="BE134" s="171"/>
      <c r="BF134" s="171"/>
      <c r="BG134" s="171"/>
      <c r="BH134" s="171"/>
    </row>
    <row r="135" spans="1:60" s="4" customFormat="1" ht="101.45" customHeight="1" thickBot="1" x14ac:dyDescent="0.3">
      <c r="A135" s="47" t="str">
        <f t="shared" si="9"/>
        <v>Indicator 139 - Unpaid financial bills/financial bills presented for discount</v>
      </c>
      <c r="B135" s="48">
        <f t="shared" si="11"/>
        <v>139</v>
      </c>
      <c r="C135" s="6" t="s">
        <v>148</v>
      </c>
      <c r="D135" s="8" t="str">
        <f t="shared" si="10"/>
        <v>ID139</v>
      </c>
      <c r="E135" s="8"/>
      <c r="F135" s="6" t="s">
        <v>315</v>
      </c>
      <c r="G135" s="60" t="s">
        <v>148</v>
      </c>
      <c r="H135" s="61" t="s">
        <v>647</v>
      </c>
      <c r="I135" s="14" t="s">
        <v>18</v>
      </c>
      <c r="J135" s="11" t="s">
        <v>750</v>
      </c>
      <c r="K135" s="11" t="s">
        <v>728</v>
      </c>
      <c r="L135" s="9" t="s">
        <v>501</v>
      </c>
      <c r="M135" s="14" t="s">
        <v>1764</v>
      </c>
      <c r="N135" s="59"/>
      <c r="O135" s="145"/>
      <c r="P135" s="145"/>
      <c r="Q135" s="145"/>
      <c r="R135" s="145"/>
      <c r="S135" s="145"/>
      <c r="T135" s="66" t="s">
        <v>19</v>
      </c>
      <c r="U135" s="59" t="e">
        <f>(#REF!+#REF!)/#REF!</f>
        <v>#REF!</v>
      </c>
      <c r="V135" s="54" t="s">
        <v>1278</v>
      </c>
      <c r="W135" s="52" t="s">
        <v>12</v>
      </c>
      <c r="X135" s="52" t="s">
        <v>1039</v>
      </c>
      <c r="Y135" s="52" t="s">
        <v>1536</v>
      </c>
      <c r="Z135" s="52">
        <v>2</v>
      </c>
      <c r="AA135" s="82">
        <v>1</v>
      </c>
      <c r="AB135" s="82" t="s">
        <v>1499</v>
      </c>
      <c r="AC135" s="82" t="s">
        <v>1499</v>
      </c>
      <c r="AD135" s="82" t="s">
        <v>1499</v>
      </c>
      <c r="AE135" s="82" t="s">
        <v>1503</v>
      </c>
      <c r="AF135" s="82" t="s">
        <v>1503</v>
      </c>
      <c r="AG135" s="82" t="s">
        <v>1503</v>
      </c>
      <c r="AH135" s="82" t="s">
        <v>1503</v>
      </c>
      <c r="AI135" s="82" t="s">
        <v>1503</v>
      </c>
      <c r="AJ135" s="82" t="s">
        <v>1499</v>
      </c>
      <c r="AK135" s="82" t="s">
        <v>1499</v>
      </c>
      <c r="AL135" s="82" t="s">
        <v>1499</v>
      </c>
      <c r="AM135" s="82" t="s">
        <v>1503</v>
      </c>
      <c r="AN135" s="82" t="s">
        <v>1503</v>
      </c>
      <c r="AO135" s="82" t="s">
        <v>1503</v>
      </c>
      <c r="AP135" s="82" t="s">
        <v>1503</v>
      </c>
      <c r="AQ135" s="82" t="s">
        <v>1503</v>
      </c>
      <c r="AR135" s="82" t="s">
        <v>1500</v>
      </c>
      <c r="AS135" s="85" t="s">
        <v>1500</v>
      </c>
      <c r="AT135" s="85" t="s">
        <v>1500</v>
      </c>
      <c r="AU135" s="142" t="s">
        <v>1718</v>
      </c>
      <c r="AV135" s="157"/>
      <c r="AW135" s="157"/>
      <c r="AX135" s="157"/>
      <c r="AY135" s="157"/>
      <c r="AZ135" s="157"/>
      <c r="BA135" s="169" t="s">
        <v>1500</v>
      </c>
      <c r="BB135" s="170"/>
      <c r="BC135" s="170"/>
      <c r="BD135" s="171"/>
      <c r="BE135" s="171"/>
      <c r="BF135" s="171"/>
      <c r="BG135" s="171"/>
      <c r="BH135" s="171"/>
    </row>
    <row r="136" spans="1:60" s="4" customFormat="1" ht="72.599999999999994" customHeight="1" thickBot="1" x14ac:dyDescent="0.3">
      <c r="A136" s="86" t="str">
        <f t="shared" si="9"/>
        <v>Indicator 140 - Percentage of unpaid bills/bills presented for discount in the month</v>
      </c>
      <c r="B136" s="48">
        <f t="shared" si="11"/>
        <v>140</v>
      </c>
      <c r="C136" s="6" t="s">
        <v>149</v>
      </c>
      <c r="D136" s="8" t="str">
        <f t="shared" si="10"/>
        <v>ID140</v>
      </c>
      <c r="E136" s="8"/>
      <c r="F136" s="6" t="s">
        <v>315</v>
      </c>
      <c r="G136" s="60" t="s">
        <v>149</v>
      </c>
      <c r="H136" s="61" t="s">
        <v>648</v>
      </c>
      <c r="I136" s="14" t="s">
        <v>18</v>
      </c>
      <c r="J136" s="10" t="s">
        <v>748</v>
      </c>
      <c r="K136" s="11" t="s">
        <v>729</v>
      </c>
      <c r="L136" s="9" t="s">
        <v>466</v>
      </c>
      <c r="M136" s="160" t="s">
        <v>1768</v>
      </c>
      <c r="N136" s="59"/>
      <c r="O136" s="145"/>
      <c r="P136" s="145"/>
      <c r="Q136" s="145"/>
      <c r="R136" s="145"/>
      <c r="S136" s="145"/>
      <c r="T136" s="66" t="s">
        <v>19</v>
      </c>
      <c r="U136" s="59" t="e">
        <f>#REF!/#REF!</f>
        <v>#REF!</v>
      </c>
      <c r="V136" s="52" t="s">
        <v>12</v>
      </c>
      <c r="W136" s="52" t="s">
        <v>12</v>
      </c>
      <c r="X136" s="52" t="s">
        <v>1039</v>
      </c>
      <c r="Y136" s="52" t="s">
        <v>1510</v>
      </c>
      <c r="Z136" s="52">
        <v>2</v>
      </c>
      <c r="AA136" s="82">
        <v>1</v>
      </c>
      <c r="AB136" s="82" t="s">
        <v>1499</v>
      </c>
      <c r="AC136" s="82" t="s">
        <v>1499</v>
      </c>
      <c r="AD136" s="82" t="s">
        <v>1499</v>
      </c>
      <c r="AE136" s="82" t="s">
        <v>1503</v>
      </c>
      <c r="AF136" s="82" t="s">
        <v>1503</v>
      </c>
      <c r="AG136" s="82" t="s">
        <v>1503</v>
      </c>
      <c r="AH136" s="82" t="s">
        <v>1503</v>
      </c>
      <c r="AI136" s="82" t="s">
        <v>1503</v>
      </c>
      <c r="AJ136" s="82" t="s">
        <v>1499</v>
      </c>
      <c r="AK136" s="82" t="s">
        <v>1499</v>
      </c>
      <c r="AL136" s="82" t="s">
        <v>1499</v>
      </c>
      <c r="AM136" s="82" t="s">
        <v>1503</v>
      </c>
      <c r="AN136" s="82" t="s">
        <v>1503</v>
      </c>
      <c r="AO136" s="82" t="s">
        <v>1503</v>
      </c>
      <c r="AP136" s="82" t="s">
        <v>1503</v>
      </c>
      <c r="AQ136" s="82" t="s">
        <v>1503</v>
      </c>
      <c r="AR136" s="82" t="s">
        <v>1500</v>
      </c>
      <c r="AS136" s="85" t="s">
        <v>1500</v>
      </c>
      <c r="AT136" s="85" t="s">
        <v>1500</v>
      </c>
      <c r="AU136" s="142" t="s">
        <v>1718</v>
      </c>
      <c r="AV136" s="157"/>
      <c r="AW136" s="157"/>
      <c r="AX136" s="157"/>
      <c r="AY136" s="157"/>
      <c r="AZ136" s="157"/>
      <c r="BA136" s="169" t="s">
        <v>1500</v>
      </c>
      <c r="BB136" s="170"/>
      <c r="BC136" s="170"/>
      <c r="BD136" s="171"/>
      <c r="BE136" s="171"/>
      <c r="BF136" s="171"/>
      <c r="BG136" s="171"/>
      <c r="BH136" s="171"/>
    </row>
    <row r="137" spans="1:60" s="4" customFormat="1" ht="72.599999999999994" customHeight="1" thickBot="1" x14ac:dyDescent="0.3">
      <c r="A137" s="86" t="str">
        <f t="shared" si="9"/>
        <v>Indicator 141 - Amount unpaid bills/ amount bills become due in the month</v>
      </c>
      <c r="B137" s="48">
        <f t="shared" si="11"/>
        <v>141</v>
      </c>
      <c r="C137" s="6" t="s">
        <v>150</v>
      </c>
      <c r="D137" s="8" t="str">
        <f t="shared" si="10"/>
        <v>ID141</v>
      </c>
      <c r="E137" s="8"/>
      <c r="F137" s="6" t="s">
        <v>315</v>
      </c>
      <c r="G137" s="60" t="s">
        <v>150</v>
      </c>
      <c r="H137" s="61" t="s">
        <v>649</v>
      </c>
      <c r="I137" s="14" t="s">
        <v>18</v>
      </c>
      <c r="J137" s="10" t="s">
        <v>748</v>
      </c>
      <c r="K137" s="11" t="s">
        <v>729</v>
      </c>
      <c r="L137" s="9" t="s">
        <v>468</v>
      </c>
      <c r="M137" s="160" t="s">
        <v>1772</v>
      </c>
      <c r="N137" s="59"/>
      <c r="O137" s="145"/>
      <c r="P137" s="145"/>
      <c r="Q137" s="145"/>
      <c r="R137" s="145"/>
      <c r="S137" s="145"/>
      <c r="T137" s="66" t="s">
        <v>19</v>
      </c>
      <c r="U137" s="59" t="e">
        <f>#REF!/#REF!</f>
        <v>#REF!</v>
      </c>
      <c r="V137" s="54" t="s">
        <v>12</v>
      </c>
      <c r="W137" s="52" t="s">
        <v>12</v>
      </c>
      <c r="X137" s="52" t="s">
        <v>1039</v>
      </c>
      <c r="Y137" s="52" t="s">
        <v>1511</v>
      </c>
      <c r="Z137" s="52">
        <v>2</v>
      </c>
      <c r="AA137" s="82">
        <v>1</v>
      </c>
      <c r="AB137" s="82" t="s">
        <v>1499</v>
      </c>
      <c r="AC137" s="82" t="s">
        <v>1499</v>
      </c>
      <c r="AD137" s="82" t="s">
        <v>1499</v>
      </c>
      <c r="AE137" s="82" t="s">
        <v>1503</v>
      </c>
      <c r="AF137" s="82" t="s">
        <v>1503</v>
      </c>
      <c r="AG137" s="82" t="s">
        <v>1503</v>
      </c>
      <c r="AH137" s="82" t="s">
        <v>1503</v>
      </c>
      <c r="AI137" s="82" t="s">
        <v>1503</v>
      </c>
      <c r="AJ137" s="82" t="s">
        <v>1499</v>
      </c>
      <c r="AK137" s="82" t="s">
        <v>1499</v>
      </c>
      <c r="AL137" s="82" t="s">
        <v>1499</v>
      </c>
      <c r="AM137" s="82" t="s">
        <v>1503</v>
      </c>
      <c r="AN137" s="82" t="s">
        <v>1503</v>
      </c>
      <c r="AO137" s="82" t="s">
        <v>1503</v>
      </c>
      <c r="AP137" s="82" t="s">
        <v>1503</v>
      </c>
      <c r="AQ137" s="82" t="s">
        <v>1503</v>
      </c>
      <c r="AR137" s="82" t="s">
        <v>1500</v>
      </c>
      <c r="AS137" s="85" t="s">
        <v>1500</v>
      </c>
      <c r="AT137" s="85" t="s">
        <v>1500</v>
      </c>
      <c r="AU137" s="142" t="s">
        <v>1718</v>
      </c>
      <c r="AV137" s="157"/>
      <c r="AW137" s="157"/>
      <c r="AX137" s="157"/>
      <c r="AY137" s="157"/>
      <c r="AZ137" s="157"/>
      <c r="BA137" s="169" t="s">
        <v>1500</v>
      </c>
      <c r="BB137" s="170"/>
      <c r="BC137" s="170"/>
      <c r="BD137" s="171"/>
      <c r="BE137" s="171"/>
      <c r="BF137" s="171"/>
      <c r="BG137" s="171"/>
      <c r="BH137" s="171"/>
    </row>
    <row r="138" spans="1:60" s="4" customFormat="1" ht="72.599999999999994" customHeight="1" thickBot="1" x14ac:dyDescent="0.3">
      <c r="A138" s="86" t="str">
        <f t="shared" si="9"/>
        <v>Indicator 142 - Unpaid bills/amount of credit line used</v>
      </c>
      <c r="B138" s="48">
        <f t="shared" si="11"/>
        <v>142</v>
      </c>
      <c r="C138" s="6" t="s">
        <v>151</v>
      </c>
      <c r="D138" s="8" t="str">
        <f t="shared" si="10"/>
        <v>ID142</v>
      </c>
      <c r="E138" s="8"/>
      <c r="F138" s="6" t="s">
        <v>315</v>
      </c>
      <c r="G138" s="60" t="s">
        <v>151</v>
      </c>
      <c r="H138" s="61" t="s">
        <v>650</v>
      </c>
      <c r="I138" s="14" t="s">
        <v>18</v>
      </c>
      <c r="J138" s="11" t="s">
        <v>749</v>
      </c>
      <c r="K138" s="11" t="s">
        <v>733</v>
      </c>
      <c r="L138" s="9" t="s">
        <v>469</v>
      </c>
      <c r="M138" s="160" t="s">
        <v>1773</v>
      </c>
      <c r="N138" s="59"/>
      <c r="O138" s="145"/>
      <c r="P138" s="145"/>
      <c r="Q138" s="145"/>
      <c r="R138" s="145"/>
      <c r="S138" s="145"/>
      <c r="T138" s="66" t="s">
        <v>19</v>
      </c>
      <c r="U138" s="59" t="e">
        <f>#REF!/#REF!</f>
        <v>#REF!</v>
      </c>
      <c r="V138" s="52" t="s">
        <v>12</v>
      </c>
      <c r="W138" s="52" t="s">
        <v>12</v>
      </c>
      <c r="X138" s="52" t="s">
        <v>1039</v>
      </c>
      <c r="Y138" s="52" t="s">
        <v>1510</v>
      </c>
      <c r="Z138" s="52">
        <v>2</v>
      </c>
      <c r="AA138" s="82">
        <v>1</v>
      </c>
      <c r="AB138" s="82" t="s">
        <v>1499</v>
      </c>
      <c r="AC138" s="82" t="s">
        <v>1499</v>
      </c>
      <c r="AD138" s="82" t="s">
        <v>1499</v>
      </c>
      <c r="AE138" s="82" t="s">
        <v>1503</v>
      </c>
      <c r="AF138" s="82" t="s">
        <v>1503</v>
      </c>
      <c r="AG138" s="82" t="s">
        <v>1503</v>
      </c>
      <c r="AH138" s="82" t="s">
        <v>1503</v>
      </c>
      <c r="AI138" s="82" t="s">
        <v>1503</v>
      </c>
      <c r="AJ138" s="82" t="s">
        <v>1499</v>
      </c>
      <c r="AK138" s="82" t="s">
        <v>1499</v>
      </c>
      <c r="AL138" s="82" t="s">
        <v>1499</v>
      </c>
      <c r="AM138" s="82" t="s">
        <v>1503</v>
      </c>
      <c r="AN138" s="82" t="s">
        <v>1503</v>
      </c>
      <c r="AO138" s="82" t="s">
        <v>1503</v>
      </c>
      <c r="AP138" s="82" t="s">
        <v>1503</v>
      </c>
      <c r="AQ138" s="82" t="s">
        <v>1503</v>
      </c>
      <c r="AR138" s="82" t="s">
        <v>1500</v>
      </c>
      <c r="AS138" s="85" t="s">
        <v>1500</v>
      </c>
      <c r="AT138" s="85" t="s">
        <v>1500</v>
      </c>
      <c r="AU138" s="142" t="s">
        <v>1718</v>
      </c>
      <c r="AV138" s="157"/>
      <c r="AW138" s="157"/>
      <c r="AX138" s="157"/>
      <c r="AY138" s="157"/>
      <c r="AZ138" s="157"/>
      <c r="BA138" s="169" t="s">
        <v>1500</v>
      </c>
      <c r="BB138" s="170"/>
      <c r="BC138" s="170"/>
      <c r="BD138" s="171"/>
      <c r="BE138" s="171"/>
      <c r="BF138" s="171"/>
      <c r="BG138" s="171"/>
      <c r="BH138" s="171"/>
    </row>
    <row r="139" spans="1:60" s="4" customFormat="1" ht="77.25" customHeight="1" thickBot="1" x14ac:dyDescent="0.3">
      <c r="A139" s="47" t="str">
        <f t="shared" si="9"/>
        <v>Indicator 143 - Unpaid and called back bills in the last quarter</v>
      </c>
      <c r="B139" s="48">
        <f t="shared" si="11"/>
        <v>143</v>
      </c>
      <c r="C139" s="6" t="s">
        <v>152</v>
      </c>
      <c r="D139" s="8" t="str">
        <f t="shared" si="10"/>
        <v>ID143</v>
      </c>
      <c r="E139" s="8"/>
      <c r="F139" s="6" t="s">
        <v>315</v>
      </c>
      <c r="G139" s="60" t="s">
        <v>152</v>
      </c>
      <c r="H139" s="61" t="s">
        <v>651</v>
      </c>
      <c r="I139" s="14" t="s">
        <v>18</v>
      </c>
      <c r="J139" s="10" t="s">
        <v>748</v>
      </c>
      <c r="K139" s="11" t="s">
        <v>729</v>
      </c>
      <c r="L139" s="9" t="s">
        <v>470</v>
      </c>
      <c r="M139" s="160" t="s">
        <v>1774</v>
      </c>
      <c r="N139" s="59"/>
      <c r="O139" s="145"/>
      <c r="P139" s="145"/>
      <c r="Q139" s="145"/>
      <c r="R139" s="145"/>
      <c r="S139" s="145"/>
      <c r="T139" s="66" t="s">
        <v>19</v>
      </c>
      <c r="U139" s="59" t="e">
        <f>#REF!+#REF!</f>
        <v>#REF!</v>
      </c>
      <c r="V139" s="54" t="s">
        <v>1278</v>
      </c>
      <c r="W139" s="52" t="s">
        <v>12</v>
      </c>
      <c r="X139" s="52" t="s">
        <v>1039</v>
      </c>
      <c r="Y139" s="52" t="s">
        <v>1537</v>
      </c>
      <c r="Z139" s="52">
        <v>2</v>
      </c>
      <c r="AA139" s="82">
        <v>0</v>
      </c>
      <c r="AB139" s="82">
        <v>0</v>
      </c>
      <c r="AC139" s="82">
        <v>0</v>
      </c>
      <c r="AD139" s="82">
        <v>0</v>
      </c>
      <c r="AE139" s="82">
        <v>0</v>
      </c>
      <c r="AF139" s="82">
        <v>0</v>
      </c>
      <c r="AG139" s="82">
        <v>0</v>
      </c>
      <c r="AH139" s="82">
        <v>0</v>
      </c>
      <c r="AI139" s="82">
        <v>0</v>
      </c>
      <c r="AJ139" s="82">
        <v>0</v>
      </c>
      <c r="AK139" s="82">
        <v>0</v>
      </c>
      <c r="AL139" s="82">
        <v>0</v>
      </c>
      <c r="AM139" s="82">
        <v>0</v>
      </c>
      <c r="AN139" s="82">
        <v>0</v>
      </c>
      <c r="AO139" s="82">
        <v>0</v>
      </c>
      <c r="AP139" s="82">
        <v>0</v>
      </c>
      <c r="AQ139" s="82">
        <v>0</v>
      </c>
      <c r="AR139" s="82" t="s">
        <v>1500</v>
      </c>
      <c r="AS139" s="85" t="s">
        <v>1500</v>
      </c>
      <c r="AT139" s="85" t="s">
        <v>1500</v>
      </c>
      <c r="AU139" s="142" t="s">
        <v>1721</v>
      </c>
      <c r="AV139" s="157"/>
      <c r="AW139" s="157"/>
      <c r="AX139" s="157"/>
      <c r="AY139" s="157"/>
      <c r="AZ139" s="157"/>
      <c r="BA139" s="169" t="s">
        <v>1500</v>
      </c>
      <c r="BB139" s="170"/>
      <c r="BC139" s="170"/>
      <c r="BD139" s="171"/>
      <c r="BE139" s="171"/>
      <c r="BF139" s="171"/>
      <c r="BG139" s="171"/>
      <c r="BH139" s="171"/>
    </row>
    <row r="140" spans="1:60" s="4" customFormat="1" ht="87" customHeight="1" thickBot="1" x14ac:dyDescent="0.3">
      <c r="A140" s="86" t="str">
        <f t="shared" si="9"/>
        <v>Indicator 144 - Amount of bills unpaid and called back/ amount bills become due in the quarter</v>
      </c>
      <c r="B140" s="48">
        <f t="shared" si="11"/>
        <v>144</v>
      </c>
      <c r="C140" s="6" t="s">
        <v>153</v>
      </c>
      <c r="D140" s="8" t="str">
        <f t="shared" si="10"/>
        <v>ID144</v>
      </c>
      <c r="E140" s="8"/>
      <c r="F140" s="6" t="s">
        <v>315</v>
      </c>
      <c r="G140" s="60" t="s">
        <v>153</v>
      </c>
      <c r="H140" s="61" t="s">
        <v>652</v>
      </c>
      <c r="I140" s="14" t="s">
        <v>18</v>
      </c>
      <c r="J140" s="10" t="s">
        <v>748</v>
      </c>
      <c r="K140" s="11" t="s">
        <v>729</v>
      </c>
      <c r="L140" s="9" t="s">
        <v>500</v>
      </c>
      <c r="M140" s="14" t="s">
        <v>1765</v>
      </c>
      <c r="N140" s="59"/>
      <c r="O140" s="145"/>
      <c r="P140" s="145"/>
      <c r="Q140" s="145"/>
      <c r="R140" s="145"/>
      <c r="S140" s="145"/>
      <c r="T140" s="66" t="s">
        <v>19</v>
      </c>
      <c r="U140" s="59" t="s">
        <v>1027</v>
      </c>
      <c r="V140" s="52" t="s">
        <v>12</v>
      </c>
      <c r="W140" s="52" t="s">
        <v>12</v>
      </c>
      <c r="X140" s="52" t="s">
        <v>1039</v>
      </c>
      <c r="Y140" s="52" t="s">
        <v>1510</v>
      </c>
      <c r="Z140" s="52">
        <v>3</v>
      </c>
      <c r="AA140" s="82">
        <v>1</v>
      </c>
      <c r="AB140" s="82" t="s">
        <v>1499</v>
      </c>
      <c r="AC140" s="82" t="s">
        <v>1499</v>
      </c>
      <c r="AD140" s="82" t="s">
        <v>1499</v>
      </c>
      <c r="AE140" s="82" t="s">
        <v>1503</v>
      </c>
      <c r="AF140" s="82" t="s">
        <v>1503</v>
      </c>
      <c r="AG140" s="82" t="s">
        <v>1503</v>
      </c>
      <c r="AH140" s="82" t="s">
        <v>1503</v>
      </c>
      <c r="AI140" s="82" t="s">
        <v>1503</v>
      </c>
      <c r="AJ140" s="82" t="s">
        <v>1499</v>
      </c>
      <c r="AK140" s="82" t="s">
        <v>1499</v>
      </c>
      <c r="AL140" s="82" t="s">
        <v>1499</v>
      </c>
      <c r="AM140" s="82" t="s">
        <v>1503</v>
      </c>
      <c r="AN140" s="82" t="s">
        <v>1503</v>
      </c>
      <c r="AO140" s="82" t="s">
        <v>1503</v>
      </c>
      <c r="AP140" s="82" t="s">
        <v>1503</v>
      </c>
      <c r="AQ140" s="82" t="s">
        <v>1503</v>
      </c>
      <c r="AR140" s="82" t="s">
        <v>1500</v>
      </c>
      <c r="AS140" s="85" t="s">
        <v>1500</v>
      </c>
      <c r="AT140" s="85" t="s">
        <v>1500</v>
      </c>
      <c r="AU140" s="142" t="s">
        <v>1718</v>
      </c>
      <c r="AV140" s="157"/>
      <c r="AW140" s="157"/>
      <c r="AX140" s="157"/>
      <c r="AY140" s="157"/>
      <c r="AZ140" s="157"/>
      <c r="BA140" s="169" t="s">
        <v>1500</v>
      </c>
      <c r="BB140" s="170"/>
      <c r="BC140" s="170"/>
      <c r="BD140" s="171"/>
      <c r="BE140" s="171"/>
      <c r="BF140" s="171"/>
      <c r="BG140" s="171"/>
      <c r="BH140" s="171"/>
    </row>
    <row r="141" spans="1:60" s="4" customFormat="1" ht="72.599999999999994" customHeight="1" thickBot="1" x14ac:dyDescent="0.3">
      <c r="A141" s="86" t="str">
        <f t="shared" si="9"/>
        <v>Indicator 145 - Number of unpaid bills in the month/numbers of bills presented for discount</v>
      </c>
      <c r="B141" s="48">
        <f t="shared" si="11"/>
        <v>145</v>
      </c>
      <c r="C141" s="6" t="s">
        <v>154</v>
      </c>
      <c r="D141" s="8" t="str">
        <f t="shared" si="10"/>
        <v>ID145</v>
      </c>
      <c r="E141" s="8"/>
      <c r="F141" s="6" t="s">
        <v>315</v>
      </c>
      <c r="G141" s="60" t="s">
        <v>154</v>
      </c>
      <c r="H141" s="61" t="s">
        <v>653</v>
      </c>
      <c r="I141" s="14" t="s">
        <v>18</v>
      </c>
      <c r="J141" s="10" t="s">
        <v>748</v>
      </c>
      <c r="K141" s="11" t="s">
        <v>729</v>
      </c>
      <c r="L141" s="9" t="s">
        <v>471</v>
      </c>
      <c r="M141" s="160" t="s">
        <v>1775</v>
      </c>
      <c r="N141" s="59"/>
      <c r="O141" s="145"/>
      <c r="P141" s="145"/>
      <c r="Q141" s="145"/>
      <c r="R141" s="145"/>
      <c r="S141" s="145"/>
      <c r="T141" s="66" t="s">
        <v>19</v>
      </c>
      <c r="U141" s="59" t="e">
        <f>#REF!/#REF!</f>
        <v>#REF!</v>
      </c>
      <c r="V141" s="52" t="s">
        <v>12</v>
      </c>
      <c r="W141" s="52" t="s">
        <v>12</v>
      </c>
      <c r="X141" s="52" t="s">
        <v>1039</v>
      </c>
      <c r="Y141" s="52" t="s">
        <v>1510</v>
      </c>
      <c r="Z141" s="52">
        <v>2</v>
      </c>
      <c r="AA141" s="82">
        <v>1</v>
      </c>
      <c r="AB141" s="82" t="s">
        <v>1499</v>
      </c>
      <c r="AC141" s="82" t="s">
        <v>1499</v>
      </c>
      <c r="AD141" s="82" t="s">
        <v>1499</v>
      </c>
      <c r="AE141" s="82" t="s">
        <v>1503</v>
      </c>
      <c r="AF141" s="82" t="s">
        <v>1503</v>
      </c>
      <c r="AG141" s="82" t="s">
        <v>1503</v>
      </c>
      <c r="AH141" s="82" t="s">
        <v>1503</v>
      </c>
      <c r="AI141" s="82" t="s">
        <v>1503</v>
      </c>
      <c r="AJ141" s="82" t="s">
        <v>1499</v>
      </c>
      <c r="AK141" s="82" t="s">
        <v>1499</v>
      </c>
      <c r="AL141" s="82" t="s">
        <v>1499</v>
      </c>
      <c r="AM141" s="82" t="s">
        <v>1503</v>
      </c>
      <c r="AN141" s="82" t="s">
        <v>1503</v>
      </c>
      <c r="AO141" s="82" t="s">
        <v>1503</v>
      </c>
      <c r="AP141" s="82" t="s">
        <v>1503</v>
      </c>
      <c r="AQ141" s="82" t="s">
        <v>1503</v>
      </c>
      <c r="AR141" s="82" t="s">
        <v>1500</v>
      </c>
      <c r="AS141" s="85" t="s">
        <v>1500</v>
      </c>
      <c r="AT141" s="85" t="s">
        <v>1500</v>
      </c>
      <c r="AU141" s="142" t="s">
        <v>1718</v>
      </c>
      <c r="AV141" s="157"/>
      <c r="AW141" s="157"/>
      <c r="AX141" s="157"/>
      <c r="AY141" s="157"/>
      <c r="AZ141" s="157"/>
      <c r="BA141" s="169" t="s">
        <v>1500</v>
      </c>
      <c r="BB141" s="170"/>
      <c r="BC141" s="170"/>
      <c r="BD141" s="171"/>
      <c r="BE141" s="171"/>
      <c r="BF141" s="171"/>
      <c r="BG141" s="171"/>
      <c r="BH141" s="171"/>
    </row>
    <row r="142" spans="1:60" s="4" customFormat="1" ht="58.35" customHeight="1" thickBot="1" x14ac:dyDescent="0.3">
      <c r="A142" s="47" t="str">
        <f t="shared" si="9"/>
        <v>Indicator 146 - Number of unpaid bills in the month/number of bills become due in the month</v>
      </c>
      <c r="B142" s="48">
        <f t="shared" si="11"/>
        <v>146</v>
      </c>
      <c r="C142" s="6" t="s">
        <v>155</v>
      </c>
      <c r="D142" s="8" t="str">
        <f t="shared" si="10"/>
        <v>ID146</v>
      </c>
      <c r="E142" s="8"/>
      <c r="F142" s="6" t="s">
        <v>315</v>
      </c>
      <c r="G142" s="60" t="s">
        <v>155</v>
      </c>
      <c r="H142" s="61" t="s">
        <v>654</v>
      </c>
      <c r="I142" s="14" t="s">
        <v>18</v>
      </c>
      <c r="J142" s="10" t="s">
        <v>748</v>
      </c>
      <c r="K142" s="11" t="s">
        <v>729</v>
      </c>
      <c r="L142" s="9" t="s">
        <v>472</v>
      </c>
      <c r="M142" s="91" t="s">
        <v>1538</v>
      </c>
      <c r="N142" s="59"/>
      <c r="O142" s="145"/>
      <c r="P142" s="145"/>
      <c r="Q142" s="145"/>
      <c r="R142" s="145"/>
      <c r="S142" s="145"/>
      <c r="T142" s="66" t="s">
        <v>19</v>
      </c>
      <c r="U142" s="59" t="e">
        <f>#REF!/#REF!</f>
        <v>#REF!</v>
      </c>
      <c r="V142" s="54" t="s">
        <v>12</v>
      </c>
      <c r="W142" s="52" t="s">
        <v>12</v>
      </c>
      <c r="X142" s="52" t="s">
        <v>1039</v>
      </c>
      <c r="Y142" s="52" t="s">
        <v>1539</v>
      </c>
      <c r="Z142" s="52">
        <v>2</v>
      </c>
      <c r="AA142" s="82">
        <v>1</v>
      </c>
      <c r="AB142" s="82" t="s">
        <v>1499</v>
      </c>
      <c r="AC142" s="82" t="s">
        <v>1499</v>
      </c>
      <c r="AD142" s="82" t="s">
        <v>1499</v>
      </c>
      <c r="AE142" s="82" t="s">
        <v>1503</v>
      </c>
      <c r="AF142" s="82" t="s">
        <v>1503</v>
      </c>
      <c r="AG142" s="82" t="s">
        <v>1503</v>
      </c>
      <c r="AH142" s="82" t="s">
        <v>1503</v>
      </c>
      <c r="AI142" s="82" t="s">
        <v>1503</v>
      </c>
      <c r="AJ142" s="82" t="s">
        <v>1499</v>
      </c>
      <c r="AK142" s="82" t="s">
        <v>1499</v>
      </c>
      <c r="AL142" s="82" t="s">
        <v>1499</v>
      </c>
      <c r="AM142" s="82" t="s">
        <v>1503</v>
      </c>
      <c r="AN142" s="82" t="s">
        <v>1503</v>
      </c>
      <c r="AO142" s="82" t="s">
        <v>1503</v>
      </c>
      <c r="AP142" s="82" t="s">
        <v>1503</v>
      </c>
      <c r="AQ142" s="82" t="s">
        <v>1503</v>
      </c>
      <c r="AR142" s="82" t="s">
        <v>1500</v>
      </c>
      <c r="AS142" s="85" t="s">
        <v>1500</v>
      </c>
      <c r="AT142" s="85" t="s">
        <v>1500</v>
      </c>
      <c r="AU142" s="142" t="s">
        <v>1718</v>
      </c>
      <c r="AV142" s="157"/>
      <c r="AW142" s="157"/>
      <c r="AX142" s="157"/>
      <c r="AY142" s="157"/>
      <c r="AZ142" s="157"/>
      <c r="BA142" s="169" t="s">
        <v>1500</v>
      </c>
      <c r="BB142" s="170"/>
      <c r="BC142" s="170"/>
      <c r="BD142" s="171"/>
      <c r="BE142" s="171"/>
      <c r="BF142" s="171"/>
      <c r="BG142" s="171"/>
      <c r="BH142" s="171"/>
    </row>
    <row r="143" spans="1:60" s="4" customFormat="1" ht="44.1" customHeight="1" thickBot="1" x14ac:dyDescent="0.3">
      <c r="A143" s="86" t="str">
        <f t="shared" si="9"/>
        <v>Indicator 147 - Number of unpaid and called back bills in the last quarter</v>
      </c>
      <c r="B143" s="48">
        <f t="shared" si="11"/>
        <v>147</v>
      </c>
      <c r="C143" s="6" t="s">
        <v>156</v>
      </c>
      <c r="D143" s="8" t="str">
        <f t="shared" si="10"/>
        <v>ID147</v>
      </c>
      <c r="E143" s="8"/>
      <c r="F143" s="6" t="s">
        <v>315</v>
      </c>
      <c r="G143" s="60" t="s">
        <v>156</v>
      </c>
      <c r="H143" s="61" t="s">
        <v>655</v>
      </c>
      <c r="I143" s="14" t="s">
        <v>18</v>
      </c>
      <c r="J143" s="10" t="s">
        <v>748</v>
      </c>
      <c r="K143" s="11" t="s">
        <v>729</v>
      </c>
      <c r="L143" s="9" t="s">
        <v>473</v>
      </c>
      <c r="M143" s="160" t="s">
        <v>1776</v>
      </c>
      <c r="N143" s="59"/>
      <c r="O143" s="145"/>
      <c r="P143" s="145"/>
      <c r="Q143" s="145"/>
      <c r="R143" s="145"/>
      <c r="S143" s="145"/>
      <c r="T143" s="66" t="s">
        <v>19</v>
      </c>
      <c r="U143" s="59" t="e">
        <f>#REF!+#REF!</f>
        <v>#REF!</v>
      </c>
      <c r="V143" s="52" t="s">
        <v>12</v>
      </c>
      <c r="W143" s="52" t="s">
        <v>12</v>
      </c>
      <c r="X143" s="52" t="s">
        <v>1039</v>
      </c>
      <c r="Y143" s="52" t="s">
        <v>1510</v>
      </c>
      <c r="Z143" s="52">
        <v>2</v>
      </c>
      <c r="AA143" s="82">
        <v>0</v>
      </c>
      <c r="AB143" s="82">
        <v>0</v>
      </c>
      <c r="AC143" s="82">
        <v>0</v>
      </c>
      <c r="AD143" s="82">
        <v>0</v>
      </c>
      <c r="AE143" s="82">
        <v>0</v>
      </c>
      <c r="AF143" s="82">
        <v>0</v>
      </c>
      <c r="AG143" s="82">
        <v>0</v>
      </c>
      <c r="AH143" s="82">
        <v>0</v>
      </c>
      <c r="AI143" s="82">
        <v>0</v>
      </c>
      <c r="AJ143" s="82">
        <v>0</v>
      </c>
      <c r="AK143" s="82">
        <v>0</v>
      </c>
      <c r="AL143" s="82">
        <v>0</v>
      </c>
      <c r="AM143" s="82">
        <v>0</v>
      </c>
      <c r="AN143" s="82">
        <v>0</v>
      </c>
      <c r="AO143" s="82">
        <v>0</v>
      </c>
      <c r="AP143" s="82">
        <v>0</v>
      </c>
      <c r="AQ143" s="82">
        <v>0</v>
      </c>
      <c r="AR143" s="82" t="s">
        <v>1500</v>
      </c>
      <c r="AS143" s="85" t="s">
        <v>1500</v>
      </c>
      <c r="AT143" s="85" t="s">
        <v>1500</v>
      </c>
      <c r="AU143" s="142" t="s">
        <v>1718</v>
      </c>
      <c r="AV143" s="157"/>
      <c r="AW143" s="157"/>
      <c r="AX143" s="157"/>
      <c r="AY143" s="157"/>
      <c r="AZ143" s="157"/>
      <c r="BA143" s="169" t="s">
        <v>1500</v>
      </c>
      <c r="BB143" s="170"/>
      <c r="BC143" s="170"/>
      <c r="BD143" s="171"/>
      <c r="BE143" s="171"/>
      <c r="BF143" s="171"/>
      <c r="BG143" s="171"/>
      <c r="BH143" s="171"/>
    </row>
    <row r="144" spans="1:60" s="4" customFormat="1" ht="87" customHeight="1" thickBot="1" x14ac:dyDescent="0.3">
      <c r="A144" s="86" t="str">
        <f t="shared" si="9"/>
        <v>Indicator 148 - Over limit overdraft/credit line</v>
      </c>
      <c r="B144" s="48">
        <f t="shared" si="11"/>
        <v>148</v>
      </c>
      <c r="C144" s="6" t="s">
        <v>157</v>
      </c>
      <c r="D144" s="8" t="str">
        <f t="shared" si="10"/>
        <v>ID148</v>
      </c>
      <c r="E144" s="8"/>
      <c r="F144" s="6" t="s">
        <v>318</v>
      </c>
      <c r="G144" s="60" t="s">
        <v>157</v>
      </c>
      <c r="H144" s="61" t="s">
        <v>656</v>
      </c>
      <c r="I144" s="14" t="s">
        <v>18</v>
      </c>
      <c r="J144" s="10" t="s">
        <v>741</v>
      </c>
      <c r="K144" s="11" t="s">
        <v>735</v>
      </c>
      <c r="L144" s="9" t="s">
        <v>474</v>
      </c>
      <c r="M144" s="14" t="s">
        <v>767</v>
      </c>
      <c r="N144" s="59"/>
      <c r="O144" s="145"/>
      <c r="P144" s="145"/>
      <c r="Q144" s="145"/>
      <c r="R144" s="145"/>
      <c r="S144" s="145"/>
      <c r="T144" s="66" t="s">
        <v>19</v>
      </c>
      <c r="U144" s="59" t="e">
        <f>#REF!/#REF!</f>
        <v>#REF!</v>
      </c>
      <c r="V144" s="54" t="s">
        <v>12</v>
      </c>
      <c r="W144" s="52" t="s">
        <v>12</v>
      </c>
      <c r="X144" s="52" t="s">
        <v>1039</v>
      </c>
      <c r="Y144" s="52" t="s">
        <v>1512</v>
      </c>
      <c r="Z144" s="52">
        <v>2</v>
      </c>
      <c r="AA144" s="82">
        <v>1</v>
      </c>
      <c r="AB144" s="82" t="s">
        <v>1499</v>
      </c>
      <c r="AC144" s="82" t="s">
        <v>1499</v>
      </c>
      <c r="AD144" s="82" t="s">
        <v>1499</v>
      </c>
      <c r="AE144" s="82" t="s">
        <v>1503</v>
      </c>
      <c r="AF144" s="82" t="s">
        <v>1503</v>
      </c>
      <c r="AG144" s="82" t="s">
        <v>1503</v>
      </c>
      <c r="AH144" s="82" t="s">
        <v>1503</v>
      </c>
      <c r="AI144" s="82" t="s">
        <v>1503</v>
      </c>
      <c r="AJ144" s="82" t="s">
        <v>1499</v>
      </c>
      <c r="AK144" s="82" t="s">
        <v>1499</v>
      </c>
      <c r="AL144" s="82" t="s">
        <v>1499</v>
      </c>
      <c r="AM144" s="82" t="s">
        <v>1503</v>
      </c>
      <c r="AN144" s="82" t="s">
        <v>1503</v>
      </c>
      <c r="AO144" s="82" t="s">
        <v>1503</v>
      </c>
      <c r="AP144" s="82" t="s">
        <v>1503</v>
      </c>
      <c r="AQ144" s="82" t="s">
        <v>1503</v>
      </c>
      <c r="AR144" s="82" t="s">
        <v>1500</v>
      </c>
      <c r="AS144" s="85" t="s">
        <v>1500</v>
      </c>
      <c r="AT144" s="85" t="s">
        <v>1500</v>
      </c>
      <c r="AU144" s="142" t="s">
        <v>1718</v>
      </c>
      <c r="AV144" s="157"/>
      <c r="AW144" s="157"/>
      <c r="AX144" s="157"/>
      <c r="AY144" s="157"/>
      <c r="AZ144" s="157"/>
      <c r="BA144" s="169" t="s">
        <v>1500</v>
      </c>
      <c r="BB144" s="170"/>
      <c r="BC144" s="170"/>
      <c r="BD144" s="171"/>
      <c r="BE144" s="171"/>
      <c r="BF144" s="171"/>
      <c r="BG144" s="171"/>
      <c r="BH144" s="171"/>
    </row>
    <row r="145" spans="1:60" s="4" customFormat="1" ht="72.599999999999994" customHeight="1" thickBot="1" x14ac:dyDescent="0.3">
      <c r="A145" s="86" t="str">
        <f t="shared" si="9"/>
        <v>Indicator 149 - Over limit overdraft/credit line - advances accounts</v>
      </c>
      <c r="B145" s="48">
        <f t="shared" si="11"/>
        <v>149</v>
      </c>
      <c r="C145" s="6" t="s">
        <v>158</v>
      </c>
      <c r="D145" s="8" t="str">
        <f t="shared" si="10"/>
        <v>ID149</v>
      </c>
      <c r="E145" s="8"/>
      <c r="F145" s="6" t="s">
        <v>318</v>
      </c>
      <c r="G145" s="60" t="s">
        <v>158</v>
      </c>
      <c r="H145" s="61" t="s">
        <v>657</v>
      </c>
      <c r="I145" s="14" t="s">
        <v>18</v>
      </c>
      <c r="J145" s="10" t="s">
        <v>741</v>
      </c>
      <c r="K145" s="11" t="s">
        <v>735</v>
      </c>
      <c r="L145" s="9" t="s">
        <v>475</v>
      </c>
      <c r="M145" s="14" t="s">
        <v>763</v>
      </c>
      <c r="N145" s="59"/>
      <c r="O145" s="145"/>
      <c r="P145" s="145"/>
      <c r="Q145" s="145"/>
      <c r="R145" s="145"/>
      <c r="S145" s="145"/>
      <c r="T145" s="66" t="s">
        <v>19</v>
      </c>
      <c r="U145" s="59" t="e">
        <f>#REF!/#REF!</f>
        <v>#REF!</v>
      </c>
      <c r="V145" s="52" t="s">
        <v>12</v>
      </c>
      <c r="W145" s="52" t="s">
        <v>12</v>
      </c>
      <c r="X145" s="52" t="s">
        <v>1039</v>
      </c>
      <c r="Y145" s="52" t="s">
        <v>1512</v>
      </c>
      <c r="Z145" s="52">
        <v>2</v>
      </c>
      <c r="AA145" s="82">
        <v>1</v>
      </c>
      <c r="AB145" s="82" t="s">
        <v>1499</v>
      </c>
      <c r="AC145" s="82" t="s">
        <v>1499</v>
      </c>
      <c r="AD145" s="82" t="s">
        <v>1499</v>
      </c>
      <c r="AE145" s="82" t="s">
        <v>1503</v>
      </c>
      <c r="AF145" s="82" t="s">
        <v>1503</v>
      </c>
      <c r="AG145" s="82" t="s">
        <v>1503</v>
      </c>
      <c r="AH145" s="82" t="s">
        <v>1503</v>
      </c>
      <c r="AI145" s="82" t="s">
        <v>1503</v>
      </c>
      <c r="AJ145" s="82" t="s">
        <v>1499</v>
      </c>
      <c r="AK145" s="82" t="s">
        <v>1499</v>
      </c>
      <c r="AL145" s="82" t="s">
        <v>1499</v>
      </c>
      <c r="AM145" s="82" t="s">
        <v>1503</v>
      </c>
      <c r="AN145" s="82" t="s">
        <v>1503</v>
      </c>
      <c r="AO145" s="82" t="s">
        <v>1503</v>
      </c>
      <c r="AP145" s="82" t="s">
        <v>1503</v>
      </c>
      <c r="AQ145" s="82" t="s">
        <v>1503</v>
      </c>
      <c r="AR145" s="82" t="s">
        <v>1500</v>
      </c>
      <c r="AS145" s="85" t="s">
        <v>1500</v>
      </c>
      <c r="AT145" s="85" t="s">
        <v>1500</v>
      </c>
      <c r="AU145" s="142" t="s">
        <v>1718</v>
      </c>
      <c r="AV145" s="157"/>
      <c r="AW145" s="157"/>
      <c r="AX145" s="157"/>
      <c r="AY145" s="157"/>
      <c r="AZ145" s="157"/>
      <c r="BA145" s="169" t="s">
        <v>1500</v>
      </c>
      <c r="BB145" s="170"/>
      <c r="BC145" s="170"/>
      <c r="BD145" s="171"/>
      <c r="BE145" s="171"/>
      <c r="BF145" s="171"/>
      <c r="BG145" s="171"/>
      <c r="BH145" s="171"/>
    </row>
    <row r="146" spans="1:60" s="4" customFormat="1" ht="87" customHeight="1" thickBot="1" x14ac:dyDescent="0.3">
      <c r="A146" s="86" t="str">
        <f t="shared" si="9"/>
        <v>Indicator 150 - Over limit overdraft/credit line - prosolvendo</v>
      </c>
      <c r="B146" s="48">
        <f t="shared" si="11"/>
        <v>150</v>
      </c>
      <c r="C146" s="6" t="s">
        <v>159</v>
      </c>
      <c r="D146" s="8" t="str">
        <f t="shared" si="10"/>
        <v>ID150</v>
      </c>
      <c r="E146" s="8"/>
      <c r="F146" s="6" t="s">
        <v>318</v>
      </c>
      <c r="G146" s="60" t="s">
        <v>159</v>
      </c>
      <c r="H146" s="61" t="s">
        <v>658</v>
      </c>
      <c r="I146" s="14" t="s">
        <v>18</v>
      </c>
      <c r="J146" s="10" t="s">
        <v>741</v>
      </c>
      <c r="K146" s="11" t="s">
        <v>735</v>
      </c>
      <c r="L146" s="9" t="s">
        <v>476</v>
      </c>
      <c r="M146" s="14" t="s">
        <v>768</v>
      </c>
      <c r="N146" s="59"/>
      <c r="O146" s="145"/>
      <c r="P146" s="145"/>
      <c r="Q146" s="145"/>
      <c r="R146" s="145"/>
      <c r="S146" s="145"/>
      <c r="T146" s="66" t="s">
        <v>19</v>
      </c>
      <c r="U146" s="59" t="e">
        <f>#REF!/#REF!</f>
        <v>#REF!</v>
      </c>
      <c r="V146" s="54" t="s">
        <v>12</v>
      </c>
      <c r="W146" s="52" t="s">
        <v>12</v>
      </c>
      <c r="X146" s="52" t="s">
        <v>1039</v>
      </c>
      <c r="Y146" s="52" t="s">
        <v>1512</v>
      </c>
      <c r="Z146" s="52">
        <v>2</v>
      </c>
      <c r="AA146" s="82">
        <v>1</v>
      </c>
      <c r="AB146" s="82" t="s">
        <v>1499</v>
      </c>
      <c r="AC146" s="82" t="s">
        <v>1499</v>
      </c>
      <c r="AD146" s="82" t="s">
        <v>1499</v>
      </c>
      <c r="AE146" s="82" t="s">
        <v>1503</v>
      </c>
      <c r="AF146" s="82" t="s">
        <v>1503</v>
      </c>
      <c r="AG146" s="82" t="s">
        <v>1503</v>
      </c>
      <c r="AH146" s="82" t="s">
        <v>1503</v>
      </c>
      <c r="AI146" s="82" t="s">
        <v>1503</v>
      </c>
      <c r="AJ146" s="82" t="s">
        <v>1499</v>
      </c>
      <c r="AK146" s="82" t="s">
        <v>1499</v>
      </c>
      <c r="AL146" s="82" t="s">
        <v>1499</v>
      </c>
      <c r="AM146" s="82" t="s">
        <v>1503</v>
      </c>
      <c r="AN146" s="82" t="s">
        <v>1503</v>
      </c>
      <c r="AO146" s="82" t="s">
        <v>1503</v>
      </c>
      <c r="AP146" s="82" t="s">
        <v>1503</v>
      </c>
      <c r="AQ146" s="82" t="s">
        <v>1503</v>
      </c>
      <c r="AR146" s="82" t="s">
        <v>1500</v>
      </c>
      <c r="AS146" s="85" t="s">
        <v>1500</v>
      </c>
      <c r="AT146" s="85" t="s">
        <v>1500</v>
      </c>
      <c r="AU146" s="142" t="s">
        <v>1718</v>
      </c>
      <c r="AV146" s="157"/>
      <c r="AW146" s="157"/>
      <c r="AX146" s="157"/>
      <c r="AY146" s="157"/>
      <c r="AZ146" s="157"/>
      <c r="BA146" s="169" t="s">
        <v>1500</v>
      </c>
      <c r="BB146" s="170"/>
      <c r="BC146" s="170"/>
      <c r="BD146" s="171"/>
      <c r="BE146" s="171"/>
      <c r="BF146" s="171"/>
      <c r="BG146" s="171"/>
      <c r="BH146" s="171"/>
    </row>
    <row r="147" spans="1:60" s="4" customFormat="1" ht="87" customHeight="1" thickBot="1" x14ac:dyDescent="0.3">
      <c r="A147" s="86" t="str">
        <f t="shared" si="9"/>
        <v>Indicator 151 - Over limit overdraft/credit line - discounting accounts</v>
      </c>
      <c r="B147" s="48">
        <f t="shared" si="11"/>
        <v>151</v>
      </c>
      <c r="C147" s="6" t="s">
        <v>160</v>
      </c>
      <c r="D147" s="8" t="str">
        <f t="shared" si="10"/>
        <v>ID151</v>
      </c>
      <c r="E147" s="8"/>
      <c r="F147" s="6" t="s">
        <v>318</v>
      </c>
      <c r="G147" s="60" t="s">
        <v>160</v>
      </c>
      <c r="H147" s="61" t="s">
        <v>659</v>
      </c>
      <c r="I147" s="14" t="s">
        <v>18</v>
      </c>
      <c r="J147" s="10" t="s">
        <v>741</v>
      </c>
      <c r="K147" s="11" t="s">
        <v>735</v>
      </c>
      <c r="L147" s="9" t="s">
        <v>477</v>
      </c>
      <c r="M147" s="14" t="s">
        <v>764</v>
      </c>
      <c r="N147" s="59"/>
      <c r="O147" s="145"/>
      <c r="P147" s="145"/>
      <c r="Q147" s="145"/>
      <c r="R147" s="145"/>
      <c r="S147" s="145"/>
      <c r="T147" s="66" t="s">
        <v>19</v>
      </c>
      <c r="U147" s="59" t="e">
        <f>#REF!/#REF!</f>
        <v>#REF!</v>
      </c>
      <c r="V147" s="52" t="s">
        <v>12</v>
      </c>
      <c r="W147" s="52" t="s">
        <v>12</v>
      </c>
      <c r="X147" s="52" t="s">
        <v>1039</v>
      </c>
      <c r="Y147" s="52" t="s">
        <v>1512</v>
      </c>
      <c r="Z147" s="52">
        <v>2</v>
      </c>
      <c r="AA147" s="82">
        <v>1</v>
      </c>
      <c r="AB147" s="82" t="s">
        <v>1499</v>
      </c>
      <c r="AC147" s="82" t="s">
        <v>1499</v>
      </c>
      <c r="AD147" s="82" t="s">
        <v>1499</v>
      </c>
      <c r="AE147" s="82" t="s">
        <v>1503</v>
      </c>
      <c r="AF147" s="82" t="s">
        <v>1503</v>
      </c>
      <c r="AG147" s="82" t="s">
        <v>1503</v>
      </c>
      <c r="AH147" s="82" t="s">
        <v>1503</v>
      </c>
      <c r="AI147" s="82" t="s">
        <v>1503</v>
      </c>
      <c r="AJ147" s="82" t="s">
        <v>1499</v>
      </c>
      <c r="AK147" s="82" t="s">
        <v>1499</v>
      </c>
      <c r="AL147" s="82" t="s">
        <v>1499</v>
      </c>
      <c r="AM147" s="82" t="s">
        <v>1503</v>
      </c>
      <c r="AN147" s="82" t="s">
        <v>1503</v>
      </c>
      <c r="AO147" s="82" t="s">
        <v>1503</v>
      </c>
      <c r="AP147" s="82" t="s">
        <v>1503</v>
      </c>
      <c r="AQ147" s="82" t="s">
        <v>1503</v>
      </c>
      <c r="AR147" s="82" t="s">
        <v>1500</v>
      </c>
      <c r="AS147" s="85" t="s">
        <v>1500</v>
      </c>
      <c r="AT147" s="85" t="s">
        <v>1500</v>
      </c>
      <c r="AU147" s="142" t="s">
        <v>1718</v>
      </c>
      <c r="AV147" s="157"/>
      <c r="AW147" s="157"/>
      <c r="AX147" s="157"/>
      <c r="AY147" s="157"/>
      <c r="AZ147" s="157"/>
      <c r="BA147" s="169" t="s">
        <v>1500</v>
      </c>
      <c r="BB147" s="170"/>
      <c r="BC147" s="170"/>
      <c r="BD147" s="171"/>
      <c r="BE147" s="171"/>
      <c r="BF147" s="171"/>
      <c r="BG147" s="171"/>
      <c r="BH147" s="171"/>
    </row>
    <row r="148" spans="1:60" s="4" customFormat="1" ht="87" customHeight="1" thickBot="1" x14ac:dyDescent="0.3">
      <c r="A148" s="86" t="str">
        <f t="shared" si="9"/>
        <v>Indicator 152 - Over limit overdraft/amount of credit line used</v>
      </c>
      <c r="B148" s="48">
        <f t="shared" si="11"/>
        <v>152</v>
      </c>
      <c r="C148" s="6" t="s">
        <v>161</v>
      </c>
      <c r="D148" s="8" t="str">
        <f t="shared" si="10"/>
        <v>ID152</v>
      </c>
      <c r="E148" s="8"/>
      <c r="F148" s="6" t="s">
        <v>318</v>
      </c>
      <c r="G148" s="60" t="s">
        <v>161</v>
      </c>
      <c r="H148" s="61" t="s">
        <v>660</v>
      </c>
      <c r="I148" s="14" t="s">
        <v>18</v>
      </c>
      <c r="J148" s="10" t="s">
        <v>741</v>
      </c>
      <c r="K148" s="11" t="s">
        <v>730</v>
      </c>
      <c r="L148" s="9" t="s">
        <v>478</v>
      </c>
      <c r="M148" s="14" t="s">
        <v>769</v>
      </c>
      <c r="N148" s="59"/>
      <c r="O148" s="145"/>
      <c r="P148" s="145"/>
      <c r="Q148" s="145"/>
      <c r="R148" s="145"/>
      <c r="S148" s="145"/>
      <c r="T148" s="66" t="s">
        <v>19</v>
      </c>
      <c r="U148" s="59" t="e">
        <f>#REF!/#REF!</f>
        <v>#REF!</v>
      </c>
      <c r="V148" s="54" t="s">
        <v>12</v>
      </c>
      <c r="W148" s="52" t="s">
        <v>12</v>
      </c>
      <c r="X148" s="52" t="s">
        <v>1039</v>
      </c>
      <c r="Y148" s="52" t="s">
        <v>1512</v>
      </c>
      <c r="Z148" s="52">
        <v>2</v>
      </c>
      <c r="AA148" s="82">
        <v>1</v>
      </c>
      <c r="AB148" s="82" t="s">
        <v>1499</v>
      </c>
      <c r="AC148" s="82" t="s">
        <v>1499</v>
      </c>
      <c r="AD148" s="82" t="s">
        <v>1499</v>
      </c>
      <c r="AE148" s="82" t="s">
        <v>1503</v>
      </c>
      <c r="AF148" s="82" t="s">
        <v>1503</v>
      </c>
      <c r="AG148" s="82" t="s">
        <v>1503</v>
      </c>
      <c r="AH148" s="82" t="s">
        <v>1503</v>
      </c>
      <c r="AI148" s="82" t="s">
        <v>1503</v>
      </c>
      <c r="AJ148" s="82" t="s">
        <v>1499</v>
      </c>
      <c r="AK148" s="82" t="s">
        <v>1499</v>
      </c>
      <c r="AL148" s="82" t="s">
        <v>1499</v>
      </c>
      <c r="AM148" s="82" t="s">
        <v>1503</v>
      </c>
      <c r="AN148" s="82" t="s">
        <v>1503</v>
      </c>
      <c r="AO148" s="82" t="s">
        <v>1503</v>
      </c>
      <c r="AP148" s="82" t="s">
        <v>1503</v>
      </c>
      <c r="AQ148" s="82" t="s">
        <v>1503</v>
      </c>
      <c r="AR148" s="82" t="s">
        <v>1500</v>
      </c>
      <c r="AS148" s="85" t="s">
        <v>1500</v>
      </c>
      <c r="AT148" s="85" t="s">
        <v>1500</v>
      </c>
      <c r="AU148" s="142" t="s">
        <v>1718</v>
      </c>
      <c r="AV148" s="157"/>
      <c r="AW148" s="157"/>
      <c r="AX148" s="157"/>
      <c r="AY148" s="157"/>
      <c r="AZ148" s="157"/>
      <c r="BA148" s="169" t="s">
        <v>1500</v>
      </c>
      <c r="BB148" s="170"/>
      <c r="BC148" s="170"/>
      <c r="BD148" s="171"/>
      <c r="BE148" s="171"/>
      <c r="BF148" s="171"/>
      <c r="BG148" s="171"/>
      <c r="BH148" s="171"/>
    </row>
    <row r="149" spans="1:60" s="4" customFormat="1" ht="72.599999999999994" customHeight="1" thickBot="1" x14ac:dyDescent="0.3">
      <c r="A149" s="86" t="str">
        <f t="shared" si="9"/>
        <v>Indicator 153 - Over limit overdraft/amount of credit line used - advances accounts</v>
      </c>
      <c r="B149" s="48">
        <f t="shared" si="11"/>
        <v>153</v>
      </c>
      <c r="C149" s="6" t="s">
        <v>162</v>
      </c>
      <c r="D149" s="8" t="str">
        <f t="shared" si="10"/>
        <v>ID153</v>
      </c>
      <c r="E149" s="8"/>
      <c r="F149" s="6" t="s">
        <v>318</v>
      </c>
      <c r="G149" s="60" t="s">
        <v>162</v>
      </c>
      <c r="H149" s="61" t="s">
        <v>661</v>
      </c>
      <c r="I149" s="14" t="s">
        <v>18</v>
      </c>
      <c r="J149" s="10" t="s">
        <v>741</v>
      </c>
      <c r="K149" s="11" t="s">
        <v>730</v>
      </c>
      <c r="L149" s="9" t="s">
        <v>479</v>
      </c>
      <c r="M149" s="14" t="s">
        <v>1766</v>
      </c>
      <c r="N149" s="59"/>
      <c r="O149" s="145"/>
      <c r="P149" s="145"/>
      <c r="Q149" s="145"/>
      <c r="R149" s="145"/>
      <c r="S149" s="145"/>
      <c r="T149" s="66" t="s">
        <v>19</v>
      </c>
      <c r="U149" s="59" t="e">
        <f>#REF!/#REF!</f>
        <v>#REF!</v>
      </c>
      <c r="V149" s="52" t="s">
        <v>12</v>
      </c>
      <c r="W149" s="52" t="s">
        <v>12</v>
      </c>
      <c r="X149" s="52" t="s">
        <v>1039</v>
      </c>
      <c r="Y149" s="52" t="s">
        <v>1512</v>
      </c>
      <c r="Z149" s="52">
        <v>2</v>
      </c>
      <c r="AA149" s="82">
        <v>1</v>
      </c>
      <c r="AB149" s="82" t="s">
        <v>1499</v>
      </c>
      <c r="AC149" s="82" t="s">
        <v>1499</v>
      </c>
      <c r="AD149" s="82" t="s">
        <v>1499</v>
      </c>
      <c r="AE149" s="82" t="s">
        <v>1503</v>
      </c>
      <c r="AF149" s="82" t="s">
        <v>1503</v>
      </c>
      <c r="AG149" s="82" t="s">
        <v>1503</v>
      </c>
      <c r="AH149" s="82" t="s">
        <v>1503</v>
      </c>
      <c r="AI149" s="82" t="s">
        <v>1503</v>
      </c>
      <c r="AJ149" s="82" t="s">
        <v>1499</v>
      </c>
      <c r="AK149" s="82" t="s">
        <v>1499</v>
      </c>
      <c r="AL149" s="82" t="s">
        <v>1499</v>
      </c>
      <c r="AM149" s="82" t="s">
        <v>1503</v>
      </c>
      <c r="AN149" s="82" t="s">
        <v>1503</v>
      </c>
      <c r="AO149" s="82" t="s">
        <v>1503</v>
      </c>
      <c r="AP149" s="82" t="s">
        <v>1503</v>
      </c>
      <c r="AQ149" s="82" t="s">
        <v>1503</v>
      </c>
      <c r="AR149" s="82" t="s">
        <v>1500</v>
      </c>
      <c r="AS149" s="85" t="s">
        <v>1500</v>
      </c>
      <c r="AT149" s="85" t="s">
        <v>1500</v>
      </c>
      <c r="AU149" s="142" t="s">
        <v>1718</v>
      </c>
      <c r="AV149" s="157"/>
      <c r="AW149" s="157"/>
      <c r="AX149" s="157"/>
      <c r="AY149" s="157"/>
      <c r="AZ149" s="157"/>
      <c r="BA149" s="169" t="s">
        <v>1500</v>
      </c>
      <c r="BB149" s="170"/>
      <c r="BC149" s="170"/>
      <c r="BD149" s="171"/>
      <c r="BE149" s="171"/>
      <c r="BF149" s="171"/>
      <c r="BG149" s="171"/>
      <c r="BH149" s="171"/>
    </row>
    <row r="150" spans="1:60" s="4" customFormat="1" ht="87" customHeight="1" thickBot="1" x14ac:dyDescent="0.3">
      <c r="A150" s="86" t="str">
        <f t="shared" ref="A150:A181" si="12">CONCATENATE(C$2," ",B150," - ",C150)</f>
        <v>Indicator 154 - Over limit overdraft pro solvendo /amount of credit line used pro solvendo</v>
      </c>
      <c r="B150" s="48">
        <f t="shared" si="11"/>
        <v>154</v>
      </c>
      <c r="C150" s="6" t="s">
        <v>163</v>
      </c>
      <c r="D150" s="8" t="str">
        <f t="shared" si="10"/>
        <v>ID154</v>
      </c>
      <c r="E150" s="8"/>
      <c r="F150" s="6" t="s">
        <v>318</v>
      </c>
      <c r="G150" s="60" t="s">
        <v>163</v>
      </c>
      <c r="H150" s="61" t="s">
        <v>662</v>
      </c>
      <c r="I150" s="14" t="s">
        <v>18</v>
      </c>
      <c r="J150" s="10" t="s">
        <v>741</v>
      </c>
      <c r="K150" s="11" t="s">
        <v>730</v>
      </c>
      <c r="L150" s="9" t="s">
        <v>480</v>
      </c>
      <c r="M150" s="14" t="s">
        <v>770</v>
      </c>
      <c r="N150" s="59"/>
      <c r="O150" s="145"/>
      <c r="P150" s="145"/>
      <c r="Q150" s="145"/>
      <c r="R150" s="145"/>
      <c r="S150" s="145"/>
      <c r="T150" s="66" t="s">
        <v>19</v>
      </c>
      <c r="U150" s="59" t="e">
        <f>#REF!/#REF!</f>
        <v>#REF!</v>
      </c>
      <c r="V150" s="54" t="s">
        <v>12</v>
      </c>
      <c r="W150" s="52" t="s">
        <v>12</v>
      </c>
      <c r="X150" s="52" t="s">
        <v>1039</v>
      </c>
      <c r="Y150" s="52" t="s">
        <v>1512</v>
      </c>
      <c r="Z150" s="52">
        <v>2</v>
      </c>
      <c r="AA150" s="82">
        <v>1</v>
      </c>
      <c r="AB150" s="82" t="s">
        <v>1499</v>
      </c>
      <c r="AC150" s="82" t="s">
        <v>1499</v>
      </c>
      <c r="AD150" s="82" t="s">
        <v>1499</v>
      </c>
      <c r="AE150" s="82" t="s">
        <v>1503</v>
      </c>
      <c r="AF150" s="82" t="s">
        <v>1503</v>
      </c>
      <c r="AG150" s="82" t="s">
        <v>1503</v>
      </c>
      <c r="AH150" s="82" t="s">
        <v>1503</v>
      </c>
      <c r="AI150" s="82" t="s">
        <v>1503</v>
      </c>
      <c r="AJ150" s="82" t="s">
        <v>1499</v>
      </c>
      <c r="AK150" s="82" t="s">
        <v>1499</v>
      </c>
      <c r="AL150" s="82" t="s">
        <v>1499</v>
      </c>
      <c r="AM150" s="82" t="s">
        <v>1503</v>
      </c>
      <c r="AN150" s="82" t="s">
        <v>1503</v>
      </c>
      <c r="AO150" s="82" t="s">
        <v>1503</v>
      </c>
      <c r="AP150" s="82" t="s">
        <v>1503</v>
      </c>
      <c r="AQ150" s="82" t="s">
        <v>1503</v>
      </c>
      <c r="AR150" s="82" t="s">
        <v>1500</v>
      </c>
      <c r="AS150" s="85" t="s">
        <v>1500</v>
      </c>
      <c r="AT150" s="85" t="s">
        <v>1500</v>
      </c>
      <c r="AU150" s="142" t="s">
        <v>1718</v>
      </c>
      <c r="AV150" s="157"/>
      <c r="AW150" s="157"/>
      <c r="AX150" s="157"/>
      <c r="AY150" s="157"/>
      <c r="AZ150" s="157"/>
      <c r="BA150" s="169" t="s">
        <v>1500</v>
      </c>
      <c r="BB150" s="170"/>
      <c r="BC150" s="170"/>
      <c r="BD150" s="171"/>
      <c r="BE150" s="171"/>
      <c r="BF150" s="171"/>
      <c r="BG150" s="171"/>
      <c r="BH150" s="171"/>
    </row>
    <row r="151" spans="1:60" s="4" customFormat="1" ht="87" customHeight="1" thickBot="1" x14ac:dyDescent="0.3">
      <c r="A151" s="86" t="str">
        <f t="shared" si="12"/>
        <v>Indicator 155 - Over limit overdraft/amount of credit line used - discounting accounts</v>
      </c>
      <c r="B151" s="48">
        <f t="shared" si="11"/>
        <v>155</v>
      </c>
      <c r="C151" s="6" t="s">
        <v>164</v>
      </c>
      <c r="D151" s="8" t="str">
        <f t="shared" si="10"/>
        <v>ID155</v>
      </c>
      <c r="E151" s="8"/>
      <c r="F151" s="6" t="s">
        <v>318</v>
      </c>
      <c r="G151" s="60" t="s">
        <v>164</v>
      </c>
      <c r="H151" s="61" t="s">
        <v>663</v>
      </c>
      <c r="I151" s="14" t="s">
        <v>18</v>
      </c>
      <c r="J151" s="10" t="s">
        <v>741</v>
      </c>
      <c r="K151" s="11" t="s">
        <v>730</v>
      </c>
      <c r="L151" s="9" t="s">
        <v>481</v>
      </c>
      <c r="M151" s="14" t="s">
        <v>1767</v>
      </c>
      <c r="N151" s="59"/>
      <c r="O151" s="145"/>
      <c r="P151" s="145"/>
      <c r="Q151" s="145"/>
      <c r="R151" s="145"/>
      <c r="S151" s="145"/>
      <c r="T151" s="66" t="s">
        <v>19</v>
      </c>
      <c r="U151" s="59" t="e">
        <f>#REF!/#REF!</f>
        <v>#REF!</v>
      </c>
      <c r="V151" s="52" t="s">
        <v>12</v>
      </c>
      <c r="W151" s="52" t="s">
        <v>12</v>
      </c>
      <c r="X151" s="52" t="s">
        <v>1039</v>
      </c>
      <c r="Y151" s="52" t="s">
        <v>1512</v>
      </c>
      <c r="Z151" s="52">
        <v>2</v>
      </c>
      <c r="AA151" s="82">
        <v>1</v>
      </c>
      <c r="AB151" s="82" t="s">
        <v>1499</v>
      </c>
      <c r="AC151" s="82" t="s">
        <v>1499</v>
      </c>
      <c r="AD151" s="82" t="s">
        <v>1499</v>
      </c>
      <c r="AE151" s="82" t="s">
        <v>1503</v>
      </c>
      <c r="AF151" s="82" t="s">
        <v>1503</v>
      </c>
      <c r="AG151" s="82" t="s">
        <v>1503</v>
      </c>
      <c r="AH151" s="82" t="s">
        <v>1503</v>
      </c>
      <c r="AI151" s="82" t="s">
        <v>1503</v>
      </c>
      <c r="AJ151" s="82" t="s">
        <v>1499</v>
      </c>
      <c r="AK151" s="82" t="s">
        <v>1499</v>
      </c>
      <c r="AL151" s="82" t="s">
        <v>1499</v>
      </c>
      <c r="AM151" s="82" t="s">
        <v>1503</v>
      </c>
      <c r="AN151" s="82" t="s">
        <v>1503</v>
      </c>
      <c r="AO151" s="82" t="s">
        <v>1503</v>
      </c>
      <c r="AP151" s="82" t="s">
        <v>1503</v>
      </c>
      <c r="AQ151" s="82" t="s">
        <v>1503</v>
      </c>
      <c r="AR151" s="82" t="s">
        <v>1500</v>
      </c>
      <c r="AS151" s="85" t="s">
        <v>1500</v>
      </c>
      <c r="AT151" s="85" t="s">
        <v>1500</v>
      </c>
      <c r="AU151" s="142" t="s">
        <v>1718</v>
      </c>
      <c r="AV151" s="157"/>
      <c r="AW151" s="157"/>
      <c r="AX151" s="157"/>
      <c r="AY151" s="157"/>
      <c r="AZ151" s="157"/>
      <c r="BA151" s="169" t="s">
        <v>1500</v>
      </c>
      <c r="BB151" s="170"/>
      <c r="BC151" s="170"/>
      <c r="BD151" s="171"/>
      <c r="BE151" s="171"/>
      <c r="BF151" s="171"/>
      <c r="BG151" s="171"/>
      <c r="BH151" s="171"/>
    </row>
    <row r="152" spans="1:60" s="4" customFormat="1" ht="47.45" customHeight="1" thickBot="1" x14ac:dyDescent="0.3">
      <c r="A152" s="86" t="str">
        <f t="shared" si="12"/>
        <v>Indicator 156 - Reciprocal of number of bills presented for discount in the last quarter</v>
      </c>
      <c r="B152" s="48">
        <f t="shared" si="11"/>
        <v>156</v>
      </c>
      <c r="C152" s="6" t="s">
        <v>165</v>
      </c>
      <c r="D152" s="8" t="str">
        <f t="shared" si="10"/>
        <v>ID156</v>
      </c>
      <c r="E152" s="8"/>
      <c r="F152" s="6" t="s">
        <v>318</v>
      </c>
      <c r="G152" s="60" t="s">
        <v>165</v>
      </c>
      <c r="H152" s="61" t="s">
        <v>664</v>
      </c>
      <c r="I152" s="14" t="s">
        <v>18</v>
      </c>
      <c r="J152" s="10" t="s">
        <v>748</v>
      </c>
      <c r="K152" s="11" t="s">
        <v>729</v>
      </c>
      <c r="L152" s="9" t="s">
        <v>413</v>
      </c>
      <c r="M152" s="160" t="s">
        <v>1777</v>
      </c>
      <c r="N152" s="59"/>
      <c r="O152" s="145"/>
      <c r="P152" s="145"/>
      <c r="Q152" s="145"/>
      <c r="R152" s="145"/>
      <c r="S152" s="145"/>
      <c r="T152" s="66" t="s">
        <v>19</v>
      </c>
      <c r="U152" s="59" t="s">
        <v>1027</v>
      </c>
      <c r="V152" s="52" t="s">
        <v>12</v>
      </c>
      <c r="W152" s="52" t="s">
        <v>12</v>
      </c>
      <c r="X152" s="52" t="s">
        <v>1039</v>
      </c>
      <c r="Y152" s="52" t="s">
        <v>1513</v>
      </c>
      <c r="Z152" s="52">
        <v>3</v>
      </c>
      <c r="AA152" s="82">
        <v>1</v>
      </c>
      <c r="AB152" s="82" t="s">
        <v>1499</v>
      </c>
      <c r="AC152" s="82" t="s">
        <v>1499</v>
      </c>
      <c r="AD152" s="82" t="s">
        <v>1499</v>
      </c>
      <c r="AE152" s="82" t="s">
        <v>1503</v>
      </c>
      <c r="AF152" s="82" t="s">
        <v>1503</v>
      </c>
      <c r="AG152" s="82" t="s">
        <v>1503</v>
      </c>
      <c r="AH152" s="82" t="s">
        <v>1503</v>
      </c>
      <c r="AI152" s="82" t="s">
        <v>1503</v>
      </c>
      <c r="AJ152" s="82" t="s">
        <v>1499</v>
      </c>
      <c r="AK152" s="82" t="s">
        <v>1499</v>
      </c>
      <c r="AL152" s="82" t="s">
        <v>1499</v>
      </c>
      <c r="AM152" s="82" t="s">
        <v>1503</v>
      </c>
      <c r="AN152" s="82" t="s">
        <v>1503</v>
      </c>
      <c r="AO152" s="82" t="s">
        <v>1503</v>
      </c>
      <c r="AP152" s="82" t="s">
        <v>1503</v>
      </c>
      <c r="AQ152" s="82" t="s">
        <v>1503</v>
      </c>
      <c r="AR152" s="82" t="s">
        <v>1500</v>
      </c>
      <c r="AS152" s="85" t="s">
        <v>1500</v>
      </c>
      <c r="AT152" s="85" t="s">
        <v>1500</v>
      </c>
      <c r="AU152" s="142" t="s">
        <v>1718</v>
      </c>
      <c r="AV152" s="157"/>
      <c r="AW152" s="157"/>
      <c r="AX152" s="157"/>
      <c r="AY152" s="157"/>
      <c r="AZ152" s="157"/>
      <c r="BA152" s="169" t="s">
        <v>1500</v>
      </c>
      <c r="BB152" s="170"/>
      <c r="BC152" s="170"/>
      <c r="BD152" s="171"/>
      <c r="BE152" s="171"/>
      <c r="BF152" s="171"/>
      <c r="BG152" s="171"/>
      <c r="BH152" s="171"/>
    </row>
    <row r="153" spans="1:60" s="4" customFormat="1" ht="47.45" customHeight="1" thickBot="1" x14ac:dyDescent="0.3">
      <c r="A153" s="86" t="str">
        <f t="shared" si="12"/>
        <v>Indicator 157 - Reciprocal of number of bills become due in the last quarter</v>
      </c>
      <c r="B153" s="48">
        <f t="shared" si="11"/>
        <v>157</v>
      </c>
      <c r="C153" s="6" t="s">
        <v>166</v>
      </c>
      <c r="D153" s="8" t="str">
        <f t="shared" si="10"/>
        <v>ID157</v>
      </c>
      <c r="E153" s="8"/>
      <c r="F153" s="6" t="s">
        <v>315</v>
      </c>
      <c r="G153" s="60" t="s">
        <v>166</v>
      </c>
      <c r="H153" s="61" t="s">
        <v>665</v>
      </c>
      <c r="I153" s="14" t="s">
        <v>18</v>
      </c>
      <c r="J153" s="10" t="s">
        <v>748</v>
      </c>
      <c r="K153" s="11" t="s">
        <v>729</v>
      </c>
      <c r="L153" s="9" t="s">
        <v>414</v>
      </c>
      <c r="M153" s="160" t="s">
        <v>1778</v>
      </c>
      <c r="N153" s="59"/>
      <c r="O153" s="145"/>
      <c r="P153" s="145"/>
      <c r="Q153" s="145"/>
      <c r="R153" s="145"/>
      <c r="S153" s="145"/>
      <c r="T153" s="66" t="s">
        <v>19</v>
      </c>
      <c r="U153" s="59" t="s">
        <v>1027</v>
      </c>
      <c r="V153" s="52" t="s">
        <v>12</v>
      </c>
      <c r="W153" s="52" t="s">
        <v>12</v>
      </c>
      <c r="X153" s="52" t="s">
        <v>1039</v>
      </c>
      <c r="Y153" s="52" t="s">
        <v>1513</v>
      </c>
      <c r="Z153" s="52">
        <v>3</v>
      </c>
      <c r="AA153" s="82">
        <v>1</v>
      </c>
      <c r="AB153" s="82" t="s">
        <v>1499</v>
      </c>
      <c r="AC153" s="82" t="s">
        <v>1499</v>
      </c>
      <c r="AD153" s="82" t="s">
        <v>1499</v>
      </c>
      <c r="AE153" s="82" t="s">
        <v>1503</v>
      </c>
      <c r="AF153" s="82" t="s">
        <v>1503</v>
      </c>
      <c r="AG153" s="82" t="s">
        <v>1503</v>
      </c>
      <c r="AH153" s="82" t="s">
        <v>1503</v>
      </c>
      <c r="AI153" s="82" t="s">
        <v>1503</v>
      </c>
      <c r="AJ153" s="82" t="s">
        <v>1499</v>
      </c>
      <c r="AK153" s="82" t="s">
        <v>1499</v>
      </c>
      <c r="AL153" s="82" t="s">
        <v>1499</v>
      </c>
      <c r="AM153" s="82" t="s">
        <v>1503</v>
      </c>
      <c r="AN153" s="82" t="s">
        <v>1503</v>
      </c>
      <c r="AO153" s="82" t="s">
        <v>1503</v>
      </c>
      <c r="AP153" s="82" t="s">
        <v>1503</v>
      </c>
      <c r="AQ153" s="82" t="s">
        <v>1503</v>
      </c>
      <c r="AR153" s="82" t="s">
        <v>1500</v>
      </c>
      <c r="AS153" s="85" t="s">
        <v>1500</v>
      </c>
      <c r="AT153" s="85" t="s">
        <v>1500</v>
      </c>
      <c r="AU153" s="142" t="s">
        <v>1718</v>
      </c>
      <c r="AV153" s="157"/>
      <c r="AW153" s="157"/>
      <c r="AX153" s="157"/>
      <c r="AY153" s="157"/>
      <c r="AZ153" s="157"/>
      <c r="BA153" s="169" t="s">
        <v>1500</v>
      </c>
      <c r="BB153" s="170"/>
      <c r="BC153" s="170"/>
      <c r="BD153" s="171"/>
      <c r="BE153" s="171"/>
      <c r="BF153" s="171"/>
      <c r="BG153" s="171"/>
      <c r="BH153" s="171"/>
    </row>
    <row r="154" spans="1:60" s="4" customFormat="1" ht="47.45" customHeight="1" thickBot="1" x14ac:dyDescent="0.3">
      <c r="A154" s="86" t="str">
        <f t="shared" si="12"/>
        <v>Indicator 158 - Reciprocal of amount of bills presented for discount in the last quarter</v>
      </c>
      <c r="B154" s="48">
        <f t="shared" si="11"/>
        <v>158</v>
      </c>
      <c r="C154" s="6" t="s">
        <v>167</v>
      </c>
      <c r="D154" s="8" t="str">
        <f t="shared" si="10"/>
        <v>ID158</v>
      </c>
      <c r="E154" s="8"/>
      <c r="F154" s="6" t="s">
        <v>318</v>
      </c>
      <c r="G154" s="60" t="s">
        <v>167</v>
      </c>
      <c r="H154" s="61" t="s">
        <v>666</v>
      </c>
      <c r="I154" s="14" t="s">
        <v>18</v>
      </c>
      <c r="J154" s="10" t="s">
        <v>748</v>
      </c>
      <c r="K154" s="11" t="s">
        <v>729</v>
      </c>
      <c r="L154" s="9" t="s">
        <v>415</v>
      </c>
      <c r="M154" s="160" t="s">
        <v>1779</v>
      </c>
      <c r="N154" s="59"/>
      <c r="O154" s="145"/>
      <c r="P154" s="145"/>
      <c r="Q154" s="145"/>
      <c r="R154" s="145"/>
      <c r="S154" s="145"/>
      <c r="T154" s="66" t="s">
        <v>19</v>
      </c>
      <c r="U154" s="59" t="s">
        <v>1027</v>
      </c>
      <c r="V154" s="52" t="s">
        <v>12</v>
      </c>
      <c r="W154" s="52" t="s">
        <v>12</v>
      </c>
      <c r="X154" s="52" t="s">
        <v>1039</v>
      </c>
      <c r="Y154" s="52" t="s">
        <v>1513</v>
      </c>
      <c r="Z154" s="52">
        <v>3</v>
      </c>
      <c r="AA154" s="82">
        <v>1</v>
      </c>
      <c r="AB154" s="82" t="s">
        <v>1499</v>
      </c>
      <c r="AC154" s="82" t="s">
        <v>1499</v>
      </c>
      <c r="AD154" s="82" t="s">
        <v>1499</v>
      </c>
      <c r="AE154" s="82" t="s">
        <v>1503</v>
      </c>
      <c r="AF154" s="82" t="s">
        <v>1503</v>
      </c>
      <c r="AG154" s="82" t="s">
        <v>1503</v>
      </c>
      <c r="AH154" s="82" t="s">
        <v>1503</v>
      </c>
      <c r="AI154" s="82" t="s">
        <v>1503</v>
      </c>
      <c r="AJ154" s="82" t="s">
        <v>1499</v>
      </c>
      <c r="AK154" s="82" t="s">
        <v>1499</v>
      </c>
      <c r="AL154" s="82" t="s">
        <v>1499</v>
      </c>
      <c r="AM154" s="82" t="s">
        <v>1503</v>
      </c>
      <c r="AN154" s="82" t="s">
        <v>1503</v>
      </c>
      <c r="AO154" s="82" t="s">
        <v>1503</v>
      </c>
      <c r="AP154" s="82" t="s">
        <v>1503</v>
      </c>
      <c r="AQ154" s="82" t="s">
        <v>1503</v>
      </c>
      <c r="AR154" s="82" t="s">
        <v>1500</v>
      </c>
      <c r="AS154" s="85" t="s">
        <v>1500</v>
      </c>
      <c r="AT154" s="85" t="s">
        <v>1500</v>
      </c>
      <c r="AU154" s="142" t="s">
        <v>1718</v>
      </c>
      <c r="AV154" s="157"/>
      <c r="AW154" s="157"/>
      <c r="AX154" s="157"/>
      <c r="AY154" s="157"/>
      <c r="AZ154" s="157"/>
      <c r="BA154" s="169" t="s">
        <v>1500</v>
      </c>
      <c r="BB154" s="170"/>
      <c r="BC154" s="170"/>
      <c r="BD154" s="171"/>
      <c r="BE154" s="171"/>
      <c r="BF154" s="171"/>
      <c r="BG154" s="171"/>
      <c r="BH154" s="171"/>
    </row>
    <row r="155" spans="1:60" s="4" customFormat="1" ht="47.45" customHeight="1" thickBot="1" x14ac:dyDescent="0.3">
      <c r="A155" s="86" t="str">
        <f t="shared" si="12"/>
        <v>Indicator 159 - Reciprocal of amount of bills become due in the last quarter</v>
      </c>
      <c r="B155" s="48">
        <f t="shared" si="11"/>
        <v>159</v>
      </c>
      <c r="C155" s="6" t="s">
        <v>168</v>
      </c>
      <c r="D155" s="8" t="str">
        <f t="shared" si="10"/>
        <v>ID159</v>
      </c>
      <c r="E155" s="8"/>
      <c r="F155" s="6" t="s">
        <v>315</v>
      </c>
      <c r="G155" s="60" t="s">
        <v>168</v>
      </c>
      <c r="H155" s="61" t="s">
        <v>667</v>
      </c>
      <c r="I155" s="14" t="s">
        <v>18</v>
      </c>
      <c r="J155" s="10" t="s">
        <v>748</v>
      </c>
      <c r="K155" s="11" t="s">
        <v>729</v>
      </c>
      <c r="L155" s="9" t="s">
        <v>416</v>
      </c>
      <c r="M155" s="160" t="s">
        <v>1780</v>
      </c>
      <c r="N155" s="59"/>
      <c r="O155" s="145"/>
      <c r="P155" s="145"/>
      <c r="Q155" s="145"/>
      <c r="R155" s="145"/>
      <c r="S155" s="145"/>
      <c r="T155" s="66" t="s">
        <v>19</v>
      </c>
      <c r="U155" s="59" t="s">
        <v>1027</v>
      </c>
      <c r="V155" s="52" t="s">
        <v>12</v>
      </c>
      <c r="W155" s="52" t="s">
        <v>12</v>
      </c>
      <c r="X155" s="52" t="s">
        <v>1039</v>
      </c>
      <c r="Y155" s="52" t="s">
        <v>1513</v>
      </c>
      <c r="Z155" s="52">
        <v>3</v>
      </c>
      <c r="AA155" s="82">
        <v>1</v>
      </c>
      <c r="AB155" s="82" t="s">
        <v>1499</v>
      </c>
      <c r="AC155" s="82" t="s">
        <v>1499</v>
      </c>
      <c r="AD155" s="82" t="s">
        <v>1499</v>
      </c>
      <c r="AE155" s="82" t="s">
        <v>1503</v>
      </c>
      <c r="AF155" s="82" t="s">
        <v>1503</v>
      </c>
      <c r="AG155" s="82" t="s">
        <v>1503</v>
      </c>
      <c r="AH155" s="82" t="s">
        <v>1503</v>
      </c>
      <c r="AI155" s="82" t="s">
        <v>1503</v>
      </c>
      <c r="AJ155" s="82" t="s">
        <v>1499</v>
      </c>
      <c r="AK155" s="82" t="s">
        <v>1499</v>
      </c>
      <c r="AL155" s="82" t="s">
        <v>1499</v>
      </c>
      <c r="AM155" s="82" t="s">
        <v>1503</v>
      </c>
      <c r="AN155" s="82" t="s">
        <v>1503</v>
      </c>
      <c r="AO155" s="82" t="s">
        <v>1503</v>
      </c>
      <c r="AP155" s="82" t="s">
        <v>1503</v>
      </c>
      <c r="AQ155" s="82" t="s">
        <v>1503</v>
      </c>
      <c r="AR155" s="82" t="s">
        <v>1500</v>
      </c>
      <c r="AS155" s="85" t="s">
        <v>1500</v>
      </c>
      <c r="AT155" s="85" t="s">
        <v>1500</v>
      </c>
      <c r="AU155" s="142" t="s">
        <v>1718</v>
      </c>
      <c r="AV155" s="157"/>
      <c r="AW155" s="157"/>
      <c r="AX155" s="157"/>
      <c r="AY155" s="157"/>
      <c r="AZ155" s="157"/>
      <c r="BA155" s="169" t="s">
        <v>1500</v>
      </c>
      <c r="BB155" s="170"/>
      <c r="BC155" s="170"/>
      <c r="BD155" s="171"/>
      <c r="BE155" s="171"/>
      <c r="BF155" s="171"/>
      <c r="BG155" s="171"/>
      <c r="BH155" s="171"/>
    </row>
    <row r="156" spans="1:60" s="4" customFormat="1" ht="58.35" customHeight="1" thickBot="1" x14ac:dyDescent="0.3">
      <c r="A156" s="47" t="str">
        <f t="shared" si="12"/>
        <v>Indicator 160 - Amount of unpaid and called back bills - variation in last month</v>
      </c>
      <c r="B156" s="48">
        <f t="shared" si="11"/>
        <v>160</v>
      </c>
      <c r="C156" s="6" t="s">
        <v>1320</v>
      </c>
      <c r="D156" s="8" t="str">
        <f t="shared" si="10"/>
        <v>ID160</v>
      </c>
      <c r="E156" s="8"/>
      <c r="F156" s="6" t="s">
        <v>315</v>
      </c>
      <c r="G156" s="60" t="s">
        <v>169</v>
      </c>
      <c r="H156" s="61" t="s">
        <v>668</v>
      </c>
      <c r="I156" s="14" t="s">
        <v>18</v>
      </c>
      <c r="J156" s="10" t="s">
        <v>748</v>
      </c>
      <c r="K156" s="11" t="s">
        <v>729</v>
      </c>
      <c r="L156" s="9" t="s">
        <v>470</v>
      </c>
      <c r="M156" s="160" t="s">
        <v>1781</v>
      </c>
      <c r="N156" s="59"/>
      <c r="O156" s="145"/>
      <c r="P156" s="145"/>
      <c r="Q156" s="145"/>
      <c r="R156" s="145"/>
      <c r="S156" s="145"/>
      <c r="T156" s="66" t="s">
        <v>19</v>
      </c>
      <c r="U156" s="59" t="s">
        <v>1027</v>
      </c>
      <c r="V156" s="52" t="s">
        <v>12</v>
      </c>
      <c r="W156" s="52" t="s">
        <v>12</v>
      </c>
      <c r="X156" s="52" t="s">
        <v>1039</v>
      </c>
      <c r="Y156" s="52" t="s">
        <v>1540</v>
      </c>
      <c r="Z156" s="52">
        <v>3</v>
      </c>
      <c r="AA156" s="82">
        <v>1</v>
      </c>
      <c r="AB156" s="82" t="s">
        <v>1499</v>
      </c>
      <c r="AC156" s="82" t="s">
        <v>1499</v>
      </c>
      <c r="AD156" s="82" t="s">
        <v>1499</v>
      </c>
      <c r="AE156" s="82" t="s">
        <v>1503</v>
      </c>
      <c r="AF156" s="82" t="s">
        <v>1503</v>
      </c>
      <c r="AG156" s="82" t="s">
        <v>1503</v>
      </c>
      <c r="AH156" s="82" t="s">
        <v>1503</v>
      </c>
      <c r="AI156" s="82" t="s">
        <v>1503</v>
      </c>
      <c r="AJ156" s="82" t="s">
        <v>1499</v>
      </c>
      <c r="AK156" s="82" t="s">
        <v>1499</v>
      </c>
      <c r="AL156" s="82" t="s">
        <v>1499</v>
      </c>
      <c r="AM156" s="82" t="s">
        <v>1503</v>
      </c>
      <c r="AN156" s="82" t="s">
        <v>1503</v>
      </c>
      <c r="AO156" s="82" t="s">
        <v>1503</v>
      </c>
      <c r="AP156" s="82" t="s">
        <v>1503</v>
      </c>
      <c r="AQ156" s="82" t="s">
        <v>1503</v>
      </c>
      <c r="AR156" s="82" t="s">
        <v>1500</v>
      </c>
      <c r="AS156" s="85" t="s">
        <v>1500</v>
      </c>
      <c r="AT156" s="85" t="s">
        <v>1500</v>
      </c>
      <c r="AU156" s="142" t="s">
        <v>1718</v>
      </c>
      <c r="AV156" s="157"/>
      <c r="AW156" s="157"/>
      <c r="AX156" s="157"/>
      <c r="AY156" s="157"/>
      <c r="AZ156" s="157"/>
      <c r="BA156" s="169" t="s">
        <v>1500</v>
      </c>
      <c r="BB156" s="170"/>
      <c r="BC156" s="170"/>
      <c r="BD156" s="171"/>
      <c r="BE156" s="171"/>
      <c r="BF156" s="171"/>
      <c r="BG156" s="171"/>
      <c r="BH156" s="171"/>
    </row>
    <row r="157" spans="1:60" s="4" customFormat="1" ht="77.25" customHeight="1" thickBot="1" x14ac:dyDescent="0.3">
      <c r="A157" s="47" t="str">
        <f t="shared" si="12"/>
        <v>Indicator 161 - Amount of unpaid and called back bills - variation in last 2 months</v>
      </c>
      <c r="B157" s="48">
        <f t="shared" si="11"/>
        <v>161</v>
      </c>
      <c r="C157" s="6" t="s">
        <v>1321</v>
      </c>
      <c r="D157" s="8" t="str">
        <f t="shared" si="10"/>
        <v>ID161</v>
      </c>
      <c r="E157" s="8"/>
      <c r="F157" s="6" t="s">
        <v>315</v>
      </c>
      <c r="G157" s="60" t="s">
        <v>170</v>
      </c>
      <c r="H157" s="61" t="s">
        <v>669</v>
      </c>
      <c r="I157" s="14" t="s">
        <v>18</v>
      </c>
      <c r="J157" s="10" t="s">
        <v>748</v>
      </c>
      <c r="K157" s="11" t="s">
        <v>729</v>
      </c>
      <c r="L157" s="9" t="s">
        <v>470</v>
      </c>
      <c r="M157" s="162" t="s">
        <v>1793</v>
      </c>
      <c r="N157" s="59"/>
      <c r="O157" s="145"/>
      <c r="P157" s="145"/>
      <c r="Q157" s="145"/>
      <c r="R157" s="145"/>
      <c r="S157" s="145"/>
      <c r="T157" s="66" t="s">
        <v>19</v>
      </c>
      <c r="U157" s="59" t="s">
        <v>1027</v>
      </c>
      <c r="V157" s="52" t="s">
        <v>12</v>
      </c>
      <c r="W157" s="52" t="s">
        <v>12</v>
      </c>
      <c r="X157" s="88" t="s">
        <v>1039</v>
      </c>
      <c r="Y157" s="89" t="s">
        <v>1541</v>
      </c>
      <c r="Z157" s="52">
        <v>3</v>
      </c>
      <c r="AA157" s="82">
        <v>1</v>
      </c>
      <c r="AB157" s="82" t="s">
        <v>1499</v>
      </c>
      <c r="AC157" s="82" t="s">
        <v>1499</v>
      </c>
      <c r="AD157" s="82" t="s">
        <v>1499</v>
      </c>
      <c r="AE157" s="82" t="s">
        <v>1503</v>
      </c>
      <c r="AF157" s="82" t="s">
        <v>1503</v>
      </c>
      <c r="AG157" s="82" t="s">
        <v>1503</v>
      </c>
      <c r="AH157" s="82" t="s">
        <v>1503</v>
      </c>
      <c r="AI157" s="82" t="s">
        <v>1503</v>
      </c>
      <c r="AJ157" s="82" t="s">
        <v>1499</v>
      </c>
      <c r="AK157" s="82" t="s">
        <v>1499</v>
      </c>
      <c r="AL157" s="82" t="s">
        <v>1499</v>
      </c>
      <c r="AM157" s="82" t="s">
        <v>1503</v>
      </c>
      <c r="AN157" s="82" t="s">
        <v>1503</v>
      </c>
      <c r="AO157" s="82" t="s">
        <v>1503</v>
      </c>
      <c r="AP157" s="82" t="s">
        <v>1503</v>
      </c>
      <c r="AQ157" s="82" t="s">
        <v>1503</v>
      </c>
      <c r="AR157" s="82" t="s">
        <v>1500</v>
      </c>
      <c r="AS157" s="85" t="s">
        <v>1500</v>
      </c>
      <c r="AT157" s="85" t="s">
        <v>1500</v>
      </c>
      <c r="AU157" s="142" t="s">
        <v>1718</v>
      </c>
      <c r="AV157" s="157"/>
      <c r="AW157" s="157"/>
      <c r="AX157" s="157"/>
      <c r="AY157" s="157"/>
      <c r="AZ157" s="157"/>
      <c r="BA157" s="169" t="s">
        <v>1500</v>
      </c>
      <c r="BB157" s="170"/>
      <c r="BC157" s="170"/>
      <c r="BD157" s="171"/>
      <c r="BE157" s="171"/>
      <c r="BF157" s="171"/>
      <c r="BG157" s="171"/>
      <c r="BH157" s="171"/>
    </row>
    <row r="158" spans="1:60" s="4" customFormat="1" ht="58.35" customHeight="1" thickBot="1" x14ac:dyDescent="0.3">
      <c r="A158" s="47" t="str">
        <f t="shared" si="12"/>
        <v>Indicator 162 - Number of unpaid and called back bills - variation in last month</v>
      </c>
      <c r="B158" s="48">
        <f t="shared" si="11"/>
        <v>162</v>
      </c>
      <c r="C158" s="6" t="s">
        <v>1322</v>
      </c>
      <c r="D158" s="8" t="str">
        <f t="shared" si="10"/>
        <v>ID162</v>
      </c>
      <c r="E158" s="8"/>
      <c r="F158" s="6" t="s">
        <v>315</v>
      </c>
      <c r="G158" s="60" t="s">
        <v>171</v>
      </c>
      <c r="H158" s="61" t="s">
        <v>670</v>
      </c>
      <c r="I158" s="14" t="s">
        <v>18</v>
      </c>
      <c r="J158" s="10" t="s">
        <v>748</v>
      </c>
      <c r="K158" s="11" t="s">
        <v>729</v>
      </c>
      <c r="L158" s="9" t="s">
        <v>473</v>
      </c>
      <c r="M158" s="160" t="s">
        <v>1782</v>
      </c>
      <c r="N158" s="59"/>
      <c r="O158" s="145"/>
      <c r="P158" s="145"/>
      <c r="Q158" s="145"/>
      <c r="R158" s="145"/>
      <c r="S158" s="145"/>
      <c r="T158" s="66" t="s">
        <v>19</v>
      </c>
      <c r="U158" s="59" t="s">
        <v>1027</v>
      </c>
      <c r="V158" s="52" t="s">
        <v>12</v>
      </c>
      <c r="W158" s="52" t="s">
        <v>12</v>
      </c>
      <c r="X158" s="52" t="s">
        <v>1039</v>
      </c>
      <c r="Y158" s="52" t="s">
        <v>1513</v>
      </c>
      <c r="Z158" s="52">
        <v>3</v>
      </c>
      <c r="AA158" s="82">
        <v>1</v>
      </c>
      <c r="AB158" s="82" t="s">
        <v>1499</v>
      </c>
      <c r="AC158" s="82" t="s">
        <v>1499</v>
      </c>
      <c r="AD158" s="82" t="s">
        <v>1499</v>
      </c>
      <c r="AE158" s="82" t="s">
        <v>1503</v>
      </c>
      <c r="AF158" s="82" t="s">
        <v>1503</v>
      </c>
      <c r="AG158" s="82" t="s">
        <v>1503</v>
      </c>
      <c r="AH158" s="82" t="s">
        <v>1503</v>
      </c>
      <c r="AI158" s="82" t="s">
        <v>1503</v>
      </c>
      <c r="AJ158" s="82" t="s">
        <v>1499</v>
      </c>
      <c r="AK158" s="82" t="s">
        <v>1499</v>
      </c>
      <c r="AL158" s="82" t="s">
        <v>1499</v>
      </c>
      <c r="AM158" s="82" t="s">
        <v>1503</v>
      </c>
      <c r="AN158" s="82" t="s">
        <v>1503</v>
      </c>
      <c r="AO158" s="82" t="s">
        <v>1503</v>
      </c>
      <c r="AP158" s="82" t="s">
        <v>1503</v>
      </c>
      <c r="AQ158" s="82" t="s">
        <v>1503</v>
      </c>
      <c r="AR158" s="82" t="s">
        <v>1500</v>
      </c>
      <c r="AS158" s="85" t="s">
        <v>1500</v>
      </c>
      <c r="AT158" s="85" t="s">
        <v>1500</v>
      </c>
      <c r="AU158" s="142" t="s">
        <v>1718</v>
      </c>
      <c r="AV158" s="157"/>
      <c r="AW158" s="157"/>
      <c r="AX158" s="157"/>
      <c r="AY158" s="157"/>
      <c r="AZ158" s="157"/>
      <c r="BA158" s="169" t="s">
        <v>1500</v>
      </c>
      <c r="BB158" s="170"/>
      <c r="BC158" s="170"/>
      <c r="BD158" s="171"/>
      <c r="BE158" s="171"/>
      <c r="BF158" s="171"/>
      <c r="BG158" s="171"/>
      <c r="BH158" s="171"/>
    </row>
    <row r="159" spans="1:60" s="4" customFormat="1" ht="47.45" customHeight="1" thickBot="1" x14ac:dyDescent="0.3">
      <c r="A159" s="47" t="str">
        <f t="shared" si="12"/>
        <v>Indicator 163 - Number of unpaid and called back bills - variation in last 2 months</v>
      </c>
      <c r="B159" s="48">
        <f t="shared" si="11"/>
        <v>163</v>
      </c>
      <c r="C159" s="6" t="s">
        <v>1323</v>
      </c>
      <c r="D159" s="8" t="str">
        <f t="shared" si="10"/>
        <v>ID163</v>
      </c>
      <c r="E159" s="8"/>
      <c r="F159" s="6" t="s">
        <v>315</v>
      </c>
      <c r="G159" s="60" t="s">
        <v>172</v>
      </c>
      <c r="H159" s="61" t="s">
        <v>671</v>
      </c>
      <c r="I159" s="14" t="s">
        <v>18</v>
      </c>
      <c r="J159" s="10" t="s">
        <v>748</v>
      </c>
      <c r="K159" s="11" t="s">
        <v>729</v>
      </c>
      <c r="L159" s="9" t="s">
        <v>473</v>
      </c>
      <c r="M159" s="160" t="s">
        <v>1783</v>
      </c>
      <c r="N159" s="59"/>
      <c r="O159" s="145"/>
      <c r="P159" s="145"/>
      <c r="Q159" s="145"/>
      <c r="R159" s="145"/>
      <c r="S159" s="145"/>
      <c r="T159" s="66" t="s">
        <v>19</v>
      </c>
      <c r="U159" s="59" t="s">
        <v>1027</v>
      </c>
      <c r="V159" s="52" t="s">
        <v>12</v>
      </c>
      <c r="W159" s="52" t="s">
        <v>12</v>
      </c>
      <c r="X159" s="52" t="s">
        <v>1039</v>
      </c>
      <c r="Y159" s="89" t="s">
        <v>1542</v>
      </c>
      <c r="Z159" s="52">
        <v>3</v>
      </c>
      <c r="AA159" s="82">
        <v>1</v>
      </c>
      <c r="AB159" s="82" t="s">
        <v>1499</v>
      </c>
      <c r="AC159" s="82" t="s">
        <v>1499</v>
      </c>
      <c r="AD159" s="82" t="s">
        <v>1499</v>
      </c>
      <c r="AE159" s="82" t="s">
        <v>1503</v>
      </c>
      <c r="AF159" s="82" t="s">
        <v>1503</v>
      </c>
      <c r="AG159" s="82" t="s">
        <v>1503</v>
      </c>
      <c r="AH159" s="82" t="s">
        <v>1503</v>
      </c>
      <c r="AI159" s="82" t="s">
        <v>1503</v>
      </c>
      <c r="AJ159" s="82" t="s">
        <v>1499</v>
      </c>
      <c r="AK159" s="82" t="s">
        <v>1499</v>
      </c>
      <c r="AL159" s="82" t="s">
        <v>1499</v>
      </c>
      <c r="AM159" s="82" t="s">
        <v>1503</v>
      </c>
      <c r="AN159" s="82" t="s">
        <v>1503</v>
      </c>
      <c r="AO159" s="82" t="s">
        <v>1503</v>
      </c>
      <c r="AP159" s="82" t="s">
        <v>1503</v>
      </c>
      <c r="AQ159" s="82" t="s">
        <v>1503</v>
      </c>
      <c r="AR159" s="82" t="s">
        <v>1500</v>
      </c>
      <c r="AS159" s="85" t="s">
        <v>1500</v>
      </c>
      <c r="AT159" s="85" t="s">
        <v>1500</v>
      </c>
      <c r="AU159" s="142" t="s">
        <v>1718</v>
      </c>
      <c r="AV159" s="157"/>
      <c r="AW159" s="157"/>
      <c r="AX159" s="157"/>
      <c r="AY159" s="157"/>
      <c r="AZ159" s="157"/>
      <c r="BA159" s="169" t="s">
        <v>1500</v>
      </c>
      <c r="BB159" s="170"/>
      <c r="BC159" s="170"/>
      <c r="BD159" s="171"/>
      <c r="BE159" s="171"/>
      <c r="BF159" s="171"/>
      <c r="BG159" s="171"/>
      <c r="BH159" s="171"/>
    </row>
    <row r="160" spans="1:60" s="4" customFormat="1" ht="58.35" customHeight="1" thickBot="1" x14ac:dyDescent="0.3">
      <c r="A160" s="47" t="str">
        <f t="shared" si="12"/>
        <v>Indicator 164 - Number of bills presented for discount - variation in last month</v>
      </c>
      <c r="B160" s="48">
        <f t="shared" si="11"/>
        <v>164</v>
      </c>
      <c r="C160" s="6" t="s">
        <v>1324</v>
      </c>
      <c r="D160" s="8" t="str">
        <f t="shared" si="10"/>
        <v>ID164</v>
      </c>
      <c r="E160" s="8"/>
      <c r="F160" s="6" t="s">
        <v>318</v>
      </c>
      <c r="G160" s="60" t="s">
        <v>173</v>
      </c>
      <c r="H160" s="61" t="s">
        <v>672</v>
      </c>
      <c r="I160" s="14" t="s">
        <v>18</v>
      </c>
      <c r="J160" s="10" t="s">
        <v>748</v>
      </c>
      <c r="K160" s="11" t="s">
        <v>729</v>
      </c>
      <c r="L160" s="9" t="s">
        <v>413</v>
      </c>
      <c r="M160" s="160" t="s">
        <v>1784</v>
      </c>
      <c r="N160" s="59"/>
      <c r="O160" s="145"/>
      <c r="P160" s="145"/>
      <c r="Q160" s="145"/>
      <c r="R160" s="145"/>
      <c r="S160" s="145"/>
      <c r="T160" s="66" t="s">
        <v>19</v>
      </c>
      <c r="U160" s="59" t="s">
        <v>1027</v>
      </c>
      <c r="V160" s="52" t="s">
        <v>12</v>
      </c>
      <c r="W160" s="52" t="s">
        <v>12</v>
      </c>
      <c r="X160" s="52" t="s">
        <v>1039</v>
      </c>
      <c r="Y160" s="52" t="s">
        <v>1540</v>
      </c>
      <c r="Z160" s="52">
        <v>3</v>
      </c>
      <c r="AA160" s="82">
        <v>1</v>
      </c>
      <c r="AB160" s="82" t="s">
        <v>1499</v>
      </c>
      <c r="AC160" s="82" t="s">
        <v>1499</v>
      </c>
      <c r="AD160" s="82" t="s">
        <v>1499</v>
      </c>
      <c r="AE160" s="82" t="s">
        <v>1503</v>
      </c>
      <c r="AF160" s="82" t="s">
        <v>1503</v>
      </c>
      <c r="AG160" s="82" t="s">
        <v>1503</v>
      </c>
      <c r="AH160" s="82" t="s">
        <v>1503</v>
      </c>
      <c r="AI160" s="82" t="s">
        <v>1503</v>
      </c>
      <c r="AJ160" s="82" t="s">
        <v>1499</v>
      </c>
      <c r="AK160" s="82" t="s">
        <v>1499</v>
      </c>
      <c r="AL160" s="82" t="s">
        <v>1499</v>
      </c>
      <c r="AM160" s="82" t="s">
        <v>1503</v>
      </c>
      <c r="AN160" s="82" t="s">
        <v>1503</v>
      </c>
      <c r="AO160" s="82" t="s">
        <v>1503</v>
      </c>
      <c r="AP160" s="82" t="s">
        <v>1503</v>
      </c>
      <c r="AQ160" s="82" t="s">
        <v>1503</v>
      </c>
      <c r="AR160" s="82" t="s">
        <v>1500</v>
      </c>
      <c r="AS160" s="85" t="s">
        <v>1500</v>
      </c>
      <c r="AT160" s="85" t="s">
        <v>1500</v>
      </c>
      <c r="AU160" s="142" t="s">
        <v>1718</v>
      </c>
      <c r="AV160" s="157"/>
      <c r="AW160" s="157"/>
      <c r="AX160" s="157"/>
      <c r="AY160" s="157"/>
      <c r="AZ160" s="157"/>
      <c r="BA160" s="169" t="s">
        <v>1500</v>
      </c>
      <c r="BB160" s="170"/>
      <c r="BC160" s="170"/>
      <c r="BD160" s="171"/>
      <c r="BE160" s="171"/>
      <c r="BF160" s="171"/>
      <c r="BG160" s="171"/>
      <c r="BH160" s="171"/>
    </row>
    <row r="161" spans="1:60" s="4" customFormat="1" ht="58.35" customHeight="1" thickBot="1" x14ac:dyDescent="0.3">
      <c r="A161" s="47" t="str">
        <f t="shared" si="12"/>
        <v>Indicator 165 - Number of bills presented for discount - variation in last 2 months</v>
      </c>
      <c r="B161" s="48">
        <f t="shared" si="11"/>
        <v>165</v>
      </c>
      <c r="C161" s="6" t="s">
        <v>1325</v>
      </c>
      <c r="D161" s="8" t="str">
        <f t="shared" si="10"/>
        <v>ID165</v>
      </c>
      <c r="E161" s="8"/>
      <c r="F161" s="6" t="s">
        <v>318</v>
      </c>
      <c r="G161" s="60" t="s">
        <v>174</v>
      </c>
      <c r="H161" s="61" t="s">
        <v>673</v>
      </c>
      <c r="I161" s="14" t="s">
        <v>18</v>
      </c>
      <c r="J161" s="10" t="s">
        <v>748</v>
      </c>
      <c r="K161" s="11" t="s">
        <v>729</v>
      </c>
      <c r="L161" s="9" t="s">
        <v>413</v>
      </c>
      <c r="M161" s="160" t="s">
        <v>1785</v>
      </c>
      <c r="N161" s="59"/>
      <c r="O161" s="145"/>
      <c r="P161" s="145"/>
      <c r="Q161" s="145"/>
      <c r="R161" s="145"/>
      <c r="S161" s="145"/>
      <c r="T161" s="66" t="s">
        <v>19</v>
      </c>
      <c r="U161" s="59" t="s">
        <v>1027</v>
      </c>
      <c r="V161" s="52" t="s">
        <v>12</v>
      </c>
      <c r="W161" s="52" t="s">
        <v>12</v>
      </c>
      <c r="X161" s="52" t="s">
        <v>1039</v>
      </c>
      <c r="Y161" s="52" t="s">
        <v>1540</v>
      </c>
      <c r="Z161" s="52">
        <v>3</v>
      </c>
      <c r="AA161" s="82">
        <v>1</v>
      </c>
      <c r="AB161" s="82" t="s">
        <v>1499</v>
      </c>
      <c r="AC161" s="82" t="s">
        <v>1499</v>
      </c>
      <c r="AD161" s="82" t="s">
        <v>1499</v>
      </c>
      <c r="AE161" s="82" t="s">
        <v>1503</v>
      </c>
      <c r="AF161" s="82" t="s">
        <v>1503</v>
      </c>
      <c r="AG161" s="82" t="s">
        <v>1503</v>
      </c>
      <c r="AH161" s="82" t="s">
        <v>1503</v>
      </c>
      <c r="AI161" s="82" t="s">
        <v>1503</v>
      </c>
      <c r="AJ161" s="82" t="s">
        <v>1499</v>
      </c>
      <c r="AK161" s="82" t="s">
        <v>1499</v>
      </c>
      <c r="AL161" s="82" t="s">
        <v>1499</v>
      </c>
      <c r="AM161" s="82" t="s">
        <v>1503</v>
      </c>
      <c r="AN161" s="82" t="s">
        <v>1503</v>
      </c>
      <c r="AO161" s="82" t="s">
        <v>1503</v>
      </c>
      <c r="AP161" s="82" t="s">
        <v>1503</v>
      </c>
      <c r="AQ161" s="82" t="s">
        <v>1503</v>
      </c>
      <c r="AR161" s="82" t="s">
        <v>1500</v>
      </c>
      <c r="AS161" s="85" t="s">
        <v>1500</v>
      </c>
      <c r="AT161" s="85" t="s">
        <v>1500</v>
      </c>
      <c r="AU161" s="142" t="s">
        <v>1718</v>
      </c>
      <c r="AV161" s="157"/>
      <c r="AW161" s="157"/>
      <c r="AX161" s="157"/>
      <c r="AY161" s="157"/>
      <c r="AZ161" s="157"/>
      <c r="BA161" s="169" t="s">
        <v>1500</v>
      </c>
      <c r="BB161" s="170"/>
      <c r="BC161" s="170"/>
      <c r="BD161" s="171"/>
      <c r="BE161" s="171"/>
      <c r="BF161" s="171"/>
      <c r="BG161" s="171"/>
      <c r="BH161" s="171"/>
    </row>
    <row r="162" spans="1:60" s="4" customFormat="1" ht="58.35" customHeight="1" thickBot="1" x14ac:dyDescent="0.3">
      <c r="A162" s="47" t="str">
        <f t="shared" si="12"/>
        <v>Indicator 166 - Number of bills become due - variation in last month</v>
      </c>
      <c r="B162" s="48">
        <f t="shared" si="11"/>
        <v>166</v>
      </c>
      <c r="C162" s="6" t="s">
        <v>1326</v>
      </c>
      <c r="D162" s="8" t="str">
        <f t="shared" si="10"/>
        <v>ID166</v>
      </c>
      <c r="E162" s="8"/>
      <c r="F162" s="6" t="s">
        <v>318</v>
      </c>
      <c r="G162" s="60" t="s">
        <v>175</v>
      </c>
      <c r="H162" s="61" t="s">
        <v>674</v>
      </c>
      <c r="I162" s="14" t="s">
        <v>18</v>
      </c>
      <c r="J162" s="10" t="s">
        <v>748</v>
      </c>
      <c r="K162" s="11" t="s">
        <v>729</v>
      </c>
      <c r="L162" s="9" t="s">
        <v>414</v>
      </c>
      <c r="M162" s="160" t="s">
        <v>1786</v>
      </c>
      <c r="N162" s="59"/>
      <c r="O162" s="145"/>
      <c r="P162" s="145"/>
      <c r="Q162" s="145"/>
      <c r="R162" s="145"/>
      <c r="S162" s="145"/>
      <c r="T162" s="66" t="s">
        <v>19</v>
      </c>
      <c r="U162" s="59" t="s">
        <v>1027</v>
      </c>
      <c r="V162" s="52" t="s">
        <v>12</v>
      </c>
      <c r="W162" s="52" t="s">
        <v>12</v>
      </c>
      <c r="X162" s="52" t="s">
        <v>1039</v>
      </c>
      <c r="Y162" s="52" t="s">
        <v>1540</v>
      </c>
      <c r="Z162" s="52">
        <v>3</v>
      </c>
      <c r="AA162" s="82">
        <v>1</v>
      </c>
      <c r="AB162" s="82" t="s">
        <v>1499</v>
      </c>
      <c r="AC162" s="82" t="s">
        <v>1499</v>
      </c>
      <c r="AD162" s="82" t="s">
        <v>1499</v>
      </c>
      <c r="AE162" s="82" t="s">
        <v>1503</v>
      </c>
      <c r="AF162" s="82" t="s">
        <v>1503</v>
      </c>
      <c r="AG162" s="82" t="s">
        <v>1503</v>
      </c>
      <c r="AH162" s="82" t="s">
        <v>1503</v>
      </c>
      <c r="AI162" s="82" t="s">
        <v>1503</v>
      </c>
      <c r="AJ162" s="82" t="s">
        <v>1499</v>
      </c>
      <c r="AK162" s="82" t="s">
        <v>1499</v>
      </c>
      <c r="AL162" s="82" t="s">
        <v>1499</v>
      </c>
      <c r="AM162" s="82" t="s">
        <v>1503</v>
      </c>
      <c r="AN162" s="82" t="s">
        <v>1503</v>
      </c>
      <c r="AO162" s="82" t="s">
        <v>1503</v>
      </c>
      <c r="AP162" s="82" t="s">
        <v>1503</v>
      </c>
      <c r="AQ162" s="82" t="s">
        <v>1503</v>
      </c>
      <c r="AR162" s="82" t="s">
        <v>1500</v>
      </c>
      <c r="AS162" s="85" t="s">
        <v>1500</v>
      </c>
      <c r="AT162" s="85" t="s">
        <v>1500</v>
      </c>
      <c r="AU162" s="142" t="s">
        <v>1718</v>
      </c>
      <c r="AV162" s="157"/>
      <c r="AW162" s="157"/>
      <c r="AX162" s="157"/>
      <c r="AY162" s="157"/>
      <c r="AZ162" s="157"/>
      <c r="BA162" s="169" t="s">
        <v>1500</v>
      </c>
      <c r="BB162" s="170"/>
      <c r="BC162" s="170"/>
      <c r="BD162" s="171"/>
      <c r="BE162" s="171"/>
      <c r="BF162" s="171"/>
      <c r="BG162" s="171"/>
      <c r="BH162" s="171"/>
    </row>
    <row r="163" spans="1:60" s="4" customFormat="1" ht="58.35" customHeight="1" thickBot="1" x14ac:dyDescent="0.3">
      <c r="A163" s="47" t="str">
        <f t="shared" si="12"/>
        <v>Indicator 167 - Number of bills become due - variation in last 2 months</v>
      </c>
      <c r="B163" s="48">
        <f t="shared" si="11"/>
        <v>167</v>
      </c>
      <c r="C163" s="6" t="s">
        <v>1327</v>
      </c>
      <c r="D163" s="8" t="str">
        <f t="shared" si="10"/>
        <v>ID167</v>
      </c>
      <c r="E163" s="8"/>
      <c r="F163" s="6" t="s">
        <v>315</v>
      </c>
      <c r="G163" s="60" t="s">
        <v>176</v>
      </c>
      <c r="H163" s="61" t="s">
        <v>675</v>
      </c>
      <c r="I163" s="14" t="s">
        <v>18</v>
      </c>
      <c r="J163" s="10" t="s">
        <v>748</v>
      </c>
      <c r="K163" s="11" t="s">
        <v>729</v>
      </c>
      <c r="L163" s="9" t="s">
        <v>414</v>
      </c>
      <c r="M163" s="160" t="s">
        <v>1787</v>
      </c>
      <c r="N163" s="59"/>
      <c r="O163" s="145"/>
      <c r="P163" s="145"/>
      <c r="Q163" s="145"/>
      <c r="R163" s="145"/>
      <c r="S163" s="145"/>
      <c r="T163" s="66" t="s">
        <v>19</v>
      </c>
      <c r="U163" s="59" t="s">
        <v>1027</v>
      </c>
      <c r="V163" s="52" t="s">
        <v>12</v>
      </c>
      <c r="W163" s="52" t="s">
        <v>12</v>
      </c>
      <c r="X163" s="52" t="s">
        <v>1039</v>
      </c>
      <c r="Y163" s="52" t="s">
        <v>1540</v>
      </c>
      <c r="Z163" s="52">
        <v>3</v>
      </c>
      <c r="AA163" s="82">
        <v>1</v>
      </c>
      <c r="AB163" s="82" t="s">
        <v>1499</v>
      </c>
      <c r="AC163" s="82" t="s">
        <v>1499</v>
      </c>
      <c r="AD163" s="82" t="s">
        <v>1499</v>
      </c>
      <c r="AE163" s="82" t="s">
        <v>1503</v>
      </c>
      <c r="AF163" s="82" t="s">
        <v>1503</v>
      </c>
      <c r="AG163" s="82" t="s">
        <v>1503</v>
      </c>
      <c r="AH163" s="82" t="s">
        <v>1503</v>
      </c>
      <c r="AI163" s="82" t="s">
        <v>1503</v>
      </c>
      <c r="AJ163" s="82" t="s">
        <v>1499</v>
      </c>
      <c r="AK163" s="82" t="s">
        <v>1499</v>
      </c>
      <c r="AL163" s="82" t="s">
        <v>1499</v>
      </c>
      <c r="AM163" s="82" t="s">
        <v>1503</v>
      </c>
      <c r="AN163" s="82" t="s">
        <v>1503</v>
      </c>
      <c r="AO163" s="82" t="s">
        <v>1503</v>
      </c>
      <c r="AP163" s="82" t="s">
        <v>1503</v>
      </c>
      <c r="AQ163" s="82" t="s">
        <v>1503</v>
      </c>
      <c r="AR163" s="82" t="s">
        <v>1500</v>
      </c>
      <c r="AS163" s="85" t="s">
        <v>1500</v>
      </c>
      <c r="AT163" s="85" t="s">
        <v>1500</v>
      </c>
      <c r="AU163" s="142" t="s">
        <v>1718</v>
      </c>
      <c r="AV163" s="157"/>
      <c r="AW163" s="157"/>
      <c r="AX163" s="157"/>
      <c r="AY163" s="157"/>
      <c r="AZ163" s="157"/>
      <c r="BA163" s="169" t="s">
        <v>1500</v>
      </c>
      <c r="BB163" s="170"/>
      <c r="BC163" s="170"/>
      <c r="BD163" s="171"/>
      <c r="BE163" s="171"/>
      <c r="BF163" s="171"/>
      <c r="BG163" s="171"/>
      <c r="BH163" s="171"/>
    </row>
    <row r="164" spans="1:60" s="4" customFormat="1" ht="58.35" customHeight="1" thickBot="1" x14ac:dyDescent="0.3">
      <c r="A164" s="47" t="str">
        <f t="shared" si="12"/>
        <v>Indicator 168 - Amount of bills presented for discount - variation in last month</v>
      </c>
      <c r="B164" s="48">
        <f t="shared" si="11"/>
        <v>168</v>
      </c>
      <c r="C164" s="6" t="s">
        <v>1328</v>
      </c>
      <c r="D164" s="8" t="str">
        <f t="shared" si="10"/>
        <v>ID168</v>
      </c>
      <c r="E164" s="8"/>
      <c r="F164" s="6" t="s">
        <v>318</v>
      </c>
      <c r="G164" s="60" t="s">
        <v>177</v>
      </c>
      <c r="H164" s="61" t="s">
        <v>676</v>
      </c>
      <c r="I164" s="14" t="s">
        <v>18</v>
      </c>
      <c r="J164" s="10" t="s">
        <v>748</v>
      </c>
      <c r="K164" s="11" t="s">
        <v>729</v>
      </c>
      <c r="L164" s="9" t="s">
        <v>415</v>
      </c>
      <c r="M164" s="160" t="s">
        <v>1788</v>
      </c>
      <c r="N164" s="59"/>
      <c r="O164" s="145"/>
      <c r="P164" s="145"/>
      <c r="Q164" s="145"/>
      <c r="R164" s="145"/>
      <c r="S164" s="145"/>
      <c r="T164" s="66" t="s">
        <v>19</v>
      </c>
      <c r="U164" s="59" t="s">
        <v>1027</v>
      </c>
      <c r="V164" s="52" t="s">
        <v>12</v>
      </c>
      <c r="W164" s="52" t="s">
        <v>12</v>
      </c>
      <c r="X164" s="52" t="s">
        <v>1039</v>
      </c>
      <c r="Y164" s="52" t="s">
        <v>1540</v>
      </c>
      <c r="Z164" s="52">
        <v>3</v>
      </c>
      <c r="AA164" s="82">
        <v>1</v>
      </c>
      <c r="AB164" s="82" t="s">
        <v>1499</v>
      </c>
      <c r="AC164" s="82" t="s">
        <v>1499</v>
      </c>
      <c r="AD164" s="82" t="s">
        <v>1499</v>
      </c>
      <c r="AE164" s="82" t="s">
        <v>1503</v>
      </c>
      <c r="AF164" s="82" t="s">
        <v>1503</v>
      </c>
      <c r="AG164" s="82" t="s">
        <v>1503</v>
      </c>
      <c r="AH164" s="82" t="s">
        <v>1503</v>
      </c>
      <c r="AI164" s="82" t="s">
        <v>1503</v>
      </c>
      <c r="AJ164" s="82" t="s">
        <v>1499</v>
      </c>
      <c r="AK164" s="82" t="s">
        <v>1499</v>
      </c>
      <c r="AL164" s="82" t="s">
        <v>1499</v>
      </c>
      <c r="AM164" s="82" t="s">
        <v>1503</v>
      </c>
      <c r="AN164" s="82" t="s">
        <v>1503</v>
      </c>
      <c r="AO164" s="82" t="s">
        <v>1503</v>
      </c>
      <c r="AP164" s="82" t="s">
        <v>1503</v>
      </c>
      <c r="AQ164" s="82" t="s">
        <v>1503</v>
      </c>
      <c r="AR164" s="82" t="s">
        <v>1500</v>
      </c>
      <c r="AS164" s="85" t="s">
        <v>1500</v>
      </c>
      <c r="AT164" s="85" t="s">
        <v>1500</v>
      </c>
      <c r="AU164" s="142" t="s">
        <v>1718</v>
      </c>
      <c r="AV164" s="157"/>
      <c r="AW164" s="157"/>
      <c r="AX164" s="157"/>
      <c r="AY164" s="157"/>
      <c r="AZ164" s="157"/>
      <c r="BA164" s="169" t="s">
        <v>1500</v>
      </c>
      <c r="BB164" s="170"/>
      <c r="BC164" s="170"/>
      <c r="BD164" s="171"/>
      <c r="BE164" s="171"/>
      <c r="BF164" s="171"/>
      <c r="BG164" s="171"/>
      <c r="BH164" s="171"/>
    </row>
    <row r="165" spans="1:60" s="4" customFormat="1" ht="58.35" customHeight="1" thickBot="1" x14ac:dyDescent="0.3">
      <c r="A165" s="47" t="str">
        <f t="shared" si="12"/>
        <v>Indicator 169 - Amount of bills presented for discount - variation in last 2 months</v>
      </c>
      <c r="B165" s="48">
        <f t="shared" si="11"/>
        <v>169</v>
      </c>
      <c r="C165" s="6" t="s">
        <v>1329</v>
      </c>
      <c r="D165" s="8" t="str">
        <f t="shared" si="10"/>
        <v>ID169</v>
      </c>
      <c r="E165" s="8"/>
      <c r="F165" s="6" t="s">
        <v>318</v>
      </c>
      <c r="G165" s="60" t="s">
        <v>178</v>
      </c>
      <c r="H165" s="61" t="s">
        <v>677</v>
      </c>
      <c r="I165" s="14" t="s">
        <v>18</v>
      </c>
      <c r="J165" s="10" t="s">
        <v>748</v>
      </c>
      <c r="K165" s="11" t="s">
        <v>729</v>
      </c>
      <c r="L165" s="9" t="s">
        <v>415</v>
      </c>
      <c r="M165" s="160" t="s">
        <v>1789</v>
      </c>
      <c r="N165" s="59"/>
      <c r="O165" s="145"/>
      <c r="P165" s="145"/>
      <c r="Q165" s="145"/>
      <c r="R165" s="145"/>
      <c r="S165" s="145"/>
      <c r="T165" s="66" t="s">
        <v>19</v>
      </c>
      <c r="U165" s="59" t="s">
        <v>1027</v>
      </c>
      <c r="V165" s="52" t="s">
        <v>12</v>
      </c>
      <c r="W165" s="52" t="s">
        <v>12</v>
      </c>
      <c r="X165" s="52" t="s">
        <v>1039</v>
      </c>
      <c r="Y165" s="52" t="s">
        <v>1540</v>
      </c>
      <c r="Z165" s="52">
        <v>3</v>
      </c>
      <c r="AA165" s="82">
        <v>1</v>
      </c>
      <c r="AB165" s="82" t="s">
        <v>1499</v>
      </c>
      <c r="AC165" s="82" t="s">
        <v>1499</v>
      </c>
      <c r="AD165" s="82" t="s">
        <v>1499</v>
      </c>
      <c r="AE165" s="82" t="s">
        <v>1503</v>
      </c>
      <c r="AF165" s="82" t="s">
        <v>1503</v>
      </c>
      <c r="AG165" s="82" t="s">
        <v>1503</v>
      </c>
      <c r="AH165" s="82" t="s">
        <v>1503</v>
      </c>
      <c r="AI165" s="82" t="s">
        <v>1503</v>
      </c>
      <c r="AJ165" s="82" t="s">
        <v>1499</v>
      </c>
      <c r="AK165" s="82" t="s">
        <v>1499</v>
      </c>
      <c r="AL165" s="82" t="s">
        <v>1499</v>
      </c>
      <c r="AM165" s="82" t="s">
        <v>1503</v>
      </c>
      <c r="AN165" s="82" t="s">
        <v>1503</v>
      </c>
      <c r="AO165" s="82" t="s">
        <v>1503</v>
      </c>
      <c r="AP165" s="82" t="s">
        <v>1503</v>
      </c>
      <c r="AQ165" s="82" t="s">
        <v>1503</v>
      </c>
      <c r="AR165" s="82" t="s">
        <v>1500</v>
      </c>
      <c r="AS165" s="85" t="s">
        <v>1500</v>
      </c>
      <c r="AT165" s="85" t="s">
        <v>1500</v>
      </c>
      <c r="AU165" s="142" t="s">
        <v>1718</v>
      </c>
      <c r="AV165" s="157"/>
      <c r="AW165" s="157"/>
      <c r="AX165" s="157"/>
      <c r="AY165" s="157"/>
      <c r="AZ165" s="157"/>
      <c r="BA165" s="169" t="s">
        <v>1500</v>
      </c>
      <c r="BB165" s="170"/>
      <c r="BC165" s="170"/>
      <c r="BD165" s="171"/>
      <c r="BE165" s="171"/>
      <c r="BF165" s="171"/>
      <c r="BG165" s="171"/>
      <c r="BH165" s="171"/>
    </row>
    <row r="166" spans="1:60" s="4" customFormat="1" ht="58.35" customHeight="1" thickBot="1" x14ac:dyDescent="0.3">
      <c r="A166" s="47" t="str">
        <f t="shared" si="12"/>
        <v>Indicator 170 - Amount of bills become due - variation in last month</v>
      </c>
      <c r="B166" s="48">
        <f t="shared" si="11"/>
        <v>170</v>
      </c>
      <c r="C166" s="6" t="s">
        <v>1330</v>
      </c>
      <c r="D166" s="8" t="str">
        <f t="shared" si="10"/>
        <v>ID170</v>
      </c>
      <c r="E166" s="8"/>
      <c r="F166" s="6" t="s">
        <v>315</v>
      </c>
      <c r="G166" s="60" t="s">
        <v>179</v>
      </c>
      <c r="H166" s="61" t="s">
        <v>678</v>
      </c>
      <c r="I166" s="14" t="s">
        <v>18</v>
      </c>
      <c r="J166" s="10" t="s">
        <v>748</v>
      </c>
      <c r="K166" s="11" t="s">
        <v>729</v>
      </c>
      <c r="L166" s="9" t="s">
        <v>416</v>
      </c>
      <c r="M166" s="160" t="s">
        <v>1790</v>
      </c>
      <c r="N166" s="59"/>
      <c r="O166" s="145"/>
      <c r="P166" s="145"/>
      <c r="Q166" s="145"/>
      <c r="R166" s="145"/>
      <c r="S166" s="145"/>
      <c r="T166" s="66" t="s">
        <v>19</v>
      </c>
      <c r="U166" s="59" t="s">
        <v>1027</v>
      </c>
      <c r="V166" s="52" t="s">
        <v>12</v>
      </c>
      <c r="W166" s="52" t="s">
        <v>12</v>
      </c>
      <c r="X166" s="52" t="s">
        <v>1039</v>
      </c>
      <c r="Y166" s="52" t="s">
        <v>1540</v>
      </c>
      <c r="Z166" s="52">
        <v>3</v>
      </c>
      <c r="AA166" s="82">
        <v>1</v>
      </c>
      <c r="AB166" s="82" t="s">
        <v>1499</v>
      </c>
      <c r="AC166" s="82" t="s">
        <v>1499</v>
      </c>
      <c r="AD166" s="82" t="s">
        <v>1499</v>
      </c>
      <c r="AE166" s="82" t="s">
        <v>1503</v>
      </c>
      <c r="AF166" s="82" t="s">
        <v>1503</v>
      </c>
      <c r="AG166" s="82" t="s">
        <v>1503</v>
      </c>
      <c r="AH166" s="82" t="s">
        <v>1503</v>
      </c>
      <c r="AI166" s="82" t="s">
        <v>1503</v>
      </c>
      <c r="AJ166" s="82" t="s">
        <v>1499</v>
      </c>
      <c r="AK166" s="82" t="s">
        <v>1499</v>
      </c>
      <c r="AL166" s="82" t="s">
        <v>1499</v>
      </c>
      <c r="AM166" s="82" t="s">
        <v>1503</v>
      </c>
      <c r="AN166" s="82" t="s">
        <v>1503</v>
      </c>
      <c r="AO166" s="82" t="s">
        <v>1503</v>
      </c>
      <c r="AP166" s="82" t="s">
        <v>1503</v>
      </c>
      <c r="AQ166" s="82" t="s">
        <v>1503</v>
      </c>
      <c r="AR166" s="82" t="s">
        <v>1500</v>
      </c>
      <c r="AS166" s="85" t="s">
        <v>1500</v>
      </c>
      <c r="AT166" s="85" t="s">
        <v>1500</v>
      </c>
      <c r="AU166" s="142" t="s">
        <v>1718</v>
      </c>
      <c r="AV166" s="157"/>
      <c r="AW166" s="157"/>
      <c r="AX166" s="157"/>
      <c r="AY166" s="157"/>
      <c r="AZ166" s="157"/>
      <c r="BA166" s="169" t="s">
        <v>1500</v>
      </c>
      <c r="BB166" s="170"/>
      <c r="BC166" s="170"/>
      <c r="BD166" s="171"/>
      <c r="BE166" s="171"/>
      <c r="BF166" s="171"/>
      <c r="BG166" s="171"/>
      <c r="BH166" s="171"/>
    </row>
    <row r="167" spans="1:60" s="4" customFormat="1" ht="58.35" customHeight="1" thickBot="1" x14ac:dyDescent="0.3">
      <c r="A167" s="47" t="str">
        <f t="shared" si="12"/>
        <v>Indicator 171 - Amount of bills become due - variation in last 2 months</v>
      </c>
      <c r="B167" s="48">
        <f t="shared" si="11"/>
        <v>171</v>
      </c>
      <c r="C167" s="6" t="s">
        <v>1331</v>
      </c>
      <c r="D167" s="8" t="str">
        <f t="shared" si="10"/>
        <v>ID171</v>
      </c>
      <c r="E167" s="8"/>
      <c r="F167" s="6" t="s">
        <v>315</v>
      </c>
      <c r="G167" s="60" t="s">
        <v>180</v>
      </c>
      <c r="H167" s="61" t="s">
        <v>679</v>
      </c>
      <c r="I167" s="14" t="s">
        <v>18</v>
      </c>
      <c r="J167" s="10" t="s">
        <v>748</v>
      </c>
      <c r="K167" s="11" t="s">
        <v>729</v>
      </c>
      <c r="L167" s="9" t="s">
        <v>416</v>
      </c>
      <c r="M167" s="160" t="s">
        <v>1791</v>
      </c>
      <c r="N167" s="59"/>
      <c r="O167" s="145"/>
      <c r="P167" s="145"/>
      <c r="Q167" s="145"/>
      <c r="R167" s="145"/>
      <c r="S167" s="145"/>
      <c r="T167" s="66" t="s">
        <v>19</v>
      </c>
      <c r="U167" s="59" t="s">
        <v>1027</v>
      </c>
      <c r="V167" s="52" t="s">
        <v>12</v>
      </c>
      <c r="W167" s="52" t="s">
        <v>12</v>
      </c>
      <c r="X167" s="52" t="s">
        <v>1039</v>
      </c>
      <c r="Y167" s="52" t="s">
        <v>1540</v>
      </c>
      <c r="Z167" s="52">
        <v>3</v>
      </c>
      <c r="AA167" s="82">
        <v>1</v>
      </c>
      <c r="AB167" s="82" t="s">
        <v>1499</v>
      </c>
      <c r="AC167" s="82" t="s">
        <v>1499</v>
      </c>
      <c r="AD167" s="82" t="s">
        <v>1499</v>
      </c>
      <c r="AE167" s="82" t="s">
        <v>1503</v>
      </c>
      <c r="AF167" s="82" t="s">
        <v>1503</v>
      </c>
      <c r="AG167" s="82" t="s">
        <v>1503</v>
      </c>
      <c r="AH167" s="82" t="s">
        <v>1503</v>
      </c>
      <c r="AI167" s="82" t="s">
        <v>1503</v>
      </c>
      <c r="AJ167" s="82" t="s">
        <v>1499</v>
      </c>
      <c r="AK167" s="82" t="s">
        <v>1499</v>
      </c>
      <c r="AL167" s="82" t="s">
        <v>1499</v>
      </c>
      <c r="AM167" s="82" t="s">
        <v>1503</v>
      </c>
      <c r="AN167" s="82" t="s">
        <v>1503</v>
      </c>
      <c r="AO167" s="82" t="s">
        <v>1503</v>
      </c>
      <c r="AP167" s="82" t="s">
        <v>1503</v>
      </c>
      <c r="AQ167" s="82" t="s">
        <v>1503</v>
      </c>
      <c r="AR167" s="82" t="s">
        <v>1500</v>
      </c>
      <c r="AS167" s="85" t="s">
        <v>1500</v>
      </c>
      <c r="AT167" s="85" t="s">
        <v>1500</v>
      </c>
      <c r="AU167" s="142" t="s">
        <v>1718</v>
      </c>
      <c r="AV167" s="157"/>
      <c r="AW167" s="157"/>
      <c r="AX167" s="157"/>
      <c r="AY167" s="157"/>
      <c r="AZ167" s="157"/>
      <c r="BA167" s="169" t="s">
        <v>1500</v>
      </c>
      <c r="BB167" s="170"/>
      <c r="BC167" s="170"/>
      <c r="BD167" s="171"/>
      <c r="BE167" s="171"/>
      <c r="BF167" s="171"/>
      <c r="BG167" s="171"/>
      <c r="BH167" s="171"/>
    </row>
    <row r="168" spans="1:60" s="4" customFormat="1" ht="44.1" customHeight="1" thickBot="1" x14ac:dyDescent="0.3">
      <c r="A168" s="47" t="str">
        <f t="shared" si="12"/>
        <v>Indicator 172 - Decrease in current accounts inflows in last month</v>
      </c>
      <c r="B168" s="48">
        <f t="shared" si="11"/>
        <v>172</v>
      </c>
      <c r="C168" s="6" t="s">
        <v>326</v>
      </c>
      <c r="D168" s="8" t="str">
        <f t="shared" si="10"/>
        <v>ID172</v>
      </c>
      <c r="E168" s="8"/>
      <c r="F168" s="6" t="s">
        <v>318</v>
      </c>
      <c r="G168" s="60" t="s">
        <v>181</v>
      </c>
      <c r="H168" s="61" t="s">
        <v>680</v>
      </c>
      <c r="I168" s="14" t="s">
        <v>9</v>
      </c>
      <c r="J168" s="10" t="s">
        <v>1465</v>
      </c>
      <c r="K168" s="11" t="s">
        <v>726</v>
      </c>
      <c r="L168" s="9" t="s">
        <v>353</v>
      </c>
      <c r="M168" s="14" t="s">
        <v>1468</v>
      </c>
      <c r="N168" s="59">
        <v>1</v>
      </c>
      <c r="O168" s="59">
        <v>1</v>
      </c>
      <c r="P168" s="145">
        <v>1</v>
      </c>
      <c r="Q168" s="145">
        <v>1</v>
      </c>
      <c r="R168" s="145">
        <v>1</v>
      </c>
      <c r="S168" s="145"/>
      <c r="T168" s="66" t="s">
        <v>19</v>
      </c>
      <c r="U168" s="59" t="s">
        <v>1027</v>
      </c>
      <c r="V168" s="52" t="s">
        <v>1278</v>
      </c>
      <c r="W168" s="52" t="s">
        <v>1278</v>
      </c>
      <c r="X168" s="52" t="s">
        <v>1471</v>
      </c>
      <c r="Y168" s="52"/>
      <c r="Z168" s="52">
        <v>3</v>
      </c>
      <c r="AA168" s="82">
        <v>0</v>
      </c>
      <c r="AB168" s="82">
        <v>0</v>
      </c>
      <c r="AC168" s="82">
        <v>0</v>
      </c>
      <c r="AD168" s="82">
        <v>0</v>
      </c>
      <c r="AE168" s="82">
        <v>0</v>
      </c>
      <c r="AF168" s="82">
        <v>0</v>
      </c>
      <c r="AG168" s="82">
        <v>0</v>
      </c>
      <c r="AH168" s="82">
        <v>0</v>
      </c>
      <c r="AI168" s="82">
        <v>0</v>
      </c>
      <c r="AJ168" s="82">
        <v>0</v>
      </c>
      <c r="AK168" s="82">
        <v>0</v>
      </c>
      <c r="AL168" s="82">
        <v>0</v>
      </c>
      <c r="AM168" s="82">
        <v>0</v>
      </c>
      <c r="AN168" s="82">
        <v>0</v>
      </c>
      <c r="AO168" s="82">
        <v>0</v>
      </c>
      <c r="AP168" s="82">
        <v>0</v>
      </c>
      <c r="AQ168" s="82">
        <v>0</v>
      </c>
      <c r="AR168" s="82"/>
      <c r="AS168" s="85" t="s">
        <v>1500</v>
      </c>
      <c r="AT168" s="85" t="s">
        <v>1500</v>
      </c>
      <c r="AU168" s="142" t="s">
        <v>1717</v>
      </c>
      <c r="AV168" s="157" t="s">
        <v>1747</v>
      </c>
      <c r="AW168" s="157"/>
      <c r="AX168" s="157"/>
      <c r="AY168" s="157"/>
      <c r="AZ168" s="157"/>
      <c r="BA168" s="169"/>
      <c r="BB168" s="170"/>
      <c r="BC168" s="170"/>
      <c r="BD168" s="178" t="s">
        <v>1747</v>
      </c>
      <c r="BE168" s="179" t="s">
        <v>1800</v>
      </c>
      <c r="BF168" s="179" t="s">
        <v>1800</v>
      </c>
      <c r="BG168" s="171"/>
      <c r="BH168" s="171"/>
    </row>
    <row r="169" spans="1:60" s="4" customFormat="1" ht="58.35" customHeight="1" thickBot="1" x14ac:dyDescent="0.3">
      <c r="A169" s="47" t="str">
        <f t="shared" si="12"/>
        <v>Indicator 173 - Decrease in outflows in current accounts in last month</v>
      </c>
      <c r="B169" s="48">
        <f t="shared" si="11"/>
        <v>173</v>
      </c>
      <c r="C169" s="6" t="s">
        <v>325</v>
      </c>
      <c r="D169" s="8" t="str">
        <f t="shared" si="10"/>
        <v>ID173</v>
      </c>
      <c r="E169" s="8"/>
      <c r="F169" s="6" t="s">
        <v>318</v>
      </c>
      <c r="G169" s="60" t="s">
        <v>182</v>
      </c>
      <c r="H169" s="61" t="s">
        <v>681</v>
      </c>
      <c r="I169" s="14" t="s">
        <v>9</v>
      </c>
      <c r="J169" s="10" t="s">
        <v>1465</v>
      </c>
      <c r="K169" s="11" t="s">
        <v>726</v>
      </c>
      <c r="L169" s="9" t="s">
        <v>392</v>
      </c>
      <c r="M169" s="14" t="s">
        <v>1469</v>
      </c>
      <c r="N169" s="59">
        <v>1</v>
      </c>
      <c r="O169" s="145"/>
      <c r="P169" s="145">
        <v>1</v>
      </c>
      <c r="Q169" s="145">
        <v>1</v>
      </c>
      <c r="R169" s="145">
        <v>1</v>
      </c>
      <c r="S169" s="145"/>
      <c r="T169" s="66" t="s">
        <v>19</v>
      </c>
      <c r="U169" s="59" t="s">
        <v>1027</v>
      </c>
      <c r="V169" s="52" t="s">
        <v>1278</v>
      </c>
      <c r="W169" s="52" t="s">
        <v>1278</v>
      </c>
      <c r="X169" s="52" t="s">
        <v>1471</v>
      </c>
      <c r="Y169" s="52"/>
      <c r="Z169" s="52">
        <v>3</v>
      </c>
      <c r="AA169" s="82">
        <v>0</v>
      </c>
      <c r="AB169" s="82">
        <v>0</v>
      </c>
      <c r="AC169" s="82">
        <v>0</v>
      </c>
      <c r="AD169" s="82">
        <v>0</v>
      </c>
      <c r="AE169" s="82">
        <v>0</v>
      </c>
      <c r="AF169" s="82">
        <v>0</v>
      </c>
      <c r="AG169" s="82">
        <v>0</v>
      </c>
      <c r="AH169" s="82">
        <v>0</v>
      </c>
      <c r="AI169" s="82">
        <v>0</v>
      </c>
      <c r="AJ169" s="82">
        <v>0</v>
      </c>
      <c r="AK169" s="82">
        <v>0</v>
      </c>
      <c r="AL169" s="82">
        <v>0</v>
      </c>
      <c r="AM169" s="82">
        <v>0</v>
      </c>
      <c r="AN169" s="82">
        <v>0</v>
      </c>
      <c r="AO169" s="82">
        <v>0</v>
      </c>
      <c r="AP169" s="82">
        <v>0</v>
      </c>
      <c r="AQ169" s="82">
        <v>0</v>
      </c>
      <c r="AR169" s="82"/>
      <c r="AS169" s="85" t="s">
        <v>1500</v>
      </c>
      <c r="AT169" s="85" t="s">
        <v>1500</v>
      </c>
      <c r="AU169" s="142" t="s">
        <v>1717</v>
      </c>
      <c r="AV169" s="157"/>
      <c r="AW169" s="157"/>
      <c r="AX169" s="157"/>
      <c r="AY169" s="157"/>
      <c r="AZ169" s="157"/>
      <c r="BA169" s="169"/>
      <c r="BB169" s="170"/>
      <c r="BC169" s="170"/>
      <c r="BD169" s="184" t="s">
        <v>1747</v>
      </c>
      <c r="BE169" s="171"/>
      <c r="BF169" s="171"/>
      <c r="BG169" s="179" t="s">
        <v>1800</v>
      </c>
      <c r="BH169" s="179" t="s">
        <v>1800</v>
      </c>
    </row>
    <row r="170" spans="1:60" s="4" customFormat="1" ht="58.35" customHeight="1" thickBot="1" x14ac:dyDescent="0.3">
      <c r="A170" s="47" t="str">
        <f t="shared" si="12"/>
        <v>Indicator 174 - Account cumulated inflows in current accounts in the month &gt; credit line * 3</v>
      </c>
      <c r="B170" s="48">
        <f t="shared" si="11"/>
        <v>174</v>
      </c>
      <c r="C170" s="6" t="s">
        <v>324</v>
      </c>
      <c r="D170" s="8" t="str">
        <f t="shared" si="10"/>
        <v>ID174</v>
      </c>
      <c r="E170" s="8"/>
      <c r="F170" s="6" t="s">
        <v>318</v>
      </c>
      <c r="G170" s="60" t="s">
        <v>183</v>
      </c>
      <c r="H170" s="61" t="s">
        <v>682</v>
      </c>
      <c r="I170" s="14" t="s">
        <v>9</v>
      </c>
      <c r="J170" s="11" t="s">
        <v>742</v>
      </c>
      <c r="K170" s="11" t="s">
        <v>736</v>
      </c>
      <c r="L170" s="9" t="s">
        <v>482</v>
      </c>
      <c r="M170" s="14" t="s">
        <v>1480</v>
      </c>
      <c r="N170" s="59">
        <v>1</v>
      </c>
      <c r="O170" s="59">
        <v>1</v>
      </c>
      <c r="P170" s="145">
        <v>1</v>
      </c>
      <c r="Q170" s="145"/>
      <c r="R170" s="145">
        <v>1</v>
      </c>
      <c r="S170" s="145"/>
      <c r="T170" s="66" t="s">
        <v>19</v>
      </c>
      <c r="U170" s="59" t="e">
        <f>IF(#REF!&gt;(#REF!*3),"1","0")</f>
        <v>#REF!</v>
      </c>
      <c r="V170" s="52" t="s">
        <v>1278</v>
      </c>
      <c r="W170" s="52" t="s">
        <v>1278</v>
      </c>
      <c r="X170" s="52" t="s">
        <v>1471</v>
      </c>
      <c r="Y170" s="52"/>
      <c r="Z170" s="52">
        <v>2</v>
      </c>
      <c r="AA170" s="82">
        <v>0</v>
      </c>
      <c r="AB170" s="82">
        <v>0</v>
      </c>
      <c r="AC170" s="82">
        <v>0</v>
      </c>
      <c r="AD170" s="82">
        <v>0</v>
      </c>
      <c r="AE170" s="82">
        <v>0</v>
      </c>
      <c r="AF170" s="82">
        <v>0</v>
      </c>
      <c r="AG170" s="82">
        <v>0</v>
      </c>
      <c r="AH170" s="82">
        <v>0</v>
      </c>
      <c r="AI170" s="82">
        <v>0</v>
      </c>
      <c r="AJ170" s="82">
        <v>0</v>
      </c>
      <c r="AK170" s="82">
        <v>0</v>
      </c>
      <c r="AL170" s="82">
        <v>0</v>
      </c>
      <c r="AM170" s="82">
        <v>0</v>
      </c>
      <c r="AN170" s="82">
        <v>0</v>
      </c>
      <c r="AO170" s="82">
        <v>0</v>
      </c>
      <c r="AP170" s="82">
        <v>0</v>
      </c>
      <c r="AQ170" s="82">
        <v>0</v>
      </c>
      <c r="AR170" s="82"/>
      <c r="AS170" s="85" t="s">
        <v>1500</v>
      </c>
      <c r="AT170" s="85" t="s">
        <v>1500</v>
      </c>
      <c r="AU170" s="142" t="s">
        <v>1717</v>
      </c>
      <c r="AV170" s="157" t="s">
        <v>1747</v>
      </c>
      <c r="AW170" s="157"/>
      <c r="AX170" s="157"/>
      <c r="AY170" s="157"/>
      <c r="AZ170" s="157"/>
      <c r="BA170" s="169"/>
      <c r="BB170" s="170"/>
      <c r="BC170" s="170"/>
      <c r="BD170" s="171"/>
      <c r="BE170" s="171"/>
      <c r="BF170" s="171"/>
      <c r="BG170" s="171"/>
      <c r="BH170" s="171"/>
    </row>
    <row r="171" spans="1:60" s="4" customFormat="1" ht="58.35" customHeight="1" thickBot="1" x14ac:dyDescent="0.3">
      <c r="A171" s="47" t="str">
        <f t="shared" si="12"/>
        <v>Indicator 175 - Account cumulated outflows in current accounts in the month &gt; credit line * 3</v>
      </c>
      <c r="B171" s="48">
        <f t="shared" si="11"/>
        <v>175</v>
      </c>
      <c r="C171" s="6" t="s">
        <v>1332</v>
      </c>
      <c r="D171" s="8" t="str">
        <f t="shared" si="10"/>
        <v>ID175</v>
      </c>
      <c r="E171" s="8"/>
      <c r="F171" s="6" t="s">
        <v>318</v>
      </c>
      <c r="G171" s="60" t="s">
        <v>184</v>
      </c>
      <c r="H171" s="61" t="s">
        <v>683</v>
      </c>
      <c r="I171" s="14" t="s">
        <v>9</v>
      </c>
      <c r="J171" s="11" t="s">
        <v>742</v>
      </c>
      <c r="K171" s="11" t="s">
        <v>736</v>
      </c>
      <c r="L171" s="9" t="s">
        <v>483</v>
      </c>
      <c r="M171" s="14" t="s">
        <v>1478</v>
      </c>
      <c r="N171" s="59">
        <v>1</v>
      </c>
      <c r="O171" s="145"/>
      <c r="P171" s="145">
        <v>1</v>
      </c>
      <c r="Q171" s="145"/>
      <c r="R171" s="145">
        <v>1</v>
      </c>
      <c r="S171" s="145"/>
      <c r="T171" s="66" t="s">
        <v>19</v>
      </c>
      <c r="U171" s="59" t="e">
        <f>IF(#REF!&gt;(#REF!*3),"1","0")</f>
        <v>#REF!</v>
      </c>
      <c r="V171" s="52" t="s">
        <v>1278</v>
      </c>
      <c r="W171" s="52" t="s">
        <v>1278</v>
      </c>
      <c r="X171" s="52" t="s">
        <v>1471</v>
      </c>
      <c r="Y171" s="52"/>
      <c r="Z171" s="52">
        <v>2</v>
      </c>
      <c r="AA171" s="82">
        <v>0</v>
      </c>
      <c r="AB171" s="82">
        <v>0</v>
      </c>
      <c r="AC171" s="82">
        <v>0</v>
      </c>
      <c r="AD171" s="82">
        <v>0</v>
      </c>
      <c r="AE171" s="82">
        <v>0</v>
      </c>
      <c r="AF171" s="82">
        <v>0</v>
      </c>
      <c r="AG171" s="82">
        <v>0</v>
      </c>
      <c r="AH171" s="82">
        <v>0</v>
      </c>
      <c r="AI171" s="82">
        <v>0</v>
      </c>
      <c r="AJ171" s="82">
        <v>0</v>
      </c>
      <c r="AK171" s="82">
        <v>0</v>
      </c>
      <c r="AL171" s="82">
        <v>0</v>
      </c>
      <c r="AM171" s="82">
        <v>0</v>
      </c>
      <c r="AN171" s="82">
        <v>0</v>
      </c>
      <c r="AO171" s="82">
        <v>0</v>
      </c>
      <c r="AP171" s="82">
        <v>0</v>
      </c>
      <c r="AQ171" s="82">
        <v>0</v>
      </c>
      <c r="AR171" s="82"/>
      <c r="AS171" s="85" t="s">
        <v>1500</v>
      </c>
      <c r="AT171" s="85" t="s">
        <v>1500</v>
      </c>
      <c r="AU171" s="142" t="s">
        <v>1717</v>
      </c>
      <c r="AV171" s="157"/>
      <c r="AW171" s="157"/>
      <c r="AX171" s="157"/>
      <c r="AY171" s="157"/>
      <c r="AZ171" s="157"/>
      <c r="BA171" s="169"/>
      <c r="BB171" s="170"/>
      <c r="BC171" s="170"/>
      <c r="BD171" s="171"/>
      <c r="BE171" s="171"/>
      <c r="BF171" s="171"/>
      <c r="BG171" s="171"/>
      <c r="BH171" s="171"/>
    </row>
    <row r="172" spans="1:60" s="4" customFormat="1" ht="29.45" customHeight="1" thickBot="1" x14ac:dyDescent="0.3">
      <c r="A172" s="47" t="str">
        <f t="shared" si="12"/>
        <v>Indicator 176 - Presence of unpaid cheques</v>
      </c>
      <c r="B172" s="48">
        <f t="shared" si="11"/>
        <v>176</v>
      </c>
      <c r="C172" s="6" t="s">
        <v>322</v>
      </c>
      <c r="D172" s="8" t="str">
        <f t="shared" si="10"/>
        <v>ID176</v>
      </c>
      <c r="E172" s="8"/>
      <c r="F172" s="6" t="s">
        <v>315</v>
      </c>
      <c r="G172" s="60" t="s">
        <v>185</v>
      </c>
      <c r="H172" s="61" t="s">
        <v>684</v>
      </c>
      <c r="I172" s="91" t="s">
        <v>9</v>
      </c>
      <c r="J172" s="10" t="s">
        <v>742</v>
      </c>
      <c r="K172" s="11" t="s">
        <v>729</v>
      </c>
      <c r="L172" s="9" t="s">
        <v>417</v>
      </c>
      <c r="M172" s="91" t="s">
        <v>1174</v>
      </c>
      <c r="N172" s="59"/>
      <c r="O172" s="145"/>
      <c r="P172" s="145"/>
      <c r="Q172" s="145"/>
      <c r="R172" s="145"/>
      <c r="S172" s="145"/>
      <c r="T172" s="66" t="s">
        <v>19</v>
      </c>
      <c r="U172" s="59" t="e">
        <f>IF(#REF!&gt;0,"1","0")</f>
        <v>#REF!</v>
      </c>
      <c r="V172" s="54" t="s">
        <v>1278</v>
      </c>
      <c r="W172" s="52" t="s">
        <v>12</v>
      </c>
      <c r="X172" s="52" t="s">
        <v>1039</v>
      </c>
      <c r="Y172" s="52"/>
      <c r="Z172" s="52">
        <v>2</v>
      </c>
      <c r="AA172" s="82">
        <v>0</v>
      </c>
      <c r="AB172" s="82">
        <v>0</v>
      </c>
      <c r="AC172" s="82">
        <v>0</v>
      </c>
      <c r="AD172" s="82">
        <v>0</v>
      </c>
      <c r="AE172" s="82">
        <v>0</v>
      </c>
      <c r="AF172" s="82">
        <v>0</v>
      </c>
      <c r="AG172" s="82">
        <v>0</v>
      </c>
      <c r="AH172" s="82">
        <v>0</v>
      </c>
      <c r="AI172" s="82">
        <v>0</v>
      </c>
      <c r="AJ172" s="82">
        <v>0</v>
      </c>
      <c r="AK172" s="82">
        <v>0</v>
      </c>
      <c r="AL172" s="82">
        <v>0</v>
      </c>
      <c r="AM172" s="82">
        <v>0</v>
      </c>
      <c r="AN172" s="82">
        <v>0</v>
      </c>
      <c r="AO172" s="82">
        <v>0</v>
      </c>
      <c r="AP172" s="82">
        <v>0</v>
      </c>
      <c r="AQ172" s="82">
        <v>0</v>
      </c>
      <c r="AR172" s="82" t="s">
        <v>1500</v>
      </c>
      <c r="AS172" s="85" t="s">
        <v>1500</v>
      </c>
      <c r="AT172" s="85" t="s">
        <v>1500</v>
      </c>
      <c r="AU172" s="142" t="s">
        <v>1717</v>
      </c>
      <c r="AV172" s="157"/>
      <c r="AW172" s="157"/>
      <c r="AX172" s="157"/>
      <c r="AY172" s="157"/>
      <c r="AZ172" s="157"/>
      <c r="BA172" s="169" t="s">
        <v>1500</v>
      </c>
      <c r="BB172" s="170"/>
      <c r="BC172" s="170"/>
      <c r="BD172" s="171"/>
      <c r="BE172" s="171"/>
      <c r="BF172" s="171"/>
      <c r="BG172" s="171"/>
      <c r="BH172" s="171"/>
    </row>
    <row r="173" spans="1:60" s="4" customFormat="1" ht="29.45" customHeight="1" thickBot="1" x14ac:dyDescent="0.3">
      <c r="A173" s="47" t="str">
        <f t="shared" si="12"/>
        <v>Indicator 177 - Days of over limit overdraft for current accounts</v>
      </c>
      <c r="B173" s="48">
        <f t="shared" si="11"/>
        <v>177</v>
      </c>
      <c r="C173" s="6" t="s">
        <v>186</v>
      </c>
      <c r="D173" s="8" t="str">
        <f t="shared" si="10"/>
        <v>ID177</v>
      </c>
      <c r="E173" s="8"/>
      <c r="F173" s="6" t="s">
        <v>318</v>
      </c>
      <c r="G173" s="60" t="s">
        <v>186</v>
      </c>
      <c r="H173" s="61" t="s">
        <v>685</v>
      </c>
      <c r="I173" s="14" t="s">
        <v>18</v>
      </c>
      <c r="J173" s="10" t="s">
        <v>741</v>
      </c>
      <c r="K173" s="11" t="s">
        <v>730</v>
      </c>
      <c r="L173" s="9" t="s">
        <v>186</v>
      </c>
      <c r="M173" s="14" t="s">
        <v>765</v>
      </c>
      <c r="N173" s="59"/>
      <c r="O173" s="145"/>
      <c r="P173" s="145">
        <v>1</v>
      </c>
      <c r="Q173" s="145">
        <v>1</v>
      </c>
      <c r="R173" s="145"/>
      <c r="S173" s="145"/>
      <c r="T173" s="66" t="s">
        <v>12</v>
      </c>
      <c r="U173" s="59"/>
      <c r="V173" s="52" t="s">
        <v>1278</v>
      </c>
      <c r="W173" s="52" t="s">
        <v>1278</v>
      </c>
      <c r="X173" s="52" t="s">
        <v>1039</v>
      </c>
      <c r="Y173" s="52"/>
      <c r="Z173" s="52">
        <v>1</v>
      </c>
      <c r="AA173" s="82">
        <v>0</v>
      </c>
      <c r="AB173" s="82">
        <v>0</v>
      </c>
      <c r="AC173" s="82">
        <v>0</v>
      </c>
      <c r="AD173" s="82">
        <v>0</v>
      </c>
      <c r="AE173" s="82">
        <v>0</v>
      </c>
      <c r="AF173" s="82">
        <v>0</v>
      </c>
      <c r="AG173" s="82">
        <v>0</v>
      </c>
      <c r="AH173" s="82">
        <v>0</v>
      </c>
      <c r="AI173" s="82">
        <v>0</v>
      </c>
      <c r="AJ173" s="82">
        <v>0</v>
      </c>
      <c r="AK173" s="82">
        <v>0</v>
      </c>
      <c r="AL173" s="82">
        <v>0</v>
      </c>
      <c r="AM173" s="82">
        <v>0</v>
      </c>
      <c r="AN173" s="82">
        <v>0</v>
      </c>
      <c r="AO173" s="82">
        <v>0</v>
      </c>
      <c r="AP173" s="82">
        <v>0</v>
      </c>
      <c r="AQ173" s="82">
        <v>0</v>
      </c>
      <c r="AR173" s="82" t="s">
        <v>1500</v>
      </c>
      <c r="AS173" s="85" t="s">
        <v>1500</v>
      </c>
      <c r="AT173" s="85" t="s">
        <v>1500</v>
      </c>
      <c r="AU173" s="142" t="s">
        <v>1716</v>
      </c>
      <c r="AV173" s="157"/>
      <c r="AW173" s="157"/>
      <c r="AX173" s="157"/>
      <c r="AY173" s="157"/>
      <c r="AZ173" s="157"/>
      <c r="BA173" s="169">
        <v>0</v>
      </c>
      <c r="BB173" s="170"/>
      <c r="BC173" s="170"/>
      <c r="BD173" s="182" t="s">
        <v>1746</v>
      </c>
      <c r="BE173" s="184" t="s">
        <v>1747</v>
      </c>
      <c r="BF173" s="185">
        <v>62</v>
      </c>
      <c r="BG173" s="184" t="s">
        <v>1747</v>
      </c>
      <c r="BH173" s="183">
        <v>123</v>
      </c>
    </row>
    <row r="174" spans="1:60" s="4" customFormat="1" ht="87" customHeight="1" thickBot="1" x14ac:dyDescent="0.3">
      <c r="A174" s="47" t="str">
        <f t="shared" si="12"/>
        <v>Indicator 178 - Monthly inflows from cheques/monthly total inflows in current accounts</v>
      </c>
      <c r="B174" s="48">
        <f t="shared" si="11"/>
        <v>178</v>
      </c>
      <c r="C174" s="6" t="s">
        <v>1333</v>
      </c>
      <c r="D174" s="8" t="str">
        <f t="shared" si="10"/>
        <v>ID178</v>
      </c>
      <c r="E174" s="8"/>
      <c r="F174" s="6" t="s">
        <v>318</v>
      </c>
      <c r="G174" s="60" t="s">
        <v>187</v>
      </c>
      <c r="H174" s="61" t="s">
        <v>686</v>
      </c>
      <c r="I174" s="14" t="s">
        <v>18</v>
      </c>
      <c r="J174" s="11" t="s">
        <v>742</v>
      </c>
      <c r="K174" s="11" t="s">
        <v>737</v>
      </c>
      <c r="L174" s="9" t="s">
        <v>484</v>
      </c>
      <c r="M174" s="91" t="s">
        <v>1543</v>
      </c>
      <c r="N174" s="59"/>
      <c r="O174" s="145"/>
      <c r="P174" s="145"/>
      <c r="Q174" s="145"/>
      <c r="R174" s="145"/>
      <c r="S174" s="145"/>
      <c r="T174" s="66" t="s">
        <v>19</v>
      </c>
      <c r="U174" s="59" t="e">
        <f>#REF!/#REF!</f>
        <v>#REF!</v>
      </c>
      <c r="V174" s="52" t="s">
        <v>1278</v>
      </c>
      <c r="W174" s="52" t="s">
        <v>12</v>
      </c>
      <c r="X174" s="52" t="s">
        <v>1039</v>
      </c>
      <c r="Y174" s="52" t="s">
        <v>1544</v>
      </c>
      <c r="Z174" s="52">
        <v>2</v>
      </c>
      <c r="AA174" s="82">
        <v>1</v>
      </c>
      <c r="AB174" s="82" t="s">
        <v>1499</v>
      </c>
      <c r="AC174" s="82" t="s">
        <v>1499</v>
      </c>
      <c r="AD174" s="82" t="s">
        <v>1499</v>
      </c>
      <c r="AE174" s="82" t="s">
        <v>1503</v>
      </c>
      <c r="AF174" s="82" t="s">
        <v>1503</v>
      </c>
      <c r="AG174" s="82" t="s">
        <v>1503</v>
      </c>
      <c r="AH174" s="82" t="s">
        <v>1503</v>
      </c>
      <c r="AI174" s="82" t="s">
        <v>1503</v>
      </c>
      <c r="AJ174" s="82" t="s">
        <v>1499</v>
      </c>
      <c r="AK174" s="82" t="s">
        <v>1499</v>
      </c>
      <c r="AL174" s="82" t="s">
        <v>1499</v>
      </c>
      <c r="AM174" s="82" t="s">
        <v>1503</v>
      </c>
      <c r="AN174" s="82" t="s">
        <v>1503</v>
      </c>
      <c r="AO174" s="82" t="s">
        <v>1503</v>
      </c>
      <c r="AP174" s="82" t="s">
        <v>1503</v>
      </c>
      <c r="AQ174" s="82" t="s">
        <v>1503</v>
      </c>
      <c r="AR174" s="82" t="s">
        <v>1500</v>
      </c>
      <c r="AS174" s="85" t="s">
        <v>1500</v>
      </c>
      <c r="AT174" s="85" t="s">
        <v>1500</v>
      </c>
      <c r="AU174" s="142" t="s">
        <v>1718</v>
      </c>
      <c r="AV174" s="157"/>
      <c r="AW174" s="157"/>
      <c r="AX174" s="157"/>
      <c r="AY174" s="157"/>
      <c r="AZ174" s="157"/>
      <c r="BA174" s="169" t="s">
        <v>1500</v>
      </c>
      <c r="BB174" s="170"/>
      <c r="BC174" s="170"/>
      <c r="BD174" s="171"/>
      <c r="BE174" s="171"/>
      <c r="BF174" s="171"/>
      <c r="BG174" s="171"/>
      <c r="BH174" s="171"/>
    </row>
    <row r="175" spans="1:60" s="4" customFormat="1" ht="87" customHeight="1" thickBot="1" x14ac:dyDescent="0.3">
      <c r="A175" s="47" t="str">
        <f t="shared" si="12"/>
        <v>Indicator 179 - Monthly outflows from cheques/monthly total outflows in current accounts</v>
      </c>
      <c r="B175" s="48">
        <f t="shared" si="11"/>
        <v>179</v>
      </c>
      <c r="C175" s="6" t="s">
        <v>1334</v>
      </c>
      <c r="D175" s="8" t="str">
        <f t="shared" si="10"/>
        <v>ID179</v>
      </c>
      <c r="E175" s="8"/>
      <c r="F175" s="6" t="s">
        <v>318</v>
      </c>
      <c r="G175" s="60" t="s">
        <v>188</v>
      </c>
      <c r="H175" s="61" t="s">
        <v>687</v>
      </c>
      <c r="I175" s="14" t="s">
        <v>18</v>
      </c>
      <c r="J175" s="11" t="s">
        <v>742</v>
      </c>
      <c r="K175" s="11" t="s">
        <v>737</v>
      </c>
      <c r="L175" s="9" t="s">
        <v>485</v>
      </c>
      <c r="M175" s="91" t="s">
        <v>1545</v>
      </c>
      <c r="N175" s="59"/>
      <c r="O175" s="145"/>
      <c r="P175" s="145"/>
      <c r="Q175" s="145"/>
      <c r="R175" s="145"/>
      <c r="S175" s="145"/>
      <c r="T175" s="66" t="s">
        <v>19</v>
      </c>
      <c r="U175" s="59" t="e">
        <f>#REF!/#REF!</f>
        <v>#REF!</v>
      </c>
      <c r="V175" s="54" t="s">
        <v>1278</v>
      </c>
      <c r="W175" s="52" t="s">
        <v>12</v>
      </c>
      <c r="X175" s="52" t="s">
        <v>1039</v>
      </c>
      <c r="Y175" s="52" t="s">
        <v>1544</v>
      </c>
      <c r="Z175" s="52">
        <v>2</v>
      </c>
      <c r="AA175" s="82">
        <v>1</v>
      </c>
      <c r="AB175" s="82" t="s">
        <v>1499</v>
      </c>
      <c r="AC175" s="82" t="s">
        <v>1499</v>
      </c>
      <c r="AD175" s="82" t="s">
        <v>1499</v>
      </c>
      <c r="AE175" s="82" t="s">
        <v>1503</v>
      </c>
      <c r="AF175" s="82" t="s">
        <v>1503</v>
      </c>
      <c r="AG175" s="82" t="s">
        <v>1503</v>
      </c>
      <c r="AH175" s="82" t="s">
        <v>1503</v>
      </c>
      <c r="AI175" s="82" t="s">
        <v>1503</v>
      </c>
      <c r="AJ175" s="82" t="s">
        <v>1499</v>
      </c>
      <c r="AK175" s="82" t="s">
        <v>1499</v>
      </c>
      <c r="AL175" s="82" t="s">
        <v>1499</v>
      </c>
      <c r="AM175" s="82" t="s">
        <v>1503</v>
      </c>
      <c r="AN175" s="82" t="s">
        <v>1503</v>
      </c>
      <c r="AO175" s="82" t="s">
        <v>1503</v>
      </c>
      <c r="AP175" s="82" t="s">
        <v>1503</v>
      </c>
      <c r="AQ175" s="82" t="s">
        <v>1503</v>
      </c>
      <c r="AR175" s="82" t="s">
        <v>1500</v>
      </c>
      <c r="AS175" s="85" t="s">
        <v>1500</v>
      </c>
      <c r="AT175" s="85" t="s">
        <v>1500</v>
      </c>
      <c r="AU175" s="142" t="s">
        <v>1718</v>
      </c>
      <c r="AV175" s="157"/>
      <c r="AW175" s="157"/>
      <c r="AX175" s="157"/>
      <c r="AY175" s="157"/>
      <c r="AZ175" s="157"/>
      <c r="BA175" s="169" t="s">
        <v>1500</v>
      </c>
      <c r="BB175" s="170"/>
      <c r="BC175" s="170"/>
      <c r="BD175" s="171"/>
      <c r="BE175" s="171"/>
      <c r="BF175" s="171"/>
      <c r="BG175" s="171"/>
      <c r="BH175" s="171"/>
    </row>
    <row r="176" spans="1:60" s="4" customFormat="1" ht="87" customHeight="1" thickBot="1" x14ac:dyDescent="0.3">
      <c r="A176" s="47" t="str">
        <f t="shared" si="12"/>
        <v>Indicator 180 - Monthly cumulated inflows/credit line</v>
      </c>
      <c r="B176" s="48">
        <f t="shared" si="11"/>
        <v>180</v>
      </c>
      <c r="C176" s="6" t="s">
        <v>189</v>
      </c>
      <c r="D176" s="8" t="str">
        <f t="shared" si="10"/>
        <v>ID180</v>
      </c>
      <c r="E176" s="8"/>
      <c r="F176" s="6" t="s">
        <v>318</v>
      </c>
      <c r="G176" s="60" t="s">
        <v>189</v>
      </c>
      <c r="H176" s="61" t="s">
        <v>688</v>
      </c>
      <c r="I176" s="14" t="s">
        <v>18</v>
      </c>
      <c r="J176" s="10" t="s">
        <v>742</v>
      </c>
      <c r="K176" s="11" t="s">
        <v>736</v>
      </c>
      <c r="L176" s="9" t="s">
        <v>482</v>
      </c>
      <c r="M176" s="14" t="s">
        <v>1480</v>
      </c>
      <c r="N176" s="59">
        <v>1</v>
      </c>
      <c r="O176" s="145"/>
      <c r="P176" s="145">
        <v>1</v>
      </c>
      <c r="Q176" s="145"/>
      <c r="R176" s="145">
        <v>1</v>
      </c>
      <c r="S176" s="145"/>
      <c r="T176" s="66" t="s">
        <v>19</v>
      </c>
      <c r="U176" s="59" t="e">
        <f>#REF!/#REF!</f>
        <v>#REF!</v>
      </c>
      <c r="V176" s="52" t="s">
        <v>1278</v>
      </c>
      <c r="W176" s="52" t="s">
        <v>1278</v>
      </c>
      <c r="X176" s="52" t="s">
        <v>1471</v>
      </c>
      <c r="Y176" s="52"/>
      <c r="Z176" s="52">
        <v>2</v>
      </c>
      <c r="AA176" s="82">
        <v>1</v>
      </c>
      <c r="AB176" s="82" t="s">
        <v>1499</v>
      </c>
      <c r="AC176" s="82" t="s">
        <v>1499</v>
      </c>
      <c r="AD176" s="82" t="s">
        <v>1499</v>
      </c>
      <c r="AE176" s="82" t="s">
        <v>1503</v>
      </c>
      <c r="AF176" s="82" t="s">
        <v>1503</v>
      </c>
      <c r="AG176" s="82" t="s">
        <v>1503</v>
      </c>
      <c r="AH176" s="82" t="s">
        <v>1503</v>
      </c>
      <c r="AI176" s="82" t="s">
        <v>1503</v>
      </c>
      <c r="AJ176" s="82" t="s">
        <v>1499</v>
      </c>
      <c r="AK176" s="82" t="s">
        <v>1499</v>
      </c>
      <c r="AL176" s="82" t="s">
        <v>1499</v>
      </c>
      <c r="AM176" s="82" t="s">
        <v>1503</v>
      </c>
      <c r="AN176" s="82" t="s">
        <v>1503</v>
      </c>
      <c r="AO176" s="82" t="s">
        <v>1503</v>
      </c>
      <c r="AP176" s="82" t="s">
        <v>1503</v>
      </c>
      <c r="AQ176" s="82" t="s">
        <v>1503</v>
      </c>
      <c r="AR176" s="82" t="s">
        <v>1501</v>
      </c>
      <c r="AS176" s="85">
        <v>6.8720945999999996</v>
      </c>
      <c r="AT176" s="85">
        <v>3.5886024999999999</v>
      </c>
      <c r="AU176" s="142" t="s">
        <v>1718</v>
      </c>
      <c r="AV176" s="157"/>
      <c r="AW176" s="157"/>
      <c r="AX176" s="157"/>
      <c r="AY176" s="157"/>
      <c r="AZ176" s="157"/>
      <c r="BA176" s="169" t="s">
        <v>1501</v>
      </c>
      <c r="BB176" s="170">
        <v>1.790829</v>
      </c>
      <c r="BC176" s="170">
        <v>1.0161720000000001</v>
      </c>
      <c r="BD176" s="171"/>
      <c r="BE176" s="171"/>
      <c r="BF176" s="171"/>
      <c r="BG176" s="171"/>
      <c r="BH176" s="171"/>
    </row>
    <row r="177" spans="1:60" s="4" customFormat="1" ht="87" customHeight="1" thickBot="1" x14ac:dyDescent="0.3">
      <c r="A177" s="47" t="str">
        <f t="shared" si="12"/>
        <v>Indicator 181 - Monthly cumulated outflows/monthly cumulated inflows</v>
      </c>
      <c r="B177" s="48">
        <f t="shared" si="11"/>
        <v>181</v>
      </c>
      <c r="C177" s="6" t="s">
        <v>190</v>
      </c>
      <c r="D177" s="8" t="str">
        <f t="shared" si="10"/>
        <v>ID181</v>
      </c>
      <c r="E177" s="8"/>
      <c r="F177" s="6" t="s">
        <v>318</v>
      </c>
      <c r="G177" s="60" t="s">
        <v>190</v>
      </c>
      <c r="H177" s="61" t="s">
        <v>689</v>
      </c>
      <c r="I177" s="14" t="s">
        <v>18</v>
      </c>
      <c r="J177" s="10" t="s">
        <v>742</v>
      </c>
      <c r="K177" s="11" t="s">
        <v>726</v>
      </c>
      <c r="L177" s="9" t="s">
        <v>486</v>
      </c>
      <c r="M177" s="14" t="s">
        <v>1477</v>
      </c>
      <c r="N177" s="59">
        <v>1</v>
      </c>
      <c r="O177" s="145"/>
      <c r="P177" s="145">
        <v>1</v>
      </c>
      <c r="Q177" s="145"/>
      <c r="R177" s="145">
        <v>1</v>
      </c>
      <c r="S177" s="145"/>
      <c r="T177" s="66" t="s">
        <v>19</v>
      </c>
      <c r="U177" s="59" t="e">
        <f>#REF!/#REF!</f>
        <v>#REF!</v>
      </c>
      <c r="V177" s="52" t="s">
        <v>1278</v>
      </c>
      <c r="W177" s="52" t="s">
        <v>1278</v>
      </c>
      <c r="X177" s="52" t="s">
        <v>1471</v>
      </c>
      <c r="Y177" s="52"/>
      <c r="Z177" s="52">
        <v>2</v>
      </c>
      <c r="AA177" s="82">
        <v>1</v>
      </c>
      <c r="AB177" s="82" t="s">
        <v>1499</v>
      </c>
      <c r="AC177" s="82" t="s">
        <v>1499</v>
      </c>
      <c r="AD177" s="82" t="s">
        <v>1499</v>
      </c>
      <c r="AE177" s="82" t="s">
        <v>1503</v>
      </c>
      <c r="AF177" s="82" t="s">
        <v>1503</v>
      </c>
      <c r="AG177" s="82" t="s">
        <v>1503</v>
      </c>
      <c r="AH177" s="82" t="s">
        <v>1503</v>
      </c>
      <c r="AI177" s="82" t="s">
        <v>1503</v>
      </c>
      <c r="AJ177" s="82" t="s">
        <v>1499</v>
      </c>
      <c r="AK177" s="82" t="s">
        <v>1499</v>
      </c>
      <c r="AL177" s="82" t="s">
        <v>1499</v>
      </c>
      <c r="AM177" s="82" t="s">
        <v>1503</v>
      </c>
      <c r="AN177" s="82" t="s">
        <v>1503</v>
      </c>
      <c r="AO177" s="82" t="s">
        <v>1503</v>
      </c>
      <c r="AP177" s="82" t="s">
        <v>1503</v>
      </c>
      <c r="AQ177" s="82" t="s">
        <v>1503</v>
      </c>
      <c r="AR177" s="82" t="s">
        <v>1501</v>
      </c>
      <c r="AS177" s="85">
        <v>1</v>
      </c>
      <c r="AT177" s="85">
        <v>1.0003474000000001</v>
      </c>
      <c r="AU177" s="142" t="s">
        <v>1718</v>
      </c>
      <c r="AV177" s="157"/>
      <c r="AW177" s="157"/>
      <c r="AX177" s="157"/>
      <c r="AY177" s="157"/>
      <c r="AZ177" s="157"/>
      <c r="BA177" s="169" t="s">
        <v>1501</v>
      </c>
      <c r="BB177" s="170">
        <v>1.0001789999999999</v>
      </c>
      <c r="BC177" s="170">
        <v>0.98679170000000005</v>
      </c>
      <c r="BD177" s="171"/>
      <c r="BE177" s="171"/>
      <c r="BF177" s="171"/>
      <c r="BG177" s="171"/>
      <c r="BH177" s="171"/>
    </row>
    <row r="178" spans="1:60" s="4" customFormat="1" ht="87" customHeight="1" thickBot="1" x14ac:dyDescent="0.3">
      <c r="A178" s="47" t="str">
        <f t="shared" si="12"/>
        <v>Indicator 182 - Monthly cumulated outflows/credit line</v>
      </c>
      <c r="B178" s="48">
        <f t="shared" si="11"/>
        <v>182</v>
      </c>
      <c r="C178" s="6" t="s">
        <v>191</v>
      </c>
      <c r="D178" s="8" t="str">
        <f t="shared" si="10"/>
        <v>ID182</v>
      </c>
      <c r="E178" s="8"/>
      <c r="F178" s="6" t="s">
        <v>318</v>
      </c>
      <c r="G178" s="60" t="s">
        <v>191</v>
      </c>
      <c r="H178" s="61" t="s">
        <v>690</v>
      </c>
      <c r="I178" s="14" t="s">
        <v>18</v>
      </c>
      <c r="J178" s="11" t="s">
        <v>742</v>
      </c>
      <c r="K178" s="11" t="s">
        <v>736</v>
      </c>
      <c r="L178" s="9" t="s">
        <v>483</v>
      </c>
      <c r="M178" s="14" t="s">
        <v>1478</v>
      </c>
      <c r="N178" s="59">
        <v>1</v>
      </c>
      <c r="O178" s="145"/>
      <c r="P178" s="145">
        <v>1</v>
      </c>
      <c r="Q178" s="145"/>
      <c r="R178" s="145">
        <v>1</v>
      </c>
      <c r="S178" s="145"/>
      <c r="T178" s="66" t="s">
        <v>19</v>
      </c>
      <c r="U178" s="59" t="e">
        <f>#REF!/#REF!</f>
        <v>#REF!</v>
      </c>
      <c r="V178" s="52" t="s">
        <v>1278</v>
      </c>
      <c r="W178" s="52" t="s">
        <v>1278</v>
      </c>
      <c r="X178" s="52" t="s">
        <v>1471</v>
      </c>
      <c r="Y178" s="52"/>
      <c r="Z178" s="52">
        <v>2</v>
      </c>
      <c r="AA178" s="82">
        <v>1</v>
      </c>
      <c r="AB178" s="82" t="s">
        <v>1499</v>
      </c>
      <c r="AC178" s="82" t="s">
        <v>1499</v>
      </c>
      <c r="AD178" s="82" t="s">
        <v>1499</v>
      </c>
      <c r="AE178" s="82" t="s">
        <v>1503</v>
      </c>
      <c r="AF178" s="82" t="s">
        <v>1503</v>
      </c>
      <c r="AG178" s="82" t="s">
        <v>1503</v>
      </c>
      <c r="AH178" s="82" t="s">
        <v>1503</v>
      </c>
      <c r="AI178" s="82" t="s">
        <v>1503</v>
      </c>
      <c r="AJ178" s="82" t="s">
        <v>1499</v>
      </c>
      <c r="AK178" s="82" t="s">
        <v>1499</v>
      </c>
      <c r="AL178" s="82" t="s">
        <v>1499</v>
      </c>
      <c r="AM178" s="82" t="s">
        <v>1503</v>
      </c>
      <c r="AN178" s="82" t="s">
        <v>1503</v>
      </c>
      <c r="AO178" s="82" t="s">
        <v>1503</v>
      </c>
      <c r="AP178" s="82" t="s">
        <v>1503</v>
      </c>
      <c r="AQ178" s="82" t="s">
        <v>1503</v>
      </c>
      <c r="AR178" s="82" t="s">
        <v>1501</v>
      </c>
      <c r="AS178" s="85">
        <v>6.8988956999999997</v>
      </c>
      <c r="AT178" s="85">
        <v>3.5528727</v>
      </c>
      <c r="AU178" s="142" t="s">
        <v>1718</v>
      </c>
      <c r="AV178" s="157"/>
      <c r="AW178" s="157"/>
      <c r="AX178" s="157"/>
      <c r="AY178" s="157"/>
      <c r="AZ178" s="157"/>
      <c r="BA178" s="169" t="s">
        <v>1501</v>
      </c>
      <c r="BB178" s="170">
        <v>1.912064</v>
      </c>
      <c r="BC178" s="170">
        <v>1.021909</v>
      </c>
      <c r="BD178" s="171"/>
      <c r="BE178" s="171"/>
      <c r="BF178" s="171"/>
      <c r="BG178" s="171"/>
      <c r="BH178" s="171"/>
    </row>
    <row r="179" spans="1:60" s="4" customFormat="1" ht="101.45" customHeight="1" thickBot="1" x14ac:dyDescent="0.3">
      <c r="A179" s="47" t="str">
        <f t="shared" si="12"/>
        <v>Indicator 183 - (Cumulated monthly Inflows + cumulated monthly outflows)/credit line</v>
      </c>
      <c r="B179" s="48">
        <f t="shared" si="11"/>
        <v>183</v>
      </c>
      <c r="C179" s="6" t="s">
        <v>192</v>
      </c>
      <c r="D179" s="8" t="str">
        <f t="shared" si="10"/>
        <v>ID183</v>
      </c>
      <c r="E179" s="8"/>
      <c r="F179" s="6" t="s">
        <v>318</v>
      </c>
      <c r="G179" s="60" t="s">
        <v>192</v>
      </c>
      <c r="H179" s="233" t="s">
        <v>2003</v>
      </c>
      <c r="I179" s="14" t="s">
        <v>18</v>
      </c>
      <c r="J179" s="11" t="s">
        <v>742</v>
      </c>
      <c r="K179" s="11" t="s">
        <v>736</v>
      </c>
      <c r="L179" s="9" t="s">
        <v>499</v>
      </c>
      <c r="M179" s="14" t="s">
        <v>1479</v>
      </c>
      <c r="N179" s="59">
        <v>1</v>
      </c>
      <c r="O179" s="145"/>
      <c r="P179" s="145">
        <v>1</v>
      </c>
      <c r="Q179" s="145"/>
      <c r="R179" s="145">
        <v>1</v>
      </c>
      <c r="S179" s="145"/>
      <c r="T179" s="66" t="s">
        <v>19</v>
      </c>
      <c r="U179" s="234" t="e">
        <f>(#REF!-ABS(#REF!))/#REF!</f>
        <v>#REF!</v>
      </c>
      <c r="V179" s="52" t="s">
        <v>1278</v>
      </c>
      <c r="W179" s="52" t="s">
        <v>1278</v>
      </c>
      <c r="X179" s="52" t="s">
        <v>1471</v>
      </c>
      <c r="Y179" s="52"/>
      <c r="Z179" s="52">
        <v>2</v>
      </c>
      <c r="AA179" s="82">
        <v>1</v>
      </c>
      <c r="AB179" s="82" t="s">
        <v>1499</v>
      </c>
      <c r="AC179" s="82" t="s">
        <v>1499</v>
      </c>
      <c r="AD179" s="82" t="s">
        <v>1499</v>
      </c>
      <c r="AE179" s="82" t="s">
        <v>1503</v>
      </c>
      <c r="AF179" s="82" t="s">
        <v>1503</v>
      </c>
      <c r="AG179" s="82" t="s">
        <v>1503</v>
      </c>
      <c r="AH179" s="82" t="s">
        <v>1503</v>
      </c>
      <c r="AI179" s="82" t="s">
        <v>1503</v>
      </c>
      <c r="AJ179" s="82" t="s">
        <v>1499</v>
      </c>
      <c r="AK179" s="82" t="s">
        <v>1499</v>
      </c>
      <c r="AL179" s="82" t="s">
        <v>1499</v>
      </c>
      <c r="AM179" s="82" t="s">
        <v>1503</v>
      </c>
      <c r="AN179" s="82" t="s">
        <v>1503</v>
      </c>
      <c r="AO179" s="82" t="s">
        <v>1503</v>
      </c>
      <c r="AP179" s="82" t="s">
        <v>1503</v>
      </c>
      <c r="AQ179" s="82" t="s">
        <v>1503</v>
      </c>
      <c r="AR179" s="82" t="s">
        <v>1501</v>
      </c>
      <c r="AS179" s="85">
        <v>13.82958</v>
      </c>
      <c r="AT179" s="85">
        <v>7.1755737999999996</v>
      </c>
      <c r="AU179" s="142" t="s">
        <v>1718</v>
      </c>
      <c r="AV179" s="157"/>
      <c r="AW179" s="157"/>
      <c r="AX179" s="157"/>
      <c r="AY179" s="157"/>
      <c r="AZ179" s="157"/>
      <c r="BA179" s="169" t="s">
        <v>1501</v>
      </c>
      <c r="BB179" s="170">
        <v>3.6434700000000002</v>
      </c>
      <c r="BC179" s="170">
        <v>2.1043470000000002</v>
      </c>
      <c r="BD179" s="171"/>
      <c r="BE179" s="171"/>
      <c r="BF179" s="171"/>
      <c r="BG179" s="171"/>
      <c r="BH179" s="171"/>
    </row>
    <row r="180" spans="1:60" s="4" customFormat="1" ht="87" customHeight="1" thickBot="1" x14ac:dyDescent="0.3">
      <c r="A180" s="86" t="str">
        <f t="shared" si="12"/>
        <v>Indicator 184 - Number of monthly inflows transactions from cheques/total number of monthly inflows transactions in current accounts</v>
      </c>
      <c r="B180" s="48">
        <f t="shared" si="11"/>
        <v>184</v>
      </c>
      <c r="C180" s="6" t="s">
        <v>193</v>
      </c>
      <c r="D180" s="8" t="str">
        <f t="shared" si="10"/>
        <v>ID184</v>
      </c>
      <c r="E180" s="8"/>
      <c r="F180" s="6" t="s">
        <v>318</v>
      </c>
      <c r="G180" s="60" t="s">
        <v>193</v>
      </c>
      <c r="H180" s="61" t="s">
        <v>691</v>
      </c>
      <c r="I180" s="14" t="s">
        <v>18</v>
      </c>
      <c r="J180" s="10" t="s">
        <v>742</v>
      </c>
      <c r="K180" s="11" t="s">
        <v>729</v>
      </c>
      <c r="L180" s="9" t="s">
        <v>487</v>
      </c>
      <c r="M180" s="91" t="s">
        <v>1762</v>
      </c>
      <c r="N180" s="59"/>
      <c r="O180" s="145"/>
      <c r="P180" s="145"/>
      <c r="Q180" s="145"/>
      <c r="R180" s="145"/>
      <c r="S180" s="145"/>
      <c r="T180" s="66" t="s">
        <v>19</v>
      </c>
      <c r="U180" s="59" t="e">
        <f>#REF!/#REF!</f>
        <v>#REF!</v>
      </c>
      <c r="V180" s="52" t="s">
        <v>12</v>
      </c>
      <c r="W180" s="52" t="s">
        <v>12</v>
      </c>
      <c r="X180" s="52" t="s">
        <v>1039</v>
      </c>
      <c r="Y180" s="52" t="s">
        <v>1513</v>
      </c>
      <c r="Z180" s="52">
        <v>2</v>
      </c>
      <c r="AA180" s="82">
        <v>1</v>
      </c>
      <c r="AB180" s="82" t="s">
        <v>1499</v>
      </c>
      <c r="AC180" s="82" t="s">
        <v>1499</v>
      </c>
      <c r="AD180" s="82" t="s">
        <v>1499</v>
      </c>
      <c r="AE180" s="82" t="s">
        <v>1503</v>
      </c>
      <c r="AF180" s="82" t="s">
        <v>1503</v>
      </c>
      <c r="AG180" s="82" t="s">
        <v>1503</v>
      </c>
      <c r="AH180" s="82" t="s">
        <v>1503</v>
      </c>
      <c r="AI180" s="82" t="s">
        <v>1503</v>
      </c>
      <c r="AJ180" s="82" t="s">
        <v>1499</v>
      </c>
      <c r="AK180" s="82" t="s">
        <v>1499</v>
      </c>
      <c r="AL180" s="82" t="s">
        <v>1499</v>
      </c>
      <c r="AM180" s="82" t="s">
        <v>1503</v>
      </c>
      <c r="AN180" s="82" t="s">
        <v>1503</v>
      </c>
      <c r="AO180" s="82" t="s">
        <v>1503</v>
      </c>
      <c r="AP180" s="82" t="s">
        <v>1503</v>
      </c>
      <c r="AQ180" s="82" t="s">
        <v>1503</v>
      </c>
      <c r="AR180" s="82" t="s">
        <v>1500</v>
      </c>
      <c r="AS180" s="85" t="s">
        <v>1500</v>
      </c>
      <c r="AT180" s="85" t="s">
        <v>1500</v>
      </c>
      <c r="AU180" s="142" t="s">
        <v>1718</v>
      </c>
      <c r="AV180" s="157"/>
      <c r="AW180" s="157"/>
      <c r="AX180" s="157"/>
      <c r="AY180" s="157"/>
      <c r="AZ180" s="157"/>
      <c r="BA180" s="169" t="s">
        <v>1500</v>
      </c>
      <c r="BB180" s="170"/>
      <c r="BC180" s="170"/>
      <c r="BD180" s="171"/>
      <c r="BE180" s="171"/>
      <c r="BF180" s="171"/>
      <c r="BG180" s="171"/>
      <c r="BH180" s="171"/>
    </row>
    <row r="181" spans="1:60" s="4" customFormat="1" ht="87" customHeight="1" thickBot="1" x14ac:dyDescent="0.3">
      <c r="A181" s="86" t="str">
        <f t="shared" si="12"/>
        <v>Indicator 185 - Number of monthly outflows transactions from cheques/total number of monthly outflows transactions in current accounts</v>
      </c>
      <c r="B181" s="48">
        <f t="shared" si="11"/>
        <v>185</v>
      </c>
      <c r="C181" s="6" t="s">
        <v>194</v>
      </c>
      <c r="D181" s="8" t="str">
        <f t="shared" si="10"/>
        <v>ID185</v>
      </c>
      <c r="E181" s="8"/>
      <c r="F181" s="6" t="s">
        <v>318</v>
      </c>
      <c r="G181" s="60" t="s">
        <v>194</v>
      </c>
      <c r="H181" s="61" t="s">
        <v>692</v>
      </c>
      <c r="I181" s="14" t="s">
        <v>18</v>
      </c>
      <c r="J181" s="10" t="s">
        <v>742</v>
      </c>
      <c r="K181" s="11" t="s">
        <v>729</v>
      </c>
      <c r="L181" s="9" t="s">
        <v>488</v>
      </c>
      <c r="M181" s="91" t="s">
        <v>1546</v>
      </c>
      <c r="N181" s="59"/>
      <c r="O181" s="145"/>
      <c r="P181" s="145"/>
      <c r="Q181" s="145"/>
      <c r="R181" s="145"/>
      <c r="S181" s="145"/>
      <c r="T181" s="66" t="s">
        <v>19</v>
      </c>
      <c r="U181" s="59" t="e">
        <f>#REF!/#REF!</f>
        <v>#REF!</v>
      </c>
      <c r="V181" s="54" t="s">
        <v>12</v>
      </c>
      <c r="W181" s="52" t="s">
        <v>12</v>
      </c>
      <c r="X181" s="52" t="s">
        <v>1039</v>
      </c>
      <c r="Y181" s="52" t="s">
        <v>1512</v>
      </c>
      <c r="Z181" s="52">
        <v>2</v>
      </c>
      <c r="AA181" s="82">
        <v>1</v>
      </c>
      <c r="AB181" s="82" t="s">
        <v>1499</v>
      </c>
      <c r="AC181" s="82" t="s">
        <v>1499</v>
      </c>
      <c r="AD181" s="82" t="s">
        <v>1499</v>
      </c>
      <c r="AE181" s="82" t="s">
        <v>1503</v>
      </c>
      <c r="AF181" s="82" t="s">
        <v>1503</v>
      </c>
      <c r="AG181" s="82" t="s">
        <v>1503</v>
      </c>
      <c r="AH181" s="82" t="s">
        <v>1503</v>
      </c>
      <c r="AI181" s="82" t="s">
        <v>1503</v>
      </c>
      <c r="AJ181" s="82" t="s">
        <v>1499</v>
      </c>
      <c r="AK181" s="82" t="s">
        <v>1499</v>
      </c>
      <c r="AL181" s="82" t="s">
        <v>1499</v>
      </c>
      <c r="AM181" s="82" t="s">
        <v>1503</v>
      </c>
      <c r="AN181" s="82" t="s">
        <v>1503</v>
      </c>
      <c r="AO181" s="82" t="s">
        <v>1503</v>
      </c>
      <c r="AP181" s="82" t="s">
        <v>1503</v>
      </c>
      <c r="AQ181" s="82" t="s">
        <v>1503</v>
      </c>
      <c r="AR181" s="82" t="s">
        <v>1500</v>
      </c>
      <c r="AS181" s="85" t="s">
        <v>1500</v>
      </c>
      <c r="AT181" s="85" t="s">
        <v>1500</v>
      </c>
      <c r="AU181" s="142" t="s">
        <v>1718</v>
      </c>
      <c r="AV181" s="157"/>
      <c r="AW181" s="157"/>
      <c r="AX181" s="157"/>
      <c r="AY181" s="157"/>
      <c r="AZ181" s="157"/>
      <c r="BA181" s="169" t="s">
        <v>1500</v>
      </c>
      <c r="BB181" s="170"/>
      <c r="BC181" s="170"/>
      <c r="BD181" s="171"/>
      <c r="BE181" s="171"/>
      <c r="BF181" s="171"/>
      <c r="BG181" s="171"/>
      <c r="BH181" s="171"/>
    </row>
    <row r="182" spans="1:60" s="4" customFormat="1" ht="87" customHeight="1" thickBot="1" x14ac:dyDescent="0.3">
      <c r="A182" s="47" t="str">
        <f t="shared" ref="A182:A213" si="13">CONCATENATE(C$2," ",B182," - ",C182)</f>
        <v>Indicator 186 - Number of monthly outflow transactions in current accounts/number of monthly inflow transactions in current accounts</v>
      </c>
      <c r="B182" s="48">
        <f t="shared" si="11"/>
        <v>186</v>
      </c>
      <c r="C182" s="6" t="s">
        <v>195</v>
      </c>
      <c r="D182" s="8" t="str">
        <f t="shared" si="10"/>
        <v>ID186</v>
      </c>
      <c r="E182" s="8"/>
      <c r="F182" s="6" t="s">
        <v>318</v>
      </c>
      <c r="G182" s="60" t="s">
        <v>195</v>
      </c>
      <c r="H182" s="61" t="s">
        <v>693</v>
      </c>
      <c r="I182" s="14" t="s">
        <v>18</v>
      </c>
      <c r="J182" s="10" t="s">
        <v>742</v>
      </c>
      <c r="K182" s="11" t="s">
        <v>729</v>
      </c>
      <c r="L182" s="9" t="s">
        <v>489</v>
      </c>
      <c r="M182" s="14" t="s">
        <v>1470</v>
      </c>
      <c r="N182" s="59">
        <v>1</v>
      </c>
      <c r="O182" s="145"/>
      <c r="P182" s="145">
        <v>1</v>
      </c>
      <c r="Q182" s="145"/>
      <c r="R182" s="145">
        <v>1</v>
      </c>
      <c r="S182" s="145"/>
      <c r="T182" s="66" t="s">
        <v>19</v>
      </c>
      <c r="U182" s="59" t="e">
        <f>#REF!/#REF!</f>
        <v>#REF!</v>
      </c>
      <c r="V182" s="52" t="s">
        <v>1278</v>
      </c>
      <c r="W182" s="52" t="s">
        <v>1278</v>
      </c>
      <c r="X182" s="52" t="s">
        <v>1471</v>
      </c>
      <c r="Y182" s="52"/>
      <c r="Z182" s="52">
        <v>2</v>
      </c>
      <c r="AA182" s="82">
        <v>1</v>
      </c>
      <c r="AB182" s="82" t="s">
        <v>1499</v>
      </c>
      <c r="AC182" s="82" t="s">
        <v>1499</v>
      </c>
      <c r="AD182" s="82" t="s">
        <v>1499</v>
      </c>
      <c r="AE182" s="82" t="s">
        <v>1503</v>
      </c>
      <c r="AF182" s="82" t="s">
        <v>1503</v>
      </c>
      <c r="AG182" s="82" t="s">
        <v>1503</v>
      </c>
      <c r="AH182" s="82" t="s">
        <v>1503</v>
      </c>
      <c r="AI182" s="82" t="s">
        <v>1503</v>
      </c>
      <c r="AJ182" s="82" t="s">
        <v>1499</v>
      </c>
      <c r="AK182" s="82" t="s">
        <v>1499</v>
      </c>
      <c r="AL182" s="82" t="s">
        <v>1499</v>
      </c>
      <c r="AM182" s="82" t="s">
        <v>1503</v>
      </c>
      <c r="AN182" s="82" t="s">
        <v>1503</v>
      </c>
      <c r="AO182" s="82" t="s">
        <v>1503</v>
      </c>
      <c r="AP182" s="82" t="s">
        <v>1503</v>
      </c>
      <c r="AQ182" s="82" t="s">
        <v>1503</v>
      </c>
      <c r="AR182" s="82" t="s">
        <v>1501</v>
      </c>
      <c r="AS182" s="85">
        <v>1.5752341000000001</v>
      </c>
      <c r="AT182" s="85">
        <v>2.2650060999999999</v>
      </c>
      <c r="AU182" s="142" t="s">
        <v>1718</v>
      </c>
      <c r="AV182" s="157"/>
      <c r="AW182" s="157"/>
      <c r="AX182" s="157"/>
      <c r="AY182" s="157"/>
      <c r="AZ182" s="157"/>
      <c r="BA182" s="169" t="s">
        <v>1501</v>
      </c>
      <c r="BB182" s="170">
        <v>1.3385860000000001</v>
      </c>
      <c r="BC182" s="170">
        <v>2.8333330000000001</v>
      </c>
      <c r="BD182" s="171"/>
      <c r="BE182" s="171"/>
      <c r="BF182" s="171"/>
      <c r="BG182" s="171"/>
      <c r="BH182" s="171"/>
    </row>
    <row r="183" spans="1:60" s="4" customFormat="1" ht="58.35" customHeight="1" thickBot="1" x14ac:dyDescent="0.3">
      <c r="A183" s="47" t="str">
        <f t="shared" si="13"/>
        <v>Indicator 187 - Monthly cumulated inflows amount in current accounts- variation in the last month</v>
      </c>
      <c r="B183" s="48">
        <f t="shared" si="11"/>
        <v>187</v>
      </c>
      <c r="C183" s="6" t="s">
        <v>196</v>
      </c>
      <c r="D183" s="8" t="str">
        <f t="shared" si="10"/>
        <v>ID187</v>
      </c>
      <c r="E183" s="8"/>
      <c r="F183" s="6" t="s">
        <v>318</v>
      </c>
      <c r="G183" s="60" t="s">
        <v>196</v>
      </c>
      <c r="H183" s="61" t="s">
        <v>694</v>
      </c>
      <c r="I183" s="14" t="s">
        <v>18</v>
      </c>
      <c r="J183" s="10" t="s">
        <v>1465</v>
      </c>
      <c r="K183" s="11" t="s">
        <v>726</v>
      </c>
      <c r="L183" s="9" t="s">
        <v>353</v>
      </c>
      <c r="M183" s="14" t="s">
        <v>1468</v>
      </c>
      <c r="N183" s="59">
        <v>1</v>
      </c>
      <c r="O183" s="59">
        <v>1</v>
      </c>
      <c r="P183" s="145">
        <v>1</v>
      </c>
      <c r="Q183" s="145">
        <v>1</v>
      </c>
      <c r="R183" s="145">
        <v>1</v>
      </c>
      <c r="S183" s="145"/>
      <c r="T183" s="66" t="s">
        <v>19</v>
      </c>
      <c r="U183" s="59" t="s">
        <v>1027</v>
      </c>
      <c r="V183" s="52" t="s">
        <v>1278</v>
      </c>
      <c r="W183" s="52" t="s">
        <v>1278</v>
      </c>
      <c r="X183" s="52" t="s">
        <v>1471</v>
      </c>
      <c r="Y183" s="52"/>
      <c r="Z183" s="52">
        <v>3</v>
      </c>
      <c r="AA183" s="82">
        <v>1</v>
      </c>
      <c r="AB183" s="82" t="s">
        <v>1499</v>
      </c>
      <c r="AC183" s="82" t="s">
        <v>1499</v>
      </c>
      <c r="AD183" s="82" t="s">
        <v>1499</v>
      </c>
      <c r="AE183" s="82" t="s">
        <v>1503</v>
      </c>
      <c r="AF183" s="82" t="s">
        <v>1503</v>
      </c>
      <c r="AG183" s="82" t="s">
        <v>1503</v>
      </c>
      <c r="AH183" s="82" t="s">
        <v>1503</v>
      </c>
      <c r="AI183" s="82" t="s">
        <v>1503</v>
      </c>
      <c r="AJ183" s="82" t="s">
        <v>1499</v>
      </c>
      <c r="AK183" s="82" t="s">
        <v>1499</v>
      </c>
      <c r="AL183" s="82" t="s">
        <v>1499</v>
      </c>
      <c r="AM183" s="82" t="s">
        <v>1503</v>
      </c>
      <c r="AN183" s="82" t="s">
        <v>1503</v>
      </c>
      <c r="AO183" s="82" t="s">
        <v>1503</v>
      </c>
      <c r="AP183" s="82" t="s">
        <v>1503</v>
      </c>
      <c r="AQ183" s="82" t="s">
        <v>1503</v>
      </c>
      <c r="AR183" s="82">
        <v>0</v>
      </c>
      <c r="AS183" s="85" t="s">
        <v>1500</v>
      </c>
      <c r="AT183" s="85" t="s">
        <v>1500</v>
      </c>
      <c r="AU183" s="142" t="s">
        <v>1718</v>
      </c>
      <c r="AV183" s="157" t="s">
        <v>1746</v>
      </c>
      <c r="AW183" s="163" t="s">
        <v>1748</v>
      </c>
      <c r="AX183" s="163" t="s">
        <v>1748</v>
      </c>
      <c r="AY183" s="163">
        <v>-1</v>
      </c>
      <c r="AZ183" s="163">
        <v>3.5855000000000001</v>
      </c>
      <c r="BA183" s="169">
        <v>0</v>
      </c>
      <c r="BB183" s="170"/>
      <c r="BC183" s="170"/>
      <c r="BD183" s="182" t="s">
        <v>1746</v>
      </c>
      <c r="BE183" s="171"/>
      <c r="BF183" s="171"/>
      <c r="BG183" s="188">
        <v>-0.77710539999999995</v>
      </c>
      <c r="BH183" s="188">
        <v>4.4872430000000003</v>
      </c>
    </row>
    <row r="184" spans="1:60" s="4" customFormat="1" ht="58.35" customHeight="1" thickBot="1" x14ac:dyDescent="0.3">
      <c r="A184" s="47" t="str">
        <f t="shared" si="13"/>
        <v>Indicator 188 - Monthly cumulated outflows amount in current accounts - variation in the last month</v>
      </c>
      <c r="B184" s="48">
        <f t="shared" si="11"/>
        <v>188</v>
      </c>
      <c r="C184" s="6" t="s">
        <v>197</v>
      </c>
      <c r="D184" s="8" t="str">
        <f t="shared" si="10"/>
        <v>ID188</v>
      </c>
      <c r="E184" s="8"/>
      <c r="F184" s="6" t="s">
        <v>318</v>
      </c>
      <c r="G184" s="60" t="s">
        <v>197</v>
      </c>
      <c r="H184" s="61" t="s">
        <v>695</v>
      </c>
      <c r="I184" s="14" t="s">
        <v>18</v>
      </c>
      <c r="J184" s="10" t="s">
        <v>1465</v>
      </c>
      <c r="K184" s="11" t="s">
        <v>726</v>
      </c>
      <c r="L184" s="9" t="s">
        <v>392</v>
      </c>
      <c r="M184" s="14" t="s">
        <v>1469</v>
      </c>
      <c r="N184" s="59">
        <v>1</v>
      </c>
      <c r="O184" s="145"/>
      <c r="P184" s="145">
        <v>1</v>
      </c>
      <c r="Q184" s="145"/>
      <c r="R184" s="145">
        <v>1</v>
      </c>
      <c r="S184" s="145"/>
      <c r="T184" s="66" t="s">
        <v>19</v>
      </c>
      <c r="U184" s="59" t="s">
        <v>1027</v>
      </c>
      <c r="V184" s="52" t="s">
        <v>1278</v>
      </c>
      <c r="W184" s="52" t="s">
        <v>1278</v>
      </c>
      <c r="X184" s="52" t="s">
        <v>1554</v>
      </c>
      <c r="Y184" s="52"/>
      <c r="Z184" s="52">
        <v>3</v>
      </c>
      <c r="AA184" s="82">
        <v>1</v>
      </c>
      <c r="AB184" s="82" t="s">
        <v>1499</v>
      </c>
      <c r="AC184" s="82" t="s">
        <v>1499</v>
      </c>
      <c r="AD184" s="82" t="s">
        <v>1499</v>
      </c>
      <c r="AE184" s="82" t="s">
        <v>1503</v>
      </c>
      <c r="AF184" s="82" t="s">
        <v>1503</v>
      </c>
      <c r="AG184" s="82" t="s">
        <v>1503</v>
      </c>
      <c r="AH184" s="82" t="s">
        <v>1503</v>
      </c>
      <c r="AI184" s="82" t="s">
        <v>1503</v>
      </c>
      <c r="AJ184" s="82" t="s">
        <v>1499</v>
      </c>
      <c r="AK184" s="82" t="s">
        <v>1499</v>
      </c>
      <c r="AL184" s="82" t="s">
        <v>1499</v>
      </c>
      <c r="AM184" s="82" t="s">
        <v>1503</v>
      </c>
      <c r="AN184" s="82" t="s">
        <v>1503</v>
      </c>
      <c r="AO184" s="82" t="s">
        <v>1503</v>
      </c>
      <c r="AP184" s="82" t="s">
        <v>1503</v>
      </c>
      <c r="AQ184" s="82" t="s">
        <v>1503</v>
      </c>
      <c r="AR184" s="82">
        <v>0</v>
      </c>
      <c r="AS184" s="85" t="s">
        <v>1500</v>
      </c>
      <c r="AT184" s="85" t="s">
        <v>1500</v>
      </c>
      <c r="AU184" s="142" t="s">
        <v>1718</v>
      </c>
      <c r="AV184" s="157"/>
      <c r="AW184" s="157"/>
      <c r="AX184" s="157"/>
      <c r="AY184" s="157"/>
      <c r="AZ184" s="157"/>
      <c r="BA184" s="169">
        <v>0</v>
      </c>
      <c r="BB184" s="170"/>
      <c r="BC184" s="170"/>
      <c r="BD184" s="182" t="s">
        <v>1746</v>
      </c>
      <c r="BE184" s="189">
        <v>-0.76202029999999998</v>
      </c>
      <c r="BF184" s="189">
        <v>3.8630420000000001</v>
      </c>
      <c r="BG184" s="171"/>
      <c r="BH184" s="171"/>
    </row>
    <row r="185" spans="1:60" s="4" customFormat="1" ht="29.45" customHeight="1" thickBot="1" x14ac:dyDescent="0.3">
      <c r="A185" s="87" t="str">
        <f t="shared" si="13"/>
        <v>Indicator 189 - Max number of unpaid days for the last 4 unpaid instalments</v>
      </c>
      <c r="B185" s="48">
        <f t="shared" si="11"/>
        <v>189</v>
      </c>
      <c r="C185" s="6" t="s">
        <v>198</v>
      </c>
      <c r="D185" s="8" t="str">
        <f t="shared" si="10"/>
        <v>ID189</v>
      </c>
      <c r="E185" s="8"/>
      <c r="F185" s="6" t="s">
        <v>315</v>
      </c>
      <c r="G185" s="60" t="s">
        <v>198</v>
      </c>
      <c r="H185" s="61" t="s">
        <v>696</v>
      </c>
      <c r="I185" s="14" t="s">
        <v>18</v>
      </c>
      <c r="J185" s="10" t="s">
        <v>741</v>
      </c>
      <c r="K185" s="11" t="s">
        <v>729</v>
      </c>
      <c r="L185" s="9" t="s">
        <v>198</v>
      </c>
      <c r="M185" s="14" t="s">
        <v>825</v>
      </c>
      <c r="N185" s="59"/>
      <c r="O185" s="145"/>
      <c r="P185" s="145">
        <v>1</v>
      </c>
      <c r="Q185" s="145"/>
      <c r="R185" s="145">
        <v>1</v>
      </c>
      <c r="S185" s="145"/>
      <c r="T185" s="66" t="s">
        <v>12</v>
      </c>
      <c r="U185" s="59"/>
      <c r="V185" s="52" t="s">
        <v>1278</v>
      </c>
      <c r="W185" s="52" t="s">
        <v>1278</v>
      </c>
      <c r="X185" s="52" t="s">
        <v>1039</v>
      </c>
      <c r="Y185" s="52"/>
      <c r="Z185" s="52">
        <v>1</v>
      </c>
      <c r="AA185" s="82">
        <v>0</v>
      </c>
      <c r="AB185" s="82">
        <v>0</v>
      </c>
      <c r="AC185" s="82">
        <v>0</v>
      </c>
      <c r="AD185" s="82">
        <v>0</v>
      </c>
      <c r="AE185" s="82">
        <v>0</v>
      </c>
      <c r="AF185" s="82">
        <v>0</v>
      </c>
      <c r="AG185" s="82">
        <v>0</v>
      </c>
      <c r="AH185" s="82">
        <v>0</v>
      </c>
      <c r="AI185" s="82">
        <v>0</v>
      </c>
      <c r="AJ185" s="82">
        <v>0</v>
      </c>
      <c r="AK185" s="82">
        <v>0</v>
      </c>
      <c r="AL185" s="82">
        <v>0</v>
      </c>
      <c r="AM185" s="82">
        <v>0</v>
      </c>
      <c r="AN185" s="82">
        <v>0</v>
      </c>
      <c r="AO185" s="82">
        <v>0</v>
      </c>
      <c r="AP185" s="82">
        <v>0</v>
      </c>
      <c r="AQ185" s="82">
        <v>0</v>
      </c>
      <c r="AR185" s="82" t="s">
        <v>1500</v>
      </c>
      <c r="AS185" s="85" t="s">
        <v>1500</v>
      </c>
      <c r="AT185" s="85" t="s">
        <v>1500</v>
      </c>
      <c r="AU185" s="142" t="s">
        <v>1716</v>
      </c>
      <c r="AV185" s="157"/>
      <c r="AW185" s="157"/>
      <c r="AX185" s="157"/>
      <c r="AY185" s="157"/>
      <c r="AZ185" s="157"/>
      <c r="BA185" s="169">
        <v>0</v>
      </c>
      <c r="BB185" s="170"/>
      <c r="BC185" s="170"/>
      <c r="BD185" s="171"/>
      <c r="BE185" s="171"/>
      <c r="BF185" s="171"/>
      <c r="BG185" s="171"/>
      <c r="BH185" s="171"/>
    </row>
    <row r="186" spans="1:60" s="4" customFormat="1" ht="44.1" customHeight="1" thickBot="1" x14ac:dyDescent="0.3">
      <c r="A186" s="47" t="str">
        <f t="shared" si="13"/>
        <v>Indicator 190 - Amount of unpaid overdue - other contracts (no loans, no amortizing products)</v>
      </c>
      <c r="B186" s="48">
        <f t="shared" si="11"/>
        <v>190</v>
      </c>
      <c r="C186" s="6" t="s">
        <v>199</v>
      </c>
      <c r="D186" s="8" t="str">
        <f t="shared" si="10"/>
        <v>ID190</v>
      </c>
      <c r="E186" s="8"/>
      <c r="F186" s="6" t="s">
        <v>315</v>
      </c>
      <c r="G186" s="60" t="s">
        <v>199</v>
      </c>
      <c r="H186" s="61" t="s">
        <v>697</v>
      </c>
      <c r="I186" s="14" t="s">
        <v>18</v>
      </c>
      <c r="J186" s="10" t="s">
        <v>741</v>
      </c>
      <c r="K186" s="11" t="s">
        <v>729</v>
      </c>
      <c r="L186" s="9" t="s">
        <v>418</v>
      </c>
      <c r="M186" s="14" t="s">
        <v>826</v>
      </c>
      <c r="N186" s="59"/>
      <c r="O186" s="145"/>
      <c r="P186" s="145"/>
      <c r="Q186" s="145"/>
      <c r="R186" s="145">
        <v>1</v>
      </c>
      <c r="S186" s="145"/>
      <c r="T186" s="66" t="s">
        <v>12</v>
      </c>
      <c r="U186" s="59"/>
      <c r="V186" s="52" t="s">
        <v>1278</v>
      </c>
      <c r="W186" s="52" t="s">
        <v>12</v>
      </c>
      <c r="X186" s="52" t="s">
        <v>1039</v>
      </c>
      <c r="Y186" s="52" t="s">
        <v>1547</v>
      </c>
      <c r="Z186" s="52">
        <v>1</v>
      </c>
      <c r="AA186" s="82">
        <v>0</v>
      </c>
      <c r="AB186" s="82">
        <v>0</v>
      </c>
      <c r="AC186" s="82">
        <v>0</v>
      </c>
      <c r="AD186" s="82">
        <v>0</v>
      </c>
      <c r="AE186" s="82">
        <v>0</v>
      </c>
      <c r="AF186" s="82">
        <v>0</v>
      </c>
      <c r="AG186" s="82">
        <v>0</v>
      </c>
      <c r="AH186" s="82">
        <v>0</v>
      </c>
      <c r="AI186" s="82">
        <v>0</v>
      </c>
      <c r="AJ186" s="82">
        <v>0</v>
      </c>
      <c r="AK186" s="82">
        <v>0</v>
      </c>
      <c r="AL186" s="82">
        <v>0</v>
      </c>
      <c r="AM186" s="82">
        <v>0</v>
      </c>
      <c r="AN186" s="82">
        <v>0</v>
      </c>
      <c r="AO186" s="82">
        <v>0</v>
      </c>
      <c r="AP186" s="82">
        <v>0</v>
      </c>
      <c r="AQ186" s="82">
        <v>0</v>
      </c>
      <c r="AR186" s="82" t="s">
        <v>1500</v>
      </c>
      <c r="AS186" s="85" t="s">
        <v>1500</v>
      </c>
      <c r="AT186" s="85" t="s">
        <v>1500</v>
      </c>
      <c r="AU186" s="142" t="s">
        <v>1721</v>
      </c>
      <c r="AV186" s="157"/>
      <c r="AW186" s="157"/>
      <c r="AX186" s="157"/>
      <c r="AY186" s="157"/>
      <c r="AZ186" s="157"/>
      <c r="BA186" s="169" t="s">
        <v>1500</v>
      </c>
      <c r="BB186" s="170"/>
      <c r="BC186" s="170"/>
      <c r="BD186" s="171"/>
      <c r="BE186" s="171"/>
      <c r="BF186" s="171"/>
      <c r="BG186" s="171"/>
      <c r="BH186" s="171"/>
    </row>
    <row r="187" spans="1:60" s="4" customFormat="1" ht="29.45" customHeight="1" thickBot="1" x14ac:dyDescent="0.3">
      <c r="A187" s="47" t="str">
        <f t="shared" si="13"/>
        <v>Indicator 191 - Amount of unpaid overdue - leasing contracts</v>
      </c>
      <c r="B187" s="48">
        <f t="shared" si="11"/>
        <v>191</v>
      </c>
      <c r="C187" s="6" t="s">
        <v>200</v>
      </c>
      <c r="D187" s="8" t="str">
        <f t="shared" si="10"/>
        <v>ID191</v>
      </c>
      <c r="E187" s="8"/>
      <c r="F187" s="6" t="s">
        <v>315</v>
      </c>
      <c r="G187" s="60" t="s">
        <v>200</v>
      </c>
      <c r="H187" s="61" t="s">
        <v>698</v>
      </c>
      <c r="I187" s="14" t="s">
        <v>18</v>
      </c>
      <c r="J187" s="10" t="s">
        <v>741</v>
      </c>
      <c r="K187" s="11" t="s">
        <v>729</v>
      </c>
      <c r="L187" s="9" t="s">
        <v>419</v>
      </c>
      <c r="M187" s="14" t="s">
        <v>827</v>
      </c>
      <c r="N187" s="59"/>
      <c r="O187" s="145"/>
      <c r="P187" s="145"/>
      <c r="Q187" s="145"/>
      <c r="R187" s="145"/>
      <c r="S187" s="145"/>
      <c r="T187" s="66" t="s">
        <v>12</v>
      </c>
      <c r="U187" s="59"/>
      <c r="V187" s="52" t="s">
        <v>1278</v>
      </c>
      <c r="W187" s="52" t="s">
        <v>12</v>
      </c>
      <c r="X187" s="52" t="s">
        <v>1039</v>
      </c>
      <c r="Y187" s="52"/>
      <c r="Z187" s="52">
        <v>1</v>
      </c>
      <c r="AA187" s="82">
        <v>0</v>
      </c>
      <c r="AB187" s="82">
        <v>0</v>
      </c>
      <c r="AC187" s="82">
        <v>0</v>
      </c>
      <c r="AD187" s="82">
        <v>0</v>
      </c>
      <c r="AE187" s="82">
        <v>0</v>
      </c>
      <c r="AF187" s="82">
        <v>0</v>
      </c>
      <c r="AG187" s="82">
        <v>0</v>
      </c>
      <c r="AH187" s="82">
        <v>0</v>
      </c>
      <c r="AI187" s="82">
        <v>0</v>
      </c>
      <c r="AJ187" s="82">
        <v>0</v>
      </c>
      <c r="AK187" s="82">
        <v>0</v>
      </c>
      <c r="AL187" s="82">
        <v>0</v>
      </c>
      <c r="AM187" s="82">
        <v>0</v>
      </c>
      <c r="AN187" s="82">
        <v>0</v>
      </c>
      <c r="AO187" s="82">
        <v>0</v>
      </c>
      <c r="AP187" s="82">
        <v>0</v>
      </c>
      <c r="AQ187" s="82">
        <v>0</v>
      </c>
      <c r="AR187" s="82" t="s">
        <v>1500</v>
      </c>
      <c r="AS187" s="85" t="s">
        <v>1500</v>
      </c>
      <c r="AT187" s="85" t="s">
        <v>1500</v>
      </c>
      <c r="AU187" s="142" t="s">
        <v>1721</v>
      </c>
      <c r="AV187" s="157"/>
      <c r="AW187" s="157"/>
      <c r="AX187" s="157"/>
      <c r="AY187" s="157"/>
      <c r="AZ187" s="157"/>
      <c r="BA187" s="169" t="s">
        <v>1500</v>
      </c>
      <c r="BB187" s="170"/>
      <c r="BC187" s="170"/>
      <c r="BD187" s="171"/>
      <c r="BE187" s="171"/>
      <c r="BF187" s="171"/>
      <c r="BG187" s="171"/>
      <c r="BH187" s="171"/>
    </row>
    <row r="188" spans="1:60" s="4" customFormat="1" ht="29.45" customHeight="1" thickBot="1" x14ac:dyDescent="0.3">
      <c r="A188" s="47" t="str">
        <f t="shared" si="13"/>
        <v>Indicator 192 - Amount of unpaid overdue - amortizing products</v>
      </c>
      <c r="B188" s="48">
        <f t="shared" si="11"/>
        <v>192</v>
      </c>
      <c r="C188" s="6" t="s">
        <v>201</v>
      </c>
      <c r="D188" s="8" t="str">
        <f t="shared" si="10"/>
        <v>ID192</v>
      </c>
      <c r="E188" s="8"/>
      <c r="F188" s="6" t="s">
        <v>315</v>
      </c>
      <c r="G188" s="60" t="s">
        <v>201</v>
      </c>
      <c r="H188" s="61" t="s">
        <v>699</v>
      </c>
      <c r="I188" s="14" t="s">
        <v>18</v>
      </c>
      <c r="J188" s="10" t="s">
        <v>741</v>
      </c>
      <c r="K188" s="11" t="s">
        <v>729</v>
      </c>
      <c r="L188" s="9" t="s">
        <v>420</v>
      </c>
      <c r="M188" s="14" t="s">
        <v>828</v>
      </c>
      <c r="N188" s="59"/>
      <c r="O188" s="145"/>
      <c r="P188" s="145">
        <v>1</v>
      </c>
      <c r="Q188" s="145"/>
      <c r="R188" s="145">
        <v>1</v>
      </c>
      <c r="S188" s="145"/>
      <c r="T188" s="66" t="s">
        <v>12</v>
      </c>
      <c r="U188" s="59"/>
      <c r="V188" s="52" t="s">
        <v>1278</v>
      </c>
      <c r="W188" s="52" t="s">
        <v>1278</v>
      </c>
      <c r="X188" s="52" t="s">
        <v>1039</v>
      </c>
      <c r="Y188" s="52"/>
      <c r="Z188" s="52">
        <v>1</v>
      </c>
      <c r="AA188" s="82">
        <v>0</v>
      </c>
      <c r="AB188" s="82">
        <v>0</v>
      </c>
      <c r="AC188" s="82">
        <v>0</v>
      </c>
      <c r="AD188" s="82">
        <v>0</v>
      </c>
      <c r="AE188" s="82">
        <v>0</v>
      </c>
      <c r="AF188" s="82">
        <v>0</v>
      </c>
      <c r="AG188" s="82">
        <v>0</v>
      </c>
      <c r="AH188" s="82">
        <v>0</v>
      </c>
      <c r="AI188" s="82">
        <v>0</v>
      </c>
      <c r="AJ188" s="82">
        <v>0</v>
      </c>
      <c r="AK188" s="82">
        <v>0</v>
      </c>
      <c r="AL188" s="82">
        <v>0</v>
      </c>
      <c r="AM188" s="82">
        <v>0</v>
      </c>
      <c r="AN188" s="82">
        <v>0</v>
      </c>
      <c r="AO188" s="82">
        <v>0</v>
      </c>
      <c r="AP188" s="82">
        <v>0</v>
      </c>
      <c r="AQ188" s="82">
        <v>0</v>
      </c>
      <c r="AR188" s="82" t="s">
        <v>1500</v>
      </c>
      <c r="AS188" s="85" t="s">
        <v>1500</v>
      </c>
      <c r="AT188" s="85" t="s">
        <v>1500</v>
      </c>
      <c r="AU188" s="142" t="s">
        <v>1721</v>
      </c>
      <c r="AV188" s="157"/>
      <c r="AW188" s="157"/>
      <c r="AX188" s="157"/>
      <c r="AY188" s="157"/>
      <c r="AZ188" s="157"/>
      <c r="BA188" s="169">
        <v>0</v>
      </c>
      <c r="BB188" s="170"/>
      <c r="BC188" s="170"/>
      <c r="BD188" s="171"/>
      <c r="BE188" s="171"/>
      <c r="BF188" s="171"/>
      <c r="BG188" s="171"/>
      <c r="BH188" s="171"/>
    </row>
    <row r="189" spans="1:60" s="4" customFormat="1" ht="29.45" customHeight="1" thickBot="1" x14ac:dyDescent="0.3">
      <c r="A189" s="47" t="str">
        <f t="shared" si="13"/>
        <v>Indicator 193 - Amount of unpaid overdue - loans</v>
      </c>
      <c r="B189" s="48">
        <f t="shared" si="11"/>
        <v>193</v>
      </c>
      <c r="C189" s="6" t="s">
        <v>202</v>
      </c>
      <c r="D189" s="8" t="str">
        <f t="shared" si="10"/>
        <v>ID193</v>
      </c>
      <c r="E189" s="8"/>
      <c r="F189" s="6" t="s">
        <v>315</v>
      </c>
      <c r="G189" s="60" t="s">
        <v>202</v>
      </c>
      <c r="H189" s="61" t="s">
        <v>700</v>
      </c>
      <c r="I189" s="14" t="s">
        <v>18</v>
      </c>
      <c r="J189" s="10" t="s">
        <v>741</v>
      </c>
      <c r="K189" s="11" t="s">
        <v>729</v>
      </c>
      <c r="L189" s="9" t="s">
        <v>421</v>
      </c>
      <c r="M189" s="14" t="s">
        <v>829</v>
      </c>
      <c r="N189" s="59">
        <v>1</v>
      </c>
      <c r="O189" s="145"/>
      <c r="P189" s="145">
        <v>1</v>
      </c>
      <c r="Q189" s="145">
        <v>1</v>
      </c>
      <c r="R189" s="145">
        <v>1</v>
      </c>
      <c r="S189" s="145"/>
      <c r="T189" s="66" t="s">
        <v>12</v>
      </c>
      <c r="U189" s="59"/>
      <c r="V189" s="52" t="s">
        <v>1278</v>
      </c>
      <c r="W189" s="52" t="s">
        <v>1278</v>
      </c>
      <c r="X189" s="52" t="s">
        <v>1039</v>
      </c>
      <c r="Y189" s="52"/>
      <c r="Z189" s="52">
        <v>1</v>
      </c>
      <c r="AA189" s="82">
        <v>0</v>
      </c>
      <c r="AB189" s="82">
        <v>0</v>
      </c>
      <c r="AC189" s="82">
        <v>0</v>
      </c>
      <c r="AD189" s="82">
        <v>0</v>
      </c>
      <c r="AE189" s="82">
        <v>0</v>
      </c>
      <c r="AF189" s="82">
        <v>0</v>
      </c>
      <c r="AG189" s="82">
        <v>0</v>
      </c>
      <c r="AH189" s="82">
        <v>0</v>
      </c>
      <c r="AI189" s="82">
        <v>0</v>
      </c>
      <c r="AJ189" s="82">
        <v>0</v>
      </c>
      <c r="AK189" s="82">
        <v>0</v>
      </c>
      <c r="AL189" s="82">
        <v>0</v>
      </c>
      <c r="AM189" s="82">
        <v>0</v>
      </c>
      <c r="AN189" s="82">
        <v>0</v>
      </c>
      <c r="AO189" s="82">
        <v>0</v>
      </c>
      <c r="AP189" s="82">
        <v>0</v>
      </c>
      <c r="AQ189" s="82">
        <v>0</v>
      </c>
      <c r="AR189" s="82">
        <v>0</v>
      </c>
      <c r="AS189" s="85" t="s">
        <v>1500</v>
      </c>
      <c r="AT189" s="85" t="s">
        <v>1500</v>
      </c>
      <c r="AU189" s="142" t="s">
        <v>1721</v>
      </c>
      <c r="AV189" s="157"/>
      <c r="AW189" s="157"/>
      <c r="AX189" s="157"/>
      <c r="AY189" s="157"/>
      <c r="AZ189" s="157"/>
      <c r="BA189" s="169">
        <v>0</v>
      </c>
      <c r="BB189" s="170"/>
      <c r="BC189" s="170"/>
      <c r="BD189" s="182" t="s">
        <v>1746</v>
      </c>
      <c r="BE189" s="184" t="s">
        <v>1747</v>
      </c>
      <c r="BF189" s="185">
        <v>10100000</v>
      </c>
      <c r="BG189" s="171"/>
      <c r="BH189" s="171"/>
    </row>
    <row r="190" spans="1:60" s="4" customFormat="1" ht="44.1" customHeight="1" thickBot="1" x14ac:dyDescent="0.3">
      <c r="A190" s="87" t="str">
        <f t="shared" si="13"/>
        <v>Indicator 194 - Amount of unpaid instalments - other contracts (no loans, no amortizing products)</v>
      </c>
      <c r="B190" s="48">
        <f t="shared" si="11"/>
        <v>194</v>
      </c>
      <c r="C190" s="6" t="s">
        <v>203</v>
      </c>
      <c r="D190" s="8" t="str">
        <f t="shared" ref="D190:D216" si="14">CONCATENATE("ID",B190)</f>
        <v>ID194</v>
      </c>
      <c r="E190" s="8"/>
      <c r="F190" s="6" t="s">
        <v>315</v>
      </c>
      <c r="G190" s="60" t="s">
        <v>203</v>
      </c>
      <c r="H190" s="61" t="s">
        <v>701</v>
      </c>
      <c r="I190" s="14" t="s">
        <v>18</v>
      </c>
      <c r="J190" s="10" t="s">
        <v>741</v>
      </c>
      <c r="K190" s="11" t="s">
        <v>729</v>
      </c>
      <c r="L190" s="9" t="s">
        <v>422</v>
      </c>
      <c r="M190" s="14" t="s">
        <v>830</v>
      </c>
      <c r="N190" s="59"/>
      <c r="O190" s="145"/>
      <c r="P190" s="145"/>
      <c r="Q190" s="145"/>
      <c r="R190" s="145">
        <v>1</v>
      </c>
      <c r="S190" s="145"/>
      <c r="T190" s="66" t="s">
        <v>12</v>
      </c>
      <c r="U190" s="59"/>
      <c r="V190" s="52" t="s">
        <v>1278</v>
      </c>
      <c r="W190" s="52" t="s">
        <v>12</v>
      </c>
      <c r="X190" s="52" t="s">
        <v>1039</v>
      </c>
      <c r="Y190" s="52"/>
      <c r="Z190" s="52">
        <v>1</v>
      </c>
      <c r="AA190" s="82">
        <v>0</v>
      </c>
      <c r="AB190" s="82">
        <v>0</v>
      </c>
      <c r="AC190" s="82">
        <v>0</v>
      </c>
      <c r="AD190" s="82">
        <v>0</v>
      </c>
      <c r="AE190" s="82">
        <v>0</v>
      </c>
      <c r="AF190" s="82">
        <v>0</v>
      </c>
      <c r="AG190" s="82">
        <v>0</v>
      </c>
      <c r="AH190" s="82">
        <v>0</v>
      </c>
      <c r="AI190" s="82">
        <v>0</v>
      </c>
      <c r="AJ190" s="82">
        <v>0</v>
      </c>
      <c r="AK190" s="82">
        <v>0</v>
      </c>
      <c r="AL190" s="82">
        <v>0</v>
      </c>
      <c r="AM190" s="82">
        <v>0</v>
      </c>
      <c r="AN190" s="82">
        <v>0</v>
      </c>
      <c r="AO190" s="82">
        <v>0</v>
      </c>
      <c r="AP190" s="82">
        <v>0</v>
      </c>
      <c r="AQ190" s="82">
        <v>0</v>
      </c>
      <c r="AR190" s="82" t="s">
        <v>1500</v>
      </c>
      <c r="AS190" s="85" t="s">
        <v>1500</v>
      </c>
      <c r="AT190" s="85" t="s">
        <v>1500</v>
      </c>
      <c r="AU190" s="142" t="s">
        <v>1721</v>
      </c>
      <c r="AV190" s="157"/>
      <c r="AW190" s="157"/>
      <c r="AX190" s="157"/>
      <c r="AY190" s="157"/>
      <c r="AZ190" s="157"/>
      <c r="BA190" s="169" t="s">
        <v>1500</v>
      </c>
      <c r="BB190" s="170"/>
      <c r="BC190" s="170"/>
      <c r="BD190" s="171"/>
      <c r="BE190" s="171"/>
      <c r="BF190" s="171"/>
      <c r="BG190" s="171"/>
      <c r="BH190" s="171"/>
    </row>
    <row r="191" spans="1:60" s="4" customFormat="1" ht="29.45" customHeight="1" thickBot="1" x14ac:dyDescent="0.3">
      <c r="A191" s="87" t="str">
        <f t="shared" si="13"/>
        <v>Indicator 195 - Amount of unpaid instalments - leasing contracts</v>
      </c>
      <c r="B191" s="48">
        <f t="shared" ref="B191:B221" si="15">+B190+1</f>
        <v>195</v>
      </c>
      <c r="C191" s="6" t="s">
        <v>204</v>
      </c>
      <c r="D191" s="8" t="str">
        <f t="shared" si="14"/>
        <v>ID195</v>
      </c>
      <c r="E191" s="8"/>
      <c r="F191" s="6" t="s">
        <v>315</v>
      </c>
      <c r="G191" s="60" t="s">
        <v>204</v>
      </c>
      <c r="H191" s="61" t="s">
        <v>702</v>
      </c>
      <c r="I191" s="14" t="s">
        <v>18</v>
      </c>
      <c r="J191" s="10" t="s">
        <v>741</v>
      </c>
      <c r="K191" s="11" t="s">
        <v>729</v>
      </c>
      <c r="L191" s="9" t="s">
        <v>423</v>
      </c>
      <c r="M191" s="14" t="s">
        <v>831</v>
      </c>
      <c r="N191" s="59"/>
      <c r="O191" s="145"/>
      <c r="P191" s="145"/>
      <c r="Q191" s="145"/>
      <c r="R191" s="145"/>
      <c r="S191" s="145"/>
      <c r="T191" s="66" t="s">
        <v>12</v>
      </c>
      <c r="U191" s="59"/>
      <c r="V191" s="52" t="s">
        <v>1278</v>
      </c>
      <c r="W191" s="52" t="s">
        <v>12</v>
      </c>
      <c r="X191" s="52" t="s">
        <v>1039</v>
      </c>
      <c r="Y191" s="52"/>
      <c r="Z191" s="52">
        <v>1</v>
      </c>
      <c r="AA191" s="82">
        <v>0</v>
      </c>
      <c r="AB191" s="82">
        <v>0</v>
      </c>
      <c r="AC191" s="82">
        <v>0</v>
      </c>
      <c r="AD191" s="82">
        <v>0</v>
      </c>
      <c r="AE191" s="82">
        <v>0</v>
      </c>
      <c r="AF191" s="82">
        <v>0</v>
      </c>
      <c r="AG191" s="82">
        <v>0</v>
      </c>
      <c r="AH191" s="82">
        <v>0</v>
      </c>
      <c r="AI191" s="82">
        <v>0</v>
      </c>
      <c r="AJ191" s="82">
        <v>0</v>
      </c>
      <c r="AK191" s="82">
        <v>0</v>
      </c>
      <c r="AL191" s="82">
        <v>0</v>
      </c>
      <c r="AM191" s="82">
        <v>0</v>
      </c>
      <c r="AN191" s="82">
        <v>0</v>
      </c>
      <c r="AO191" s="82">
        <v>0</v>
      </c>
      <c r="AP191" s="82">
        <v>0</v>
      </c>
      <c r="AQ191" s="82">
        <v>0</v>
      </c>
      <c r="AR191" s="82" t="s">
        <v>1500</v>
      </c>
      <c r="AS191" s="85" t="s">
        <v>1500</v>
      </c>
      <c r="AT191" s="85" t="s">
        <v>1500</v>
      </c>
      <c r="AU191" s="142" t="s">
        <v>1721</v>
      </c>
      <c r="AV191" s="157"/>
      <c r="AW191" s="157"/>
      <c r="AX191" s="157"/>
      <c r="AY191" s="157"/>
      <c r="AZ191" s="157"/>
      <c r="BA191" s="169" t="s">
        <v>1500</v>
      </c>
      <c r="BB191" s="170"/>
      <c r="BC191" s="170"/>
      <c r="BD191" s="171"/>
      <c r="BE191" s="171"/>
      <c r="BF191" s="171"/>
      <c r="BG191" s="171"/>
      <c r="BH191" s="171"/>
    </row>
    <row r="192" spans="1:60" s="4" customFormat="1" ht="29.45" customHeight="1" thickBot="1" x14ac:dyDescent="0.3">
      <c r="A192" s="87" t="str">
        <f t="shared" si="13"/>
        <v>Indicator 196 - Amount of unpaid instalments - amortizing products</v>
      </c>
      <c r="B192" s="48">
        <f t="shared" si="15"/>
        <v>196</v>
      </c>
      <c r="C192" s="6" t="s">
        <v>205</v>
      </c>
      <c r="D192" s="8" t="str">
        <f t="shared" si="14"/>
        <v>ID196</v>
      </c>
      <c r="E192" s="8"/>
      <c r="F192" s="6" t="s">
        <v>315</v>
      </c>
      <c r="G192" s="60" t="s">
        <v>205</v>
      </c>
      <c r="H192" s="61" t="s">
        <v>703</v>
      </c>
      <c r="I192" s="14" t="s">
        <v>18</v>
      </c>
      <c r="J192" s="10" t="s">
        <v>741</v>
      </c>
      <c r="K192" s="11" t="s">
        <v>729</v>
      </c>
      <c r="L192" s="9" t="s">
        <v>424</v>
      </c>
      <c r="M192" s="14" t="s">
        <v>772</v>
      </c>
      <c r="N192" s="59"/>
      <c r="O192" s="145"/>
      <c r="P192" s="145">
        <v>1</v>
      </c>
      <c r="Q192" s="145"/>
      <c r="R192" s="145">
        <v>1</v>
      </c>
      <c r="S192" s="145"/>
      <c r="T192" s="66" t="s">
        <v>12</v>
      </c>
      <c r="U192" s="59"/>
      <c r="V192" s="52" t="s">
        <v>1278</v>
      </c>
      <c r="W192" s="52" t="s">
        <v>1278</v>
      </c>
      <c r="X192" s="52" t="s">
        <v>1039</v>
      </c>
      <c r="Y192" s="52"/>
      <c r="Z192" s="52">
        <v>1</v>
      </c>
      <c r="AA192" s="82">
        <v>0</v>
      </c>
      <c r="AB192" s="82">
        <v>0</v>
      </c>
      <c r="AC192" s="82">
        <v>0</v>
      </c>
      <c r="AD192" s="82">
        <v>0</v>
      </c>
      <c r="AE192" s="82">
        <v>0</v>
      </c>
      <c r="AF192" s="82">
        <v>0</v>
      </c>
      <c r="AG192" s="82">
        <v>0</v>
      </c>
      <c r="AH192" s="82">
        <v>0</v>
      </c>
      <c r="AI192" s="82">
        <v>0</v>
      </c>
      <c r="AJ192" s="82">
        <v>0</v>
      </c>
      <c r="AK192" s="82">
        <v>0</v>
      </c>
      <c r="AL192" s="82">
        <v>0</v>
      </c>
      <c r="AM192" s="82">
        <v>0</v>
      </c>
      <c r="AN192" s="82">
        <v>0</v>
      </c>
      <c r="AO192" s="82">
        <v>0</v>
      </c>
      <c r="AP192" s="82">
        <v>0</v>
      </c>
      <c r="AQ192" s="82">
        <v>0</v>
      </c>
      <c r="AR192" s="82" t="s">
        <v>1500</v>
      </c>
      <c r="AS192" s="85" t="s">
        <v>1500</v>
      </c>
      <c r="AT192" s="85" t="s">
        <v>1500</v>
      </c>
      <c r="AU192" s="142" t="s">
        <v>1721</v>
      </c>
      <c r="AV192" s="157"/>
      <c r="AW192" s="157"/>
      <c r="AX192" s="157"/>
      <c r="AY192" s="157"/>
      <c r="AZ192" s="157"/>
      <c r="BA192" s="169">
        <v>0</v>
      </c>
      <c r="BB192" s="170"/>
      <c r="BC192" s="170"/>
      <c r="BD192" s="171"/>
      <c r="BE192" s="171"/>
      <c r="BF192" s="171"/>
      <c r="BG192" s="171"/>
      <c r="BH192" s="171"/>
    </row>
    <row r="193" spans="1:60" s="4" customFormat="1" ht="29.45" customHeight="1" thickBot="1" x14ac:dyDescent="0.3">
      <c r="A193" s="47" t="str">
        <f t="shared" si="13"/>
        <v>Indicator 197 - Amount of unpaid instalments - loans</v>
      </c>
      <c r="B193" s="48">
        <f t="shared" si="15"/>
        <v>197</v>
      </c>
      <c r="C193" s="6" t="s">
        <v>206</v>
      </c>
      <c r="D193" s="8" t="str">
        <f t="shared" si="14"/>
        <v>ID197</v>
      </c>
      <c r="E193" s="8"/>
      <c r="F193" s="6" t="s">
        <v>315</v>
      </c>
      <c r="G193" s="60" t="s">
        <v>206</v>
      </c>
      <c r="H193" s="61" t="s">
        <v>704</v>
      </c>
      <c r="I193" s="14" t="s">
        <v>18</v>
      </c>
      <c r="J193" s="10" t="s">
        <v>741</v>
      </c>
      <c r="K193" s="11" t="s">
        <v>729</v>
      </c>
      <c r="L193" s="9" t="s">
        <v>425</v>
      </c>
      <c r="M193" s="14" t="s">
        <v>832</v>
      </c>
      <c r="N193" s="59">
        <v>1</v>
      </c>
      <c r="O193" s="145"/>
      <c r="P193" s="145">
        <v>1</v>
      </c>
      <c r="Q193" s="145"/>
      <c r="R193" s="145">
        <v>1</v>
      </c>
      <c r="S193" s="145"/>
      <c r="T193" s="66" t="s">
        <v>12</v>
      </c>
      <c r="U193" s="59"/>
      <c r="V193" s="52" t="s">
        <v>1278</v>
      </c>
      <c r="W193" s="52" t="s">
        <v>1278</v>
      </c>
      <c r="X193" s="52" t="s">
        <v>1039</v>
      </c>
      <c r="Y193" s="52"/>
      <c r="Z193" s="52">
        <v>1</v>
      </c>
      <c r="AA193" s="82">
        <v>0</v>
      </c>
      <c r="AB193" s="82">
        <v>0</v>
      </c>
      <c r="AC193" s="82">
        <v>0</v>
      </c>
      <c r="AD193" s="82">
        <v>0</v>
      </c>
      <c r="AE193" s="82">
        <v>0</v>
      </c>
      <c r="AF193" s="82">
        <v>0</v>
      </c>
      <c r="AG193" s="82">
        <v>0</v>
      </c>
      <c r="AH193" s="82">
        <v>0</v>
      </c>
      <c r="AI193" s="82">
        <v>0</v>
      </c>
      <c r="AJ193" s="82">
        <v>0</v>
      </c>
      <c r="AK193" s="82">
        <v>0</v>
      </c>
      <c r="AL193" s="82">
        <v>0</v>
      </c>
      <c r="AM193" s="82">
        <v>0</v>
      </c>
      <c r="AN193" s="82">
        <v>0</v>
      </c>
      <c r="AO193" s="82">
        <v>0</v>
      </c>
      <c r="AP193" s="82">
        <v>0</v>
      </c>
      <c r="AQ193" s="82">
        <v>0</v>
      </c>
      <c r="AR193" s="82">
        <v>0</v>
      </c>
      <c r="AS193" s="85" t="s">
        <v>1500</v>
      </c>
      <c r="AT193" s="85" t="s">
        <v>1500</v>
      </c>
      <c r="AU193" s="142" t="s">
        <v>1721</v>
      </c>
      <c r="AV193" s="157"/>
      <c r="AW193" s="157"/>
      <c r="AX193" s="157"/>
      <c r="AY193" s="157"/>
      <c r="AZ193" s="157"/>
      <c r="BA193" s="169">
        <v>0</v>
      </c>
      <c r="BB193" s="170"/>
      <c r="BC193" s="170"/>
      <c r="BD193" s="171"/>
      <c r="BE193" s="171"/>
      <c r="BF193" s="171"/>
      <c r="BG193" s="171"/>
      <c r="BH193" s="171"/>
    </row>
    <row r="194" spans="1:60" s="4" customFormat="1" ht="58.35" customHeight="1" thickBot="1" x14ac:dyDescent="0.3">
      <c r="A194" s="86" t="str">
        <f t="shared" si="13"/>
        <v>Indicator 198 - Overdue amount/approved amount - other contracts (no loans, no amortizing products)</v>
      </c>
      <c r="B194" s="48">
        <f t="shared" si="15"/>
        <v>198</v>
      </c>
      <c r="C194" s="6" t="s">
        <v>207</v>
      </c>
      <c r="D194" s="8" t="str">
        <f t="shared" si="14"/>
        <v>ID198</v>
      </c>
      <c r="E194" s="8"/>
      <c r="F194" s="6" t="s">
        <v>315</v>
      </c>
      <c r="G194" s="60" t="s">
        <v>207</v>
      </c>
      <c r="H194" s="61" t="s">
        <v>705</v>
      </c>
      <c r="I194" s="14" t="s">
        <v>18</v>
      </c>
      <c r="J194" s="10" t="s">
        <v>741</v>
      </c>
      <c r="K194" s="11" t="s">
        <v>729</v>
      </c>
      <c r="L194" s="9" t="s">
        <v>490</v>
      </c>
      <c r="M194" s="14" t="s">
        <v>762</v>
      </c>
      <c r="N194" s="59"/>
      <c r="O194" s="145"/>
      <c r="P194" s="145"/>
      <c r="Q194" s="145"/>
      <c r="R194" s="145">
        <v>1</v>
      </c>
      <c r="S194" s="145"/>
      <c r="T194" s="66" t="s">
        <v>19</v>
      </c>
      <c r="U194" s="59" t="e">
        <f>#REF!/#REF!</f>
        <v>#REF!</v>
      </c>
      <c r="V194" s="52" t="s">
        <v>12</v>
      </c>
      <c r="W194" s="52" t="s">
        <v>12</v>
      </c>
      <c r="X194" s="52" t="s">
        <v>1039</v>
      </c>
      <c r="Y194" s="52" t="s">
        <v>1513</v>
      </c>
      <c r="Z194" s="52">
        <v>2</v>
      </c>
      <c r="AA194" s="82">
        <v>1</v>
      </c>
      <c r="AB194" s="82" t="s">
        <v>1499</v>
      </c>
      <c r="AC194" s="82" t="s">
        <v>1499</v>
      </c>
      <c r="AD194" s="82" t="s">
        <v>1499</v>
      </c>
      <c r="AE194" s="82" t="s">
        <v>1503</v>
      </c>
      <c r="AF194" s="82" t="s">
        <v>1503</v>
      </c>
      <c r="AG194" s="82" t="s">
        <v>1503</v>
      </c>
      <c r="AH194" s="82" t="s">
        <v>1503</v>
      </c>
      <c r="AI194" s="82" t="s">
        <v>1503</v>
      </c>
      <c r="AJ194" s="82" t="s">
        <v>1499</v>
      </c>
      <c r="AK194" s="82" t="s">
        <v>1499</v>
      </c>
      <c r="AL194" s="82" t="s">
        <v>1499</v>
      </c>
      <c r="AM194" s="82" t="s">
        <v>1503</v>
      </c>
      <c r="AN194" s="82" t="s">
        <v>1503</v>
      </c>
      <c r="AO194" s="82" t="s">
        <v>1503</v>
      </c>
      <c r="AP194" s="82" t="s">
        <v>1503</v>
      </c>
      <c r="AQ194" s="82" t="s">
        <v>1503</v>
      </c>
      <c r="AR194" s="82" t="s">
        <v>1500</v>
      </c>
      <c r="AS194" s="85" t="s">
        <v>1500</v>
      </c>
      <c r="AT194" s="85" t="s">
        <v>1500</v>
      </c>
      <c r="AU194" s="142" t="s">
        <v>1718</v>
      </c>
      <c r="AV194" s="157"/>
      <c r="AW194" s="157"/>
      <c r="AX194" s="157"/>
      <c r="AY194" s="157"/>
      <c r="AZ194" s="157"/>
      <c r="BA194" s="169" t="s">
        <v>1500</v>
      </c>
      <c r="BB194" s="170"/>
      <c r="BC194" s="170"/>
      <c r="BD194" s="171"/>
      <c r="BE194" s="171"/>
      <c r="BF194" s="171"/>
      <c r="BG194" s="171"/>
      <c r="BH194" s="171"/>
    </row>
    <row r="195" spans="1:60" s="4" customFormat="1" ht="47.45" customHeight="1" thickBot="1" x14ac:dyDescent="0.3">
      <c r="A195" s="47" t="str">
        <f t="shared" si="13"/>
        <v>Indicator 199 - Overdue amount/approved amount - leasing contracts</v>
      </c>
      <c r="B195" s="48">
        <f t="shared" si="15"/>
        <v>199</v>
      </c>
      <c r="C195" s="6" t="s">
        <v>208</v>
      </c>
      <c r="D195" s="8" t="str">
        <f t="shared" si="14"/>
        <v>ID199</v>
      </c>
      <c r="E195" s="8"/>
      <c r="F195" s="6" t="s">
        <v>315</v>
      </c>
      <c r="G195" s="60" t="s">
        <v>208</v>
      </c>
      <c r="H195" s="61" t="s">
        <v>706</v>
      </c>
      <c r="I195" s="14" t="s">
        <v>18</v>
      </c>
      <c r="J195" s="10" t="s">
        <v>741</v>
      </c>
      <c r="K195" s="11" t="s">
        <v>729</v>
      </c>
      <c r="L195" s="9" t="s">
        <v>491</v>
      </c>
      <c r="M195" s="14" t="s">
        <v>758</v>
      </c>
      <c r="N195" s="59"/>
      <c r="O195" s="145"/>
      <c r="P195" s="145"/>
      <c r="Q195" s="145"/>
      <c r="R195" s="145"/>
      <c r="S195" s="145"/>
      <c r="T195" s="66" t="s">
        <v>19</v>
      </c>
      <c r="U195" s="59" t="e">
        <f>#REF!/#REF!</f>
        <v>#REF!</v>
      </c>
      <c r="V195" s="54" t="s">
        <v>1278</v>
      </c>
      <c r="W195" s="52" t="s">
        <v>12</v>
      </c>
      <c r="X195" s="52" t="s">
        <v>1039</v>
      </c>
      <c r="Y195" s="52" t="s">
        <v>1513</v>
      </c>
      <c r="Z195" s="52">
        <v>2</v>
      </c>
      <c r="AA195" s="82">
        <v>1</v>
      </c>
      <c r="AB195" s="82" t="s">
        <v>1499</v>
      </c>
      <c r="AC195" s="82" t="s">
        <v>1499</v>
      </c>
      <c r="AD195" s="82" t="s">
        <v>1499</v>
      </c>
      <c r="AE195" s="82" t="s">
        <v>1503</v>
      </c>
      <c r="AF195" s="82" t="s">
        <v>1503</v>
      </c>
      <c r="AG195" s="82" t="s">
        <v>1503</v>
      </c>
      <c r="AH195" s="82" t="s">
        <v>1503</v>
      </c>
      <c r="AI195" s="82" t="s">
        <v>1503</v>
      </c>
      <c r="AJ195" s="82" t="s">
        <v>1499</v>
      </c>
      <c r="AK195" s="82" t="s">
        <v>1499</v>
      </c>
      <c r="AL195" s="82" t="s">
        <v>1499</v>
      </c>
      <c r="AM195" s="82" t="s">
        <v>1503</v>
      </c>
      <c r="AN195" s="82" t="s">
        <v>1503</v>
      </c>
      <c r="AO195" s="82" t="s">
        <v>1503</v>
      </c>
      <c r="AP195" s="82" t="s">
        <v>1503</v>
      </c>
      <c r="AQ195" s="82" t="s">
        <v>1503</v>
      </c>
      <c r="AR195" s="82" t="s">
        <v>1500</v>
      </c>
      <c r="AS195" s="85" t="s">
        <v>1500</v>
      </c>
      <c r="AT195" s="85" t="s">
        <v>1500</v>
      </c>
      <c r="AU195" s="142" t="s">
        <v>1718</v>
      </c>
      <c r="AV195" s="157"/>
      <c r="AW195" s="157"/>
      <c r="AX195" s="157"/>
      <c r="AY195" s="157"/>
      <c r="AZ195" s="157"/>
      <c r="BA195" s="169" t="s">
        <v>1500</v>
      </c>
      <c r="BB195" s="170"/>
      <c r="BC195" s="170"/>
      <c r="BD195" s="171"/>
      <c r="BE195" s="171"/>
      <c r="BF195" s="171"/>
      <c r="BG195" s="171"/>
      <c r="BH195" s="171"/>
    </row>
    <row r="196" spans="1:60" s="4" customFormat="1" ht="47.45" customHeight="1" thickBot="1" x14ac:dyDescent="0.3">
      <c r="A196" s="47" t="str">
        <f t="shared" si="13"/>
        <v>Indicator 200 - Overdue amount/approved amount - amortizing products</v>
      </c>
      <c r="B196" s="48">
        <f t="shared" si="15"/>
        <v>200</v>
      </c>
      <c r="C196" s="6" t="s">
        <v>209</v>
      </c>
      <c r="D196" s="8" t="str">
        <f t="shared" si="14"/>
        <v>ID200</v>
      </c>
      <c r="E196" s="8"/>
      <c r="F196" s="6" t="s">
        <v>315</v>
      </c>
      <c r="G196" s="60" t="s">
        <v>209</v>
      </c>
      <c r="H196" s="61" t="s">
        <v>707</v>
      </c>
      <c r="I196" s="14" t="s">
        <v>18</v>
      </c>
      <c r="J196" s="10" t="s">
        <v>741</v>
      </c>
      <c r="K196" s="11" t="s">
        <v>729</v>
      </c>
      <c r="L196" s="9" t="s">
        <v>492</v>
      </c>
      <c r="M196" s="14" t="s">
        <v>753</v>
      </c>
      <c r="N196" s="59"/>
      <c r="O196" s="145"/>
      <c r="P196" s="145">
        <v>1</v>
      </c>
      <c r="Q196" s="145"/>
      <c r="R196" s="145">
        <v>1</v>
      </c>
      <c r="S196" s="145"/>
      <c r="T196" s="66" t="s">
        <v>19</v>
      </c>
      <c r="U196" s="59" t="e">
        <f>#REF!/#REF!</f>
        <v>#REF!</v>
      </c>
      <c r="V196" s="52" t="s">
        <v>1278</v>
      </c>
      <c r="W196" s="52" t="s">
        <v>1278</v>
      </c>
      <c r="X196" s="52" t="s">
        <v>1039</v>
      </c>
      <c r="Y196" s="52"/>
      <c r="Z196" s="52">
        <v>2</v>
      </c>
      <c r="AA196" s="82">
        <v>1</v>
      </c>
      <c r="AB196" s="82" t="s">
        <v>1499</v>
      </c>
      <c r="AC196" s="82" t="s">
        <v>1499</v>
      </c>
      <c r="AD196" s="82" t="s">
        <v>1499</v>
      </c>
      <c r="AE196" s="82" t="s">
        <v>1503</v>
      </c>
      <c r="AF196" s="82" t="s">
        <v>1503</v>
      </c>
      <c r="AG196" s="82" t="s">
        <v>1503</v>
      </c>
      <c r="AH196" s="82" t="s">
        <v>1503</v>
      </c>
      <c r="AI196" s="82" t="s">
        <v>1503</v>
      </c>
      <c r="AJ196" s="82" t="s">
        <v>1499</v>
      </c>
      <c r="AK196" s="82" t="s">
        <v>1499</v>
      </c>
      <c r="AL196" s="82" t="s">
        <v>1499</v>
      </c>
      <c r="AM196" s="82" t="s">
        <v>1503</v>
      </c>
      <c r="AN196" s="82" t="s">
        <v>1503</v>
      </c>
      <c r="AO196" s="82" t="s">
        <v>1503</v>
      </c>
      <c r="AP196" s="82" t="s">
        <v>1503</v>
      </c>
      <c r="AQ196" s="82" t="s">
        <v>1503</v>
      </c>
      <c r="AR196" s="82" t="s">
        <v>1500</v>
      </c>
      <c r="AS196" s="85" t="s">
        <v>1500</v>
      </c>
      <c r="AT196" s="85" t="s">
        <v>1500</v>
      </c>
      <c r="AU196" s="142" t="s">
        <v>1718</v>
      </c>
      <c r="AV196" s="157"/>
      <c r="AW196" s="157"/>
      <c r="AX196" s="157"/>
      <c r="AY196" s="157"/>
      <c r="AZ196" s="157"/>
      <c r="BA196" s="169">
        <v>0</v>
      </c>
      <c r="BB196" s="170"/>
      <c r="BC196" s="170"/>
      <c r="BD196" s="171"/>
      <c r="BE196" s="171"/>
      <c r="BF196" s="171"/>
      <c r="BG196" s="171"/>
      <c r="BH196" s="171"/>
    </row>
    <row r="197" spans="1:60" s="4" customFormat="1" ht="47.45" customHeight="1" thickBot="1" x14ac:dyDescent="0.3">
      <c r="A197" s="47" t="str">
        <f t="shared" si="13"/>
        <v>Indicator 201 - Overdue amount/Approved amount for loans</v>
      </c>
      <c r="B197" s="48">
        <f t="shared" si="15"/>
        <v>201</v>
      </c>
      <c r="C197" s="6" t="s">
        <v>210</v>
      </c>
      <c r="D197" s="8" t="str">
        <f t="shared" si="14"/>
        <v>ID201</v>
      </c>
      <c r="E197" s="8"/>
      <c r="F197" s="6" t="s">
        <v>315</v>
      </c>
      <c r="G197" s="60" t="s">
        <v>210</v>
      </c>
      <c r="H197" s="61" t="s">
        <v>708</v>
      </c>
      <c r="I197" s="14" t="s">
        <v>18</v>
      </c>
      <c r="J197" s="10" t="s">
        <v>741</v>
      </c>
      <c r="K197" s="11" t="s">
        <v>738</v>
      </c>
      <c r="L197" s="9" t="s">
        <v>493</v>
      </c>
      <c r="M197" s="14" t="s">
        <v>760</v>
      </c>
      <c r="N197" s="59">
        <v>1</v>
      </c>
      <c r="O197" s="145"/>
      <c r="P197" s="145">
        <v>1</v>
      </c>
      <c r="Q197" s="145"/>
      <c r="R197" s="145">
        <v>1</v>
      </c>
      <c r="S197" s="145"/>
      <c r="T197" s="66" t="s">
        <v>19</v>
      </c>
      <c r="U197" s="59" t="e">
        <f>#REF!/#REF!</f>
        <v>#REF!</v>
      </c>
      <c r="V197" s="52" t="s">
        <v>1278</v>
      </c>
      <c r="W197" s="52" t="s">
        <v>1278</v>
      </c>
      <c r="X197" s="52" t="s">
        <v>1471</v>
      </c>
      <c r="Y197" s="52"/>
      <c r="Z197" s="52">
        <v>2</v>
      </c>
      <c r="AA197" s="82">
        <v>1</v>
      </c>
      <c r="AB197" s="82" t="s">
        <v>1499</v>
      </c>
      <c r="AC197" s="82" t="s">
        <v>1499</v>
      </c>
      <c r="AD197" s="82" t="s">
        <v>1499</v>
      </c>
      <c r="AE197" s="82" t="s">
        <v>1503</v>
      </c>
      <c r="AF197" s="82" t="s">
        <v>1503</v>
      </c>
      <c r="AG197" s="82" t="s">
        <v>1503</v>
      </c>
      <c r="AH197" s="82" t="s">
        <v>1503</v>
      </c>
      <c r="AI197" s="82" t="s">
        <v>1503</v>
      </c>
      <c r="AJ197" s="82" t="s">
        <v>1499</v>
      </c>
      <c r="AK197" s="82" t="s">
        <v>1499</v>
      </c>
      <c r="AL197" s="82" t="s">
        <v>1499</v>
      </c>
      <c r="AM197" s="82" t="s">
        <v>1503</v>
      </c>
      <c r="AN197" s="82" t="s">
        <v>1503</v>
      </c>
      <c r="AO197" s="82" t="s">
        <v>1503</v>
      </c>
      <c r="AP197" s="82" t="s">
        <v>1503</v>
      </c>
      <c r="AQ197" s="82" t="s">
        <v>1503</v>
      </c>
      <c r="AR197" s="82">
        <v>0</v>
      </c>
      <c r="AS197" s="85" t="s">
        <v>1500</v>
      </c>
      <c r="AT197" s="85" t="s">
        <v>1500</v>
      </c>
      <c r="AU197" s="142" t="s">
        <v>1718</v>
      </c>
      <c r="AV197" s="157"/>
      <c r="AW197" s="157"/>
      <c r="AX197" s="157"/>
      <c r="AY197" s="157"/>
      <c r="AZ197" s="157"/>
      <c r="BA197" s="169">
        <v>0</v>
      </c>
      <c r="BB197" s="170"/>
      <c r="BC197" s="170"/>
      <c r="BD197" s="171"/>
      <c r="BE197" s="171"/>
      <c r="BF197" s="171"/>
      <c r="BG197" s="171"/>
      <c r="BH197" s="171"/>
    </row>
    <row r="198" spans="1:60" s="4" customFormat="1" ht="69.599999999999994" customHeight="1" thickBot="1" x14ac:dyDescent="0.3">
      <c r="A198" s="86" t="str">
        <f t="shared" si="13"/>
        <v>Indicator 202 - Overdue amount/initial approved amount - other contracts (no loans, no amortizing products)</v>
      </c>
      <c r="B198" s="48">
        <f t="shared" si="15"/>
        <v>202</v>
      </c>
      <c r="C198" s="6" t="s">
        <v>211</v>
      </c>
      <c r="D198" s="8" t="str">
        <f t="shared" si="14"/>
        <v>ID202</v>
      </c>
      <c r="E198" s="8"/>
      <c r="F198" s="6" t="s">
        <v>315</v>
      </c>
      <c r="G198" s="60" t="s">
        <v>211</v>
      </c>
      <c r="H198" s="61" t="s">
        <v>709</v>
      </c>
      <c r="I198" s="14" t="s">
        <v>18</v>
      </c>
      <c r="J198" s="10" t="s">
        <v>741</v>
      </c>
      <c r="K198" s="11" t="s">
        <v>729</v>
      </c>
      <c r="L198" s="9" t="s">
        <v>494</v>
      </c>
      <c r="M198" s="14" t="s">
        <v>842</v>
      </c>
      <c r="N198" s="59"/>
      <c r="O198" s="145"/>
      <c r="P198" s="145"/>
      <c r="Q198" s="145"/>
      <c r="R198" s="145"/>
      <c r="S198" s="145"/>
      <c r="T198" s="66" t="s">
        <v>19</v>
      </c>
      <c r="U198" s="59" t="e">
        <f>#REF!/#REF!</f>
        <v>#REF!</v>
      </c>
      <c r="V198" s="54" t="s">
        <v>12</v>
      </c>
      <c r="W198" s="52" t="s">
        <v>12</v>
      </c>
      <c r="X198" s="52" t="s">
        <v>1039</v>
      </c>
      <c r="Y198" s="52" t="s">
        <v>1512</v>
      </c>
      <c r="Z198" s="52">
        <v>2</v>
      </c>
      <c r="AA198" s="82">
        <v>1</v>
      </c>
      <c r="AB198" s="82" t="s">
        <v>1499</v>
      </c>
      <c r="AC198" s="82" t="s">
        <v>1499</v>
      </c>
      <c r="AD198" s="82" t="s">
        <v>1499</v>
      </c>
      <c r="AE198" s="82" t="s">
        <v>1503</v>
      </c>
      <c r="AF198" s="82" t="s">
        <v>1503</v>
      </c>
      <c r="AG198" s="82" t="s">
        <v>1503</v>
      </c>
      <c r="AH198" s="82" t="s">
        <v>1503</v>
      </c>
      <c r="AI198" s="82" t="s">
        <v>1503</v>
      </c>
      <c r="AJ198" s="82" t="s">
        <v>1499</v>
      </c>
      <c r="AK198" s="82" t="s">
        <v>1499</v>
      </c>
      <c r="AL198" s="82" t="s">
        <v>1499</v>
      </c>
      <c r="AM198" s="82" t="s">
        <v>1503</v>
      </c>
      <c r="AN198" s="82" t="s">
        <v>1503</v>
      </c>
      <c r="AO198" s="82" t="s">
        <v>1503</v>
      </c>
      <c r="AP198" s="82" t="s">
        <v>1503</v>
      </c>
      <c r="AQ198" s="82" t="s">
        <v>1503</v>
      </c>
      <c r="AR198" s="82" t="s">
        <v>1500</v>
      </c>
      <c r="AS198" s="85" t="s">
        <v>1500</v>
      </c>
      <c r="AT198" s="85" t="s">
        <v>1500</v>
      </c>
      <c r="AU198" s="142" t="s">
        <v>1718</v>
      </c>
      <c r="AV198" s="157"/>
      <c r="AW198" s="157"/>
      <c r="AX198" s="157"/>
      <c r="AY198" s="157"/>
      <c r="AZ198" s="157"/>
      <c r="BA198" s="169" t="s">
        <v>1500</v>
      </c>
      <c r="BB198" s="170"/>
      <c r="BC198" s="170"/>
      <c r="BD198" s="171"/>
      <c r="BE198" s="171"/>
      <c r="BF198" s="171"/>
      <c r="BG198" s="171"/>
      <c r="BH198" s="171"/>
    </row>
    <row r="199" spans="1:60" s="4" customFormat="1" ht="72.599999999999994" customHeight="1" thickBot="1" x14ac:dyDescent="0.3">
      <c r="A199" s="47" t="str">
        <f t="shared" si="13"/>
        <v>Indicator 203 - Overdue amount/initial approved amount - leasing contracts</v>
      </c>
      <c r="B199" s="48">
        <f t="shared" si="15"/>
        <v>203</v>
      </c>
      <c r="C199" s="6" t="s">
        <v>212</v>
      </c>
      <c r="D199" s="8" t="str">
        <f t="shared" si="14"/>
        <v>ID203</v>
      </c>
      <c r="E199" s="8"/>
      <c r="F199" s="6" t="s">
        <v>315</v>
      </c>
      <c r="G199" s="60" t="s">
        <v>212</v>
      </c>
      <c r="H199" s="61" t="s">
        <v>710</v>
      </c>
      <c r="I199" s="14" t="s">
        <v>18</v>
      </c>
      <c r="J199" s="10" t="s">
        <v>741</v>
      </c>
      <c r="K199" s="11" t="s">
        <v>729</v>
      </c>
      <c r="L199" s="9" t="s">
        <v>495</v>
      </c>
      <c r="M199" s="14" t="s">
        <v>759</v>
      </c>
      <c r="N199" s="59"/>
      <c r="O199" s="145"/>
      <c r="P199" s="145"/>
      <c r="Q199" s="145"/>
      <c r="R199" s="145"/>
      <c r="S199" s="145"/>
      <c r="T199" s="66" t="s">
        <v>19</v>
      </c>
      <c r="U199" s="59" t="e">
        <f>#REF!/#REF!</f>
        <v>#REF!</v>
      </c>
      <c r="V199" s="52" t="s">
        <v>1278</v>
      </c>
      <c r="W199" s="52" t="s">
        <v>12</v>
      </c>
      <c r="X199" s="52" t="s">
        <v>1039</v>
      </c>
      <c r="Y199" s="52" t="s">
        <v>1512</v>
      </c>
      <c r="Z199" s="52">
        <v>2</v>
      </c>
      <c r="AA199" s="82">
        <v>1</v>
      </c>
      <c r="AB199" s="82" t="s">
        <v>1499</v>
      </c>
      <c r="AC199" s="82" t="s">
        <v>1499</v>
      </c>
      <c r="AD199" s="82" t="s">
        <v>1499</v>
      </c>
      <c r="AE199" s="82" t="s">
        <v>1503</v>
      </c>
      <c r="AF199" s="82" t="s">
        <v>1503</v>
      </c>
      <c r="AG199" s="82" t="s">
        <v>1503</v>
      </c>
      <c r="AH199" s="82" t="s">
        <v>1503</v>
      </c>
      <c r="AI199" s="82" t="s">
        <v>1503</v>
      </c>
      <c r="AJ199" s="82" t="s">
        <v>1499</v>
      </c>
      <c r="AK199" s="82" t="s">
        <v>1499</v>
      </c>
      <c r="AL199" s="82" t="s">
        <v>1499</v>
      </c>
      <c r="AM199" s="82" t="s">
        <v>1503</v>
      </c>
      <c r="AN199" s="82" t="s">
        <v>1503</v>
      </c>
      <c r="AO199" s="82" t="s">
        <v>1503</v>
      </c>
      <c r="AP199" s="82" t="s">
        <v>1503</v>
      </c>
      <c r="AQ199" s="82" t="s">
        <v>1503</v>
      </c>
      <c r="AR199" s="82" t="s">
        <v>1500</v>
      </c>
      <c r="AS199" s="85" t="s">
        <v>1500</v>
      </c>
      <c r="AT199" s="85" t="s">
        <v>1500</v>
      </c>
      <c r="AU199" s="142" t="s">
        <v>1718</v>
      </c>
      <c r="AV199" s="157"/>
      <c r="AW199" s="157"/>
      <c r="AX199" s="157"/>
      <c r="AY199" s="157"/>
      <c r="AZ199" s="157"/>
      <c r="BA199" s="169" t="s">
        <v>1500</v>
      </c>
      <c r="BB199" s="170"/>
      <c r="BC199" s="170"/>
      <c r="BD199" s="171"/>
      <c r="BE199" s="171"/>
      <c r="BF199" s="171"/>
      <c r="BG199" s="171"/>
      <c r="BH199" s="171"/>
    </row>
    <row r="200" spans="1:60" s="4" customFormat="1" ht="72.599999999999994" customHeight="1" thickBot="1" x14ac:dyDescent="0.3">
      <c r="A200" s="47" t="str">
        <f t="shared" si="13"/>
        <v>Indicator 204 - Overdue amount/initial approved amount - amortizing products</v>
      </c>
      <c r="B200" s="48">
        <f t="shared" si="15"/>
        <v>204</v>
      </c>
      <c r="C200" s="6" t="s">
        <v>213</v>
      </c>
      <c r="D200" s="8" t="str">
        <f t="shared" si="14"/>
        <v>ID204</v>
      </c>
      <c r="E200" s="8"/>
      <c r="F200" s="6" t="s">
        <v>315</v>
      </c>
      <c r="G200" s="60" t="s">
        <v>213</v>
      </c>
      <c r="H200" s="61" t="s">
        <v>711</v>
      </c>
      <c r="I200" s="14" t="s">
        <v>18</v>
      </c>
      <c r="J200" s="10" t="s">
        <v>741</v>
      </c>
      <c r="K200" s="11" t="s">
        <v>729</v>
      </c>
      <c r="L200" s="9" t="s">
        <v>496</v>
      </c>
      <c r="M200" s="14" t="s">
        <v>752</v>
      </c>
      <c r="N200" s="59"/>
      <c r="O200" s="145"/>
      <c r="P200" s="145">
        <v>1</v>
      </c>
      <c r="Q200" s="145"/>
      <c r="R200" s="145"/>
      <c r="S200" s="145"/>
      <c r="T200" s="66" t="s">
        <v>19</v>
      </c>
      <c r="U200" s="59" t="e">
        <f>#REF!/#REF!</f>
        <v>#REF!</v>
      </c>
      <c r="V200" s="52" t="s">
        <v>1278</v>
      </c>
      <c r="W200" s="52" t="s">
        <v>1278</v>
      </c>
      <c r="X200" s="52" t="s">
        <v>1039</v>
      </c>
      <c r="Y200" s="52"/>
      <c r="Z200" s="52">
        <v>2</v>
      </c>
      <c r="AA200" s="82">
        <v>1</v>
      </c>
      <c r="AB200" s="82" t="s">
        <v>1499</v>
      </c>
      <c r="AC200" s="82" t="s">
        <v>1499</v>
      </c>
      <c r="AD200" s="82" t="s">
        <v>1499</v>
      </c>
      <c r="AE200" s="82" t="s">
        <v>1503</v>
      </c>
      <c r="AF200" s="82" t="s">
        <v>1503</v>
      </c>
      <c r="AG200" s="82" t="s">
        <v>1503</v>
      </c>
      <c r="AH200" s="82" t="s">
        <v>1503</v>
      </c>
      <c r="AI200" s="82" t="s">
        <v>1503</v>
      </c>
      <c r="AJ200" s="82" t="s">
        <v>1499</v>
      </c>
      <c r="AK200" s="82" t="s">
        <v>1499</v>
      </c>
      <c r="AL200" s="82" t="s">
        <v>1499</v>
      </c>
      <c r="AM200" s="82" t="s">
        <v>1503</v>
      </c>
      <c r="AN200" s="82" t="s">
        <v>1503</v>
      </c>
      <c r="AO200" s="82" t="s">
        <v>1503</v>
      </c>
      <c r="AP200" s="82" t="s">
        <v>1503</v>
      </c>
      <c r="AQ200" s="82" t="s">
        <v>1503</v>
      </c>
      <c r="AR200" s="82" t="s">
        <v>1500</v>
      </c>
      <c r="AS200" s="85" t="s">
        <v>1500</v>
      </c>
      <c r="AT200" s="85" t="s">
        <v>1500</v>
      </c>
      <c r="AU200" s="142" t="s">
        <v>1718</v>
      </c>
      <c r="AV200" s="157"/>
      <c r="AW200" s="157"/>
      <c r="AX200" s="157"/>
      <c r="AY200" s="157"/>
      <c r="AZ200" s="157"/>
      <c r="BA200" s="169">
        <v>0</v>
      </c>
      <c r="BB200" s="170"/>
      <c r="BC200" s="170"/>
      <c r="BD200" s="171"/>
      <c r="BE200" s="171"/>
      <c r="BF200" s="171"/>
      <c r="BG200" s="171"/>
      <c r="BH200" s="171"/>
    </row>
    <row r="201" spans="1:60" s="4" customFormat="1" ht="58.35" customHeight="1" thickBot="1" x14ac:dyDescent="0.3">
      <c r="A201" s="47" t="str">
        <f t="shared" si="13"/>
        <v>Indicator 205 - Overdue amount/initial approved amount</v>
      </c>
      <c r="B201" s="48">
        <f t="shared" si="15"/>
        <v>205</v>
      </c>
      <c r="C201" s="6" t="s">
        <v>214</v>
      </c>
      <c r="D201" s="8" t="str">
        <f t="shared" si="14"/>
        <v>ID205</v>
      </c>
      <c r="E201" s="8"/>
      <c r="F201" s="6" t="s">
        <v>315</v>
      </c>
      <c r="G201" s="60" t="s">
        <v>214</v>
      </c>
      <c r="H201" s="61" t="s">
        <v>712</v>
      </c>
      <c r="I201" s="14" t="s">
        <v>18</v>
      </c>
      <c r="J201" s="10" t="s">
        <v>741</v>
      </c>
      <c r="K201" s="11" t="s">
        <v>729</v>
      </c>
      <c r="L201" s="9" t="s">
        <v>497</v>
      </c>
      <c r="M201" s="14" t="s">
        <v>761</v>
      </c>
      <c r="N201" s="59">
        <v>1</v>
      </c>
      <c r="O201" s="59">
        <v>1</v>
      </c>
      <c r="P201" s="145">
        <v>1</v>
      </c>
      <c r="Q201" s="145"/>
      <c r="R201" s="145"/>
      <c r="S201" s="145"/>
      <c r="T201" s="66" t="s">
        <v>19</v>
      </c>
      <c r="U201" s="59" t="e">
        <f>#REF!/#REF!</f>
        <v>#REF!</v>
      </c>
      <c r="V201" s="52" t="s">
        <v>1278</v>
      </c>
      <c r="W201" s="52" t="s">
        <v>1278</v>
      </c>
      <c r="X201" s="52" t="s">
        <v>1471</v>
      </c>
      <c r="Y201" s="52"/>
      <c r="Z201" s="52">
        <v>2</v>
      </c>
      <c r="AA201" s="82">
        <v>1</v>
      </c>
      <c r="AB201" s="82" t="s">
        <v>1499</v>
      </c>
      <c r="AC201" s="82" t="s">
        <v>1499</v>
      </c>
      <c r="AD201" s="82" t="s">
        <v>1499</v>
      </c>
      <c r="AE201" s="82" t="s">
        <v>1503</v>
      </c>
      <c r="AF201" s="82" t="s">
        <v>1503</v>
      </c>
      <c r="AG201" s="82" t="s">
        <v>1503</v>
      </c>
      <c r="AH201" s="82" t="s">
        <v>1503</v>
      </c>
      <c r="AI201" s="82" t="s">
        <v>1503</v>
      </c>
      <c r="AJ201" s="82" t="s">
        <v>1499</v>
      </c>
      <c r="AK201" s="82" t="s">
        <v>1499</v>
      </c>
      <c r="AL201" s="82" t="s">
        <v>1499</v>
      </c>
      <c r="AM201" s="82" t="s">
        <v>1503</v>
      </c>
      <c r="AN201" s="82" t="s">
        <v>1503</v>
      </c>
      <c r="AO201" s="82" t="s">
        <v>1503</v>
      </c>
      <c r="AP201" s="82" t="s">
        <v>1503</v>
      </c>
      <c r="AQ201" s="82" t="s">
        <v>1503</v>
      </c>
      <c r="AR201" s="82">
        <v>0</v>
      </c>
      <c r="AS201" s="85" t="s">
        <v>1500</v>
      </c>
      <c r="AT201" s="85" t="s">
        <v>1500</v>
      </c>
      <c r="AU201" s="142" t="s">
        <v>1718</v>
      </c>
      <c r="AV201" s="157" t="s">
        <v>1746</v>
      </c>
      <c r="AW201" s="157"/>
      <c r="AX201" s="157"/>
      <c r="AY201" s="157" t="s">
        <v>1748</v>
      </c>
      <c r="AZ201" s="157">
        <v>0.16194700000000001</v>
      </c>
      <c r="BA201" s="169">
        <v>0</v>
      </c>
      <c r="BB201" s="170"/>
      <c r="BC201" s="170"/>
      <c r="BD201" s="171"/>
      <c r="BE201" s="171"/>
      <c r="BF201" s="171"/>
      <c r="BG201" s="171"/>
      <c r="BH201" s="171"/>
    </row>
    <row r="202" spans="1:60" s="4" customFormat="1" ht="44.1" customHeight="1" thickBot="1" x14ac:dyDescent="0.3">
      <c r="A202" s="87" t="str">
        <f t="shared" si="13"/>
        <v>Indicator 206 - Unpaid instalments for other contracts (no amortizing products, no leasing)</v>
      </c>
      <c r="B202" s="48">
        <f t="shared" si="15"/>
        <v>206</v>
      </c>
      <c r="C202" s="6" t="s">
        <v>215</v>
      </c>
      <c r="D202" s="8" t="str">
        <f t="shared" si="14"/>
        <v>ID206</v>
      </c>
      <c r="E202" s="8"/>
      <c r="F202" s="6" t="s">
        <v>315</v>
      </c>
      <c r="G202" s="60" t="s">
        <v>215</v>
      </c>
      <c r="H202" s="61" t="s">
        <v>713</v>
      </c>
      <c r="I202" s="14" t="s">
        <v>18</v>
      </c>
      <c r="J202" s="10" t="s">
        <v>741</v>
      </c>
      <c r="K202" s="11" t="s">
        <v>729</v>
      </c>
      <c r="L202" s="9" t="s">
        <v>426</v>
      </c>
      <c r="M202" s="14" t="s">
        <v>833</v>
      </c>
      <c r="N202" s="59"/>
      <c r="O202" s="145"/>
      <c r="P202" s="145"/>
      <c r="Q202" s="145"/>
      <c r="R202" s="145">
        <v>1</v>
      </c>
      <c r="S202" s="145"/>
      <c r="T202" s="66" t="s">
        <v>12</v>
      </c>
      <c r="U202" s="59"/>
      <c r="V202" s="52" t="s">
        <v>1278</v>
      </c>
      <c r="W202" s="52" t="s">
        <v>12</v>
      </c>
      <c r="X202" s="52" t="s">
        <v>1039</v>
      </c>
      <c r="Y202" s="52" t="s">
        <v>1512</v>
      </c>
      <c r="Z202" s="52">
        <v>1</v>
      </c>
      <c r="AA202" s="82">
        <v>0</v>
      </c>
      <c r="AB202" s="82">
        <v>0</v>
      </c>
      <c r="AC202" s="82">
        <v>0</v>
      </c>
      <c r="AD202" s="82">
        <v>0</v>
      </c>
      <c r="AE202" s="82">
        <v>0</v>
      </c>
      <c r="AF202" s="82">
        <v>0</v>
      </c>
      <c r="AG202" s="82">
        <v>0</v>
      </c>
      <c r="AH202" s="82">
        <v>0</v>
      </c>
      <c r="AI202" s="82">
        <v>0</v>
      </c>
      <c r="AJ202" s="82">
        <v>0</v>
      </c>
      <c r="AK202" s="82">
        <v>0</v>
      </c>
      <c r="AL202" s="82">
        <v>0</v>
      </c>
      <c r="AM202" s="82">
        <v>0</v>
      </c>
      <c r="AN202" s="82">
        <v>0</v>
      </c>
      <c r="AO202" s="82">
        <v>0</v>
      </c>
      <c r="AP202" s="82">
        <v>0</v>
      </c>
      <c r="AQ202" s="82">
        <v>0</v>
      </c>
      <c r="AR202" s="82" t="s">
        <v>1500</v>
      </c>
      <c r="AS202" s="85" t="s">
        <v>1500</v>
      </c>
      <c r="AT202" s="85" t="s">
        <v>1500</v>
      </c>
      <c r="AU202" s="142" t="s">
        <v>1719</v>
      </c>
      <c r="AV202" s="157"/>
      <c r="AW202" s="157"/>
      <c r="AX202" s="157"/>
      <c r="AY202" s="157"/>
      <c r="AZ202" s="157"/>
      <c r="BA202" s="169" t="s">
        <v>1500</v>
      </c>
      <c r="BB202" s="170"/>
      <c r="BC202" s="170"/>
      <c r="BD202" s="171"/>
      <c r="BE202" s="171"/>
      <c r="BF202" s="171"/>
      <c r="BG202" s="171"/>
      <c r="BH202" s="171"/>
    </row>
    <row r="203" spans="1:60" s="4" customFormat="1" ht="29.45" customHeight="1" thickBot="1" x14ac:dyDescent="0.3">
      <c r="A203" s="87" t="str">
        <f t="shared" si="13"/>
        <v>Indicator 207 - Unpaid instalments for leasing contracts</v>
      </c>
      <c r="B203" s="48">
        <f t="shared" si="15"/>
        <v>207</v>
      </c>
      <c r="C203" s="6" t="s">
        <v>216</v>
      </c>
      <c r="D203" s="8" t="str">
        <f t="shared" si="14"/>
        <v>ID207</v>
      </c>
      <c r="E203" s="8"/>
      <c r="F203" s="6" t="s">
        <v>315</v>
      </c>
      <c r="G203" s="60" t="s">
        <v>216</v>
      </c>
      <c r="H203" s="61" t="s">
        <v>714</v>
      </c>
      <c r="I203" s="14" t="s">
        <v>18</v>
      </c>
      <c r="J203" s="10" t="s">
        <v>741</v>
      </c>
      <c r="K203" s="11" t="s">
        <v>729</v>
      </c>
      <c r="L203" s="9" t="s">
        <v>427</v>
      </c>
      <c r="M203" s="14" t="s">
        <v>834</v>
      </c>
      <c r="N203" s="59"/>
      <c r="O203" s="145"/>
      <c r="P203" s="145"/>
      <c r="Q203" s="145"/>
      <c r="R203" s="145"/>
      <c r="S203" s="145"/>
      <c r="T203" s="66" t="s">
        <v>12</v>
      </c>
      <c r="U203" s="59"/>
      <c r="V203" s="52" t="s">
        <v>1278</v>
      </c>
      <c r="W203" s="52" t="s">
        <v>12</v>
      </c>
      <c r="X203" s="52" t="s">
        <v>1039</v>
      </c>
      <c r="Y203" s="52"/>
      <c r="Z203" s="52">
        <v>1</v>
      </c>
      <c r="AA203" s="82">
        <v>0</v>
      </c>
      <c r="AB203" s="82">
        <v>0</v>
      </c>
      <c r="AC203" s="82">
        <v>0</v>
      </c>
      <c r="AD203" s="82">
        <v>0</v>
      </c>
      <c r="AE203" s="82">
        <v>0</v>
      </c>
      <c r="AF203" s="82">
        <v>0</v>
      </c>
      <c r="AG203" s="82">
        <v>0</v>
      </c>
      <c r="AH203" s="82">
        <v>0</v>
      </c>
      <c r="AI203" s="82">
        <v>0</v>
      </c>
      <c r="AJ203" s="82">
        <v>0</v>
      </c>
      <c r="AK203" s="82">
        <v>0</v>
      </c>
      <c r="AL203" s="82">
        <v>0</v>
      </c>
      <c r="AM203" s="82">
        <v>0</v>
      </c>
      <c r="AN203" s="82">
        <v>0</v>
      </c>
      <c r="AO203" s="82">
        <v>0</v>
      </c>
      <c r="AP203" s="82">
        <v>0</v>
      </c>
      <c r="AQ203" s="82">
        <v>0</v>
      </c>
      <c r="AR203" s="82" t="s">
        <v>1500</v>
      </c>
      <c r="AS203" s="85" t="s">
        <v>1500</v>
      </c>
      <c r="AT203" s="85" t="s">
        <v>1500</v>
      </c>
      <c r="AU203" s="142" t="s">
        <v>1719</v>
      </c>
      <c r="AV203" s="157"/>
      <c r="AW203" s="157"/>
      <c r="AX203" s="157"/>
      <c r="AY203" s="157"/>
      <c r="AZ203" s="157"/>
      <c r="BA203" s="169" t="s">
        <v>1500</v>
      </c>
      <c r="BB203" s="170"/>
      <c r="BC203" s="170"/>
      <c r="BD203" s="171"/>
      <c r="BE203" s="171"/>
      <c r="BF203" s="171"/>
      <c r="BG203" s="171"/>
      <c r="BH203" s="171"/>
    </row>
    <row r="204" spans="1:60" s="4" customFormat="1" ht="29.45" customHeight="1" thickBot="1" x14ac:dyDescent="0.3">
      <c r="A204" s="87" t="str">
        <f t="shared" si="13"/>
        <v>Indicator 208 - Unpaid instalments for amortizing products</v>
      </c>
      <c r="B204" s="48">
        <f t="shared" si="15"/>
        <v>208</v>
      </c>
      <c r="C204" s="6" t="s">
        <v>217</v>
      </c>
      <c r="D204" s="8" t="str">
        <f t="shared" si="14"/>
        <v>ID208</v>
      </c>
      <c r="E204" s="8"/>
      <c r="F204" s="6" t="s">
        <v>315</v>
      </c>
      <c r="G204" s="60" t="s">
        <v>217</v>
      </c>
      <c r="H204" s="61" t="s">
        <v>715</v>
      </c>
      <c r="I204" s="14" t="s">
        <v>18</v>
      </c>
      <c r="J204" s="10" t="s">
        <v>741</v>
      </c>
      <c r="K204" s="11" t="s">
        <v>729</v>
      </c>
      <c r="L204" s="9" t="s">
        <v>428</v>
      </c>
      <c r="M204" s="14" t="s">
        <v>835</v>
      </c>
      <c r="N204" s="59"/>
      <c r="O204" s="145"/>
      <c r="P204" s="145">
        <v>1</v>
      </c>
      <c r="Q204" s="145"/>
      <c r="R204" s="145">
        <v>1</v>
      </c>
      <c r="S204" s="145"/>
      <c r="T204" s="66" t="s">
        <v>12</v>
      </c>
      <c r="U204" s="59"/>
      <c r="V204" s="52" t="s">
        <v>1278</v>
      </c>
      <c r="W204" s="52" t="s">
        <v>1278</v>
      </c>
      <c r="X204" s="52" t="s">
        <v>1039</v>
      </c>
      <c r="Y204" s="52"/>
      <c r="Z204" s="52">
        <v>1</v>
      </c>
      <c r="AA204" s="82">
        <v>0</v>
      </c>
      <c r="AB204" s="82">
        <v>0</v>
      </c>
      <c r="AC204" s="82">
        <v>0</v>
      </c>
      <c r="AD204" s="82">
        <v>0</v>
      </c>
      <c r="AE204" s="82">
        <v>0</v>
      </c>
      <c r="AF204" s="82">
        <v>0</v>
      </c>
      <c r="AG204" s="82">
        <v>0</v>
      </c>
      <c r="AH204" s="82">
        <v>0</v>
      </c>
      <c r="AI204" s="82">
        <v>0</v>
      </c>
      <c r="AJ204" s="82">
        <v>0</v>
      </c>
      <c r="AK204" s="82">
        <v>0</v>
      </c>
      <c r="AL204" s="82">
        <v>0</v>
      </c>
      <c r="AM204" s="82">
        <v>0</v>
      </c>
      <c r="AN204" s="82">
        <v>0</v>
      </c>
      <c r="AO204" s="82">
        <v>0</v>
      </c>
      <c r="AP204" s="82">
        <v>0</v>
      </c>
      <c r="AQ204" s="82">
        <v>0</v>
      </c>
      <c r="AR204" s="82" t="s">
        <v>1500</v>
      </c>
      <c r="AS204" s="85" t="s">
        <v>1500</v>
      </c>
      <c r="AT204" s="85" t="s">
        <v>1500</v>
      </c>
      <c r="AU204" s="142" t="s">
        <v>1719</v>
      </c>
      <c r="AV204" s="157"/>
      <c r="AW204" s="157"/>
      <c r="AX204" s="157"/>
      <c r="AY204" s="157"/>
      <c r="AZ204" s="157"/>
      <c r="BA204" s="169">
        <v>0</v>
      </c>
      <c r="BB204" s="170"/>
      <c r="BC204" s="170"/>
      <c r="BD204" s="171"/>
      <c r="BE204" s="171"/>
      <c r="BF204" s="171"/>
      <c r="BG204" s="171"/>
      <c r="BH204" s="171"/>
    </row>
    <row r="205" spans="1:60" s="4" customFormat="1" ht="44.1" customHeight="1" thickBot="1" x14ac:dyDescent="0.3">
      <c r="A205" s="87" t="str">
        <f t="shared" si="13"/>
        <v>Indicator 209 - Unpaid instalments for loans</v>
      </c>
      <c r="B205" s="48">
        <f t="shared" si="15"/>
        <v>209</v>
      </c>
      <c r="C205" s="6" t="s">
        <v>1036</v>
      </c>
      <c r="D205" s="8" t="str">
        <f t="shared" si="14"/>
        <v>ID209</v>
      </c>
      <c r="E205" s="8"/>
      <c r="F205" s="6" t="s">
        <v>315</v>
      </c>
      <c r="G205" s="60" t="s">
        <v>425</v>
      </c>
      <c r="H205" s="61" t="s">
        <v>1037</v>
      </c>
      <c r="I205" s="14" t="s">
        <v>18</v>
      </c>
      <c r="J205" s="10" t="s">
        <v>741</v>
      </c>
      <c r="K205" s="11" t="s">
        <v>729</v>
      </c>
      <c r="L205" s="9" t="s">
        <v>1038</v>
      </c>
      <c r="M205" s="14" t="s">
        <v>832</v>
      </c>
      <c r="N205" s="59"/>
      <c r="O205" s="145"/>
      <c r="P205" s="145">
        <v>1</v>
      </c>
      <c r="Q205" s="145">
        <v>1</v>
      </c>
      <c r="R205" s="145">
        <v>1</v>
      </c>
      <c r="S205" s="145"/>
      <c r="T205" s="66" t="s">
        <v>12</v>
      </c>
      <c r="U205" s="59"/>
      <c r="V205" s="52" t="s">
        <v>1278</v>
      </c>
      <c r="W205" s="52" t="s">
        <v>1278</v>
      </c>
      <c r="X205" s="52" t="s">
        <v>1039</v>
      </c>
      <c r="Y205" s="52"/>
      <c r="Z205" s="52">
        <v>1</v>
      </c>
      <c r="AA205" s="82">
        <v>0</v>
      </c>
      <c r="AB205" s="82">
        <v>0</v>
      </c>
      <c r="AC205" s="82">
        <v>0</v>
      </c>
      <c r="AD205" s="82">
        <v>0</v>
      </c>
      <c r="AE205" s="82">
        <v>0</v>
      </c>
      <c r="AF205" s="82">
        <v>0</v>
      </c>
      <c r="AG205" s="82">
        <v>0</v>
      </c>
      <c r="AH205" s="82">
        <v>0</v>
      </c>
      <c r="AI205" s="82">
        <v>0</v>
      </c>
      <c r="AJ205" s="82">
        <v>0</v>
      </c>
      <c r="AK205" s="82">
        <v>0</v>
      </c>
      <c r="AL205" s="82">
        <v>0</v>
      </c>
      <c r="AM205" s="82">
        <v>0</v>
      </c>
      <c r="AN205" s="82">
        <v>0</v>
      </c>
      <c r="AO205" s="82">
        <v>0</v>
      </c>
      <c r="AP205" s="82">
        <v>0</v>
      </c>
      <c r="AQ205" s="82">
        <v>0</v>
      </c>
      <c r="AR205" s="82" t="s">
        <v>1500</v>
      </c>
      <c r="AS205" s="85" t="s">
        <v>1500</v>
      </c>
      <c r="AT205" s="85" t="s">
        <v>1500</v>
      </c>
      <c r="AU205" s="142" t="s">
        <v>1719</v>
      </c>
      <c r="AV205" s="157"/>
      <c r="AW205" s="157"/>
      <c r="AX205" s="157"/>
      <c r="AY205" s="157"/>
      <c r="AZ205" s="157"/>
      <c r="BA205" s="169">
        <v>0</v>
      </c>
      <c r="BB205" s="170"/>
      <c r="BC205" s="170"/>
      <c r="BD205" s="182" t="s">
        <v>1747</v>
      </c>
      <c r="BE205" s="171"/>
      <c r="BF205" s="171"/>
      <c r="BG205" s="179" t="s">
        <v>1800</v>
      </c>
      <c r="BH205" s="179" t="s">
        <v>1800</v>
      </c>
    </row>
    <row r="206" spans="1:60" s="4" customFormat="1" ht="29.45" customHeight="1" thickBot="1" x14ac:dyDescent="0.3">
      <c r="A206" s="47" t="str">
        <f t="shared" si="13"/>
        <v>Indicator 210 - Max past due days in last year</v>
      </c>
      <c r="B206" s="48">
        <f t="shared" si="15"/>
        <v>210</v>
      </c>
      <c r="C206" s="6" t="s">
        <v>1335</v>
      </c>
      <c r="D206" s="8" t="str">
        <f t="shared" si="14"/>
        <v>ID210</v>
      </c>
      <c r="E206" s="8"/>
      <c r="F206" s="6" t="s">
        <v>314</v>
      </c>
      <c r="G206" s="60" t="s">
        <v>218</v>
      </c>
      <c r="H206" s="61" t="s">
        <v>716</v>
      </c>
      <c r="I206" s="14" t="s">
        <v>18</v>
      </c>
      <c r="J206" s="10" t="s">
        <v>743</v>
      </c>
      <c r="K206" s="11" t="s">
        <v>727</v>
      </c>
      <c r="L206" s="9" t="s">
        <v>218</v>
      </c>
      <c r="M206" s="14" t="s">
        <v>1042</v>
      </c>
      <c r="N206" s="59">
        <v>1</v>
      </c>
      <c r="O206" s="145"/>
      <c r="P206" s="145"/>
      <c r="Q206" s="145"/>
      <c r="R206" s="145"/>
      <c r="S206" s="145"/>
      <c r="T206" s="66" t="s">
        <v>12</v>
      </c>
      <c r="U206" s="59"/>
      <c r="V206" s="52" t="s">
        <v>1278</v>
      </c>
      <c r="W206" s="52" t="s">
        <v>1278</v>
      </c>
      <c r="X206" s="52" t="s">
        <v>1039</v>
      </c>
      <c r="Y206" s="52"/>
      <c r="Z206" s="52">
        <v>1</v>
      </c>
      <c r="AA206" s="82">
        <v>0</v>
      </c>
      <c r="AB206" s="82">
        <v>0</v>
      </c>
      <c r="AC206" s="82">
        <v>0</v>
      </c>
      <c r="AD206" s="82">
        <v>0</v>
      </c>
      <c r="AE206" s="82">
        <v>0</v>
      </c>
      <c r="AF206" s="82">
        <v>0</v>
      </c>
      <c r="AG206" s="82">
        <v>0</v>
      </c>
      <c r="AH206" s="82">
        <v>0</v>
      </c>
      <c r="AI206" s="82">
        <v>0</v>
      </c>
      <c r="AJ206" s="82">
        <v>0</v>
      </c>
      <c r="AK206" s="82">
        <v>0</v>
      </c>
      <c r="AL206" s="82">
        <v>0</v>
      </c>
      <c r="AM206" s="82">
        <v>0</v>
      </c>
      <c r="AN206" s="82">
        <v>0</v>
      </c>
      <c r="AO206" s="82">
        <v>0</v>
      </c>
      <c r="AP206" s="82">
        <v>0</v>
      </c>
      <c r="AQ206" s="82">
        <v>0</v>
      </c>
      <c r="AR206" s="82">
        <v>0</v>
      </c>
      <c r="AS206" s="85" t="s">
        <v>1500</v>
      </c>
      <c r="AT206" s="85" t="s">
        <v>1500</v>
      </c>
      <c r="AU206" s="142" t="s">
        <v>1719</v>
      </c>
      <c r="AV206" s="157"/>
      <c r="AW206" s="157"/>
      <c r="AX206" s="157"/>
      <c r="AY206" s="157"/>
      <c r="AZ206" s="157"/>
      <c r="BA206" s="169" t="s">
        <v>1500</v>
      </c>
      <c r="BB206" s="170"/>
      <c r="BC206" s="170"/>
      <c r="BD206" s="171"/>
      <c r="BE206" s="171"/>
      <c r="BF206" s="171"/>
      <c r="BG206" s="171"/>
      <c r="BH206" s="171"/>
    </row>
    <row r="207" spans="1:60" s="4" customFormat="1" ht="29.45" customHeight="1" thickBot="1" x14ac:dyDescent="0.3">
      <c r="A207" s="47" t="str">
        <f t="shared" si="13"/>
        <v>Indicator 211 - Number of days from last delinquency on loans</v>
      </c>
      <c r="B207" s="48">
        <f t="shared" si="15"/>
        <v>211</v>
      </c>
      <c r="C207" s="6" t="s">
        <v>219</v>
      </c>
      <c r="D207" s="8" t="str">
        <f t="shared" si="14"/>
        <v>ID211</v>
      </c>
      <c r="E207" s="8"/>
      <c r="F207" s="6" t="s">
        <v>315</v>
      </c>
      <c r="G207" s="60" t="s">
        <v>219</v>
      </c>
      <c r="H207" s="61" t="s">
        <v>717</v>
      </c>
      <c r="I207" s="14" t="s">
        <v>18</v>
      </c>
      <c r="J207" s="10" t="s">
        <v>741</v>
      </c>
      <c r="K207" s="11" t="s">
        <v>729</v>
      </c>
      <c r="L207" s="9" t="s">
        <v>219</v>
      </c>
      <c r="M207" s="14" t="s">
        <v>836</v>
      </c>
      <c r="N207" s="59">
        <v>1</v>
      </c>
      <c r="O207" s="145"/>
      <c r="P207" s="145">
        <v>1</v>
      </c>
      <c r="Q207" s="145"/>
      <c r="R207" s="145">
        <v>1</v>
      </c>
      <c r="S207" s="145"/>
      <c r="T207" s="66" t="s">
        <v>12</v>
      </c>
      <c r="U207" s="59"/>
      <c r="V207" s="52" t="s">
        <v>1278</v>
      </c>
      <c r="W207" s="52" t="s">
        <v>1278</v>
      </c>
      <c r="X207" s="52" t="s">
        <v>1039</v>
      </c>
      <c r="Y207" s="52"/>
      <c r="Z207" s="52">
        <v>1</v>
      </c>
      <c r="AA207" s="82">
        <v>0</v>
      </c>
      <c r="AB207" s="82">
        <v>0</v>
      </c>
      <c r="AC207" s="82">
        <v>0</v>
      </c>
      <c r="AD207" s="82">
        <v>0</v>
      </c>
      <c r="AE207" s="82">
        <v>0</v>
      </c>
      <c r="AF207" s="82">
        <v>0</v>
      </c>
      <c r="AG207" s="82">
        <v>0</v>
      </c>
      <c r="AH207" s="82">
        <v>0</v>
      </c>
      <c r="AI207" s="82">
        <v>0</v>
      </c>
      <c r="AJ207" s="82">
        <v>0</v>
      </c>
      <c r="AK207" s="82">
        <v>0</v>
      </c>
      <c r="AL207" s="82">
        <v>0</v>
      </c>
      <c r="AM207" s="82">
        <v>0</v>
      </c>
      <c r="AN207" s="82">
        <v>0</v>
      </c>
      <c r="AO207" s="82">
        <v>0</v>
      </c>
      <c r="AP207" s="82">
        <v>0</v>
      </c>
      <c r="AQ207" s="82">
        <v>0</v>
      </c>
      <c r="AR207" s="82" t="s">
        <v>1514</v>
      </c>
      <c r="AS207" s="92">
        <v>0</v>
      </c>
      <c r="AT207" s="92">
        <v>0</v>
      </c>
      <c r="AU207" s="142" t="s">
        <v>1719</v>
      </c>
      <c r="AV207" s="157"/>
      <c r="AW207" s="157"/>
      <c r="AX207" s="157"/>
      <c r="AY207" s="157"/>
      <c r="AZ207" s="157"/>
      <c r="BA207" s="169" t="s">
        <v>1514</v>
      </c>
      <c r="BB207" s="174" t="s">
        <v>1798</v>
      </c>
      <c r="BC207" s="174" t="s">
        <v>1799</v>
      </c>
      <c r="BD207" s="171"/>
      <c r="BE207" s="171"/>
      <c r="BF207" s="171"/>
      <c r="BG207" s="171"/>
      <c r="BH207" s="171"/>
    </row>
    <row r="208" spans="1:60" s="4" customFormat="1" ht="29.45" customHeight="1" thickBot="1" x14ac:dyDescent="0.3">
      <c r="A208" s="47" t="str">
        <f t="shared" si="13"/>
        <v>Indicator 212 - Number of entries in blockade in last twelve months</v>
      </c>
      <c r="B208" s="48">
        <f t="shared" si="15"/>
        <v>212</v>
      </c>
      <c r="C208" s="6" t="s">
        <v>220</v>
      </c>
      <c r="D208" s="8" t="str">
        <f t="shared" si="14"/>
        <v>ID212</v>
      </c>
      <c r="E208" s="8"/>
      <c r="F208" s="6" t="s">
        <v>315</v>
      </c>
      <c r="G208" s="60" t="s">
        <v>220</v>
      </c>
      <c r="H208" s="61" t="s">
        <v>718</v>
      </c>
      <c r="I208" s="14" t="s">
        <v>18</v>
      </c>
      <c r="J208" s="10" t="s">
        <v>741</v>
      </c>
      <c r="K208" s="11" t="s">
        <v>729</v>
      </c>
      <c r="L208" s="9" t="s">
        <v>220</v>
      </c>
      <c r="M208" s="14" t="s">
        <v>837</v>
      </c>
      <c r="N208" s="59">
        <v>1</v>
      </c>
      <c r="O208" s="59">
        <v>1</v>
      </c>
      <c r="P208" s="145">
        <v>1</v>
      </c>
      <c r="Q208" s="145"/>
      <c r="R208" s="145">
        <v>1</v>
      </c>
      <c r="S208" s="145"/>
      <c r="T208" s="66" t="s">
        <v>12</v>
      </c>
      <c r="U208" s="59"/>
      <c r="V208" s="52" t="s">
        <v>1278</v>
      </c>
      <c r="W208" s="52" t="s">
        <v>1278</v>
      </c>
      <c r="X208" s="52" t="s">
        <v>1039</v>
      </c>
      <c r="Y208" s="52"/>
      <c r="Z208" s="52">
        <v>1</v>
      </c>
      <c r="AA208" s="82">
        <v>0</v>
      </c>
      <c r="AB208" s="82">
        <v>0</v>
      </c>
      <c r="AC208" s="82">
        <v>0</v>
      </c>
      <c r="AD208" s="82">
        <v>0</v>
      </c>
      <c r="AE208" s="82">
        <v>0</v>
      </c>
      <c r="AF208" s="82">
        <v>0</v>
      </c>
      <c r="AG208" s="82">
        <v>0</v>
      </c>
      <c r="AH208" s="82">
        <v>0</v>
      </c>
      <c r="AI208" s="82">
        <v>0</v>
      </c>
      <c r="AJ208" s="82">
        <v>0</v>
      </c>
      <c r="AK208" s="82">
        <v>0</v>
      </c>
      <c r="AL208" s="82">
        <v>0</v>
      </c>
      <c r="AM208" s="82">
        <v>0</v>
      </c>
      <c r="AN208" s="82">
        <v>0</v>
      </c>
      <c r="AO208" s="82">
        <v>0</v>
      </c>
      <c r="AP208" s="82">
        <v>0</v>
      </c>
      <c r="AQ208" s="82">
        <v>0</v>
      </c>
      <c r="AR208" s="82">
        <v>0</v>
      </c>
      <c r="AS208" s="85" t="s">
        <v>1500</v>
      </c>
      <c r="AT208" s="85" t="s">
        <v>1500</v>
      </c>
      <c r="AU208" s="142" t="s">
        <v>1719</v>
      </c>
      <c r="AV208" s="157" t="s">
        <v>1746</v>
      </c>
      <c r="AW208" s="157"/>
      <c r="AX208" s="157"/>
      <c r="AY208" s="157" t="s">
        <v>1748</v>
      </c>
      <c r="AZ208" s="157">
        <v>7</v>
      </c>
      <c r="BA208" s="169">
        <v>0</v>
      </c>
      <c r="BB208" s="170"/>
      <c r="BC208" s="170"/>
      <c r="BD208" s="171"/>
      <c r="BE208" s="171"/>
      <c r="BF208" s="171"/>
      <c r="BG208" s="171"/>
      <c r="BH208" s="171"/>
    </row>
    <row r="209" spans="1:60" s="4" customFormat="1" ht="29.45" customHeight="1" thickBot="1" x14ac:dyDescent="0.3">
      <c r="A209" s="47" t="str">
        <f t="shared" si="13"/>
        <v>Indicator 213 - Total number of days in blockade in last six months</v>
      </c>
      <c r="B209" s="48">
        <f t="shared" si="15"/>
        <v>213</v>
      </c>
      <c r="C209" s="6" t="s">
        <v>221</v>
      </c>
      <c r="D209" s="8" t="str">
        <f t="shared" si="14"/>
        <v>ID213</v>
      </c>
      <c r="E209" s="8"/>
      <c r="F209" s="6" t="s">
        <v>315</v>
      </c>
      <c r="G209" s="60" t="s">
        <v>221</v>
      </c>
      <c r="H209" s="61" t="s">
        <v>719</v>
      </c>
      <c r="I209" s="14" t="s">
        <v>18</v>
      </c>
      <c r="J209" s="10" t="s">
        <v>741</v>
      </c>
      <c r="K209" s="11" t="s">
        <v>729</v>
      </c>
      <c r="L209" s="9" t="s">
        <v>221</v>
      </c>
      <c r="M209" s="14" t="s">
        <v>838</v>
      </c>
      <c r="N209" s="59">
        <v>1</v>
      </c>
      <c r="O209" s="59">
        <v>1</v>
      </c>
      <c r="P209" s="145">
        <v>1</v>
      </c>
      <c r="Q209" s="145">
        <v>1</v>
      </c>
      <c r="R209" s="145">
        <v>1</v>
      </c>
      <c r="S209" s="145"/>
      <c r="T209" s="66" t="s">
        <v>12</v>
      </c>
      <c r="U209" s="59"/>
      <c r="V209" s="52" t="s">
        <v>1278</v>
      </c>
      <c r="W209" s="52" t="s">
        <v>1278</v>
      </c>
      <c r="X209" s="52" t="s">
        <v>1039</v>
      </c>
      <c r="Y209" s="52"/>
      <c r="Z209" s="52">
        <v>1</v>
      </c>
      <c r="AA209" s="82">
        <v>0</v>
      </c>
      <c r="AB209" s="82">
        <v>0</v>
      </c>
      <c r="AC209" s="82">
        <v>0</v>
      </c>
      <c r="AD209" s="82">
        <v>0</v>
      </c>
      <c r="AE209" s="82">
        <v>0</v>
      </c>
      <c r="AF209" s="82">
        <v>0</v>
      </c>
      <c r="AG209" s="82">
        <v>0</v>
      </c>
      <c r="AH209" s="82">
        <v>0</v>
      </c>
      <c r="AI209" s="82">
        <v>0</v>
      </c>
      <c r="AJ209" s="82">
        <v>0</v>
      </c>
      <c r="AK209" s="82">
        <v>0</v>
      </c>
      <c r="AL209" s="82">
        <v>0</v>
      </c>
      <c r="AM209" s="82">
        <v>0</v>
      </c>
      <c r="AN209" s="82">
        <v>0</v>
      </c>
      <c r="AO209" s="82">
        <v>0</v>
      </c>
      <c r="AP209" s="82">
        <v>0</v>
      </c>
      <c r="AQ209" s="82">
        <v>0</v>
      </c>
      <c r="AR209" s="82">
        <v>0</v>
      </c>
      <c r="AS209" s="85" t="s">
        <v>1500</v>
      </c>
      <c r="AT209" s="85" t="s">
        <v>1500</v>
      </c>
      <c r="AU209" s="142" t="s">
        <v>1716</v>
      </c>
      <c r="AV209" s="157" t="s">
        <v>1746</v>
      </c>
      <c r="AW209" s="157" t="s">
        <v>1748</v>
      </c>
      <c r="AX209" s="157">
        <v>94</v>
      </c>
      <c r="AY209" s="157" t="s">
        <v>1748</v>
      </c>
      <c r="AZ209" s="157">
        <v>26</v>
      </c>
      <c r="BA209" s="169">
        <v>0</v>
      </c>
      <c r="BB209" s="170"/>
      <c r="BC209" s="170"/>
      <c r="BD209" s="182" t="s">
        <v>1747</v>
      </c>
      <c r="BE209" s="171"/>
      <c r="BF209" s="171"/>
      <c r="BG209" s="180" t="s">
        <v>1800</v>
      </c>
      <c r="BH209" s="180" t="s">
        <v>1800</v>
      </c>
    </row>
    <row r="210" spans="1:60" s="4" customFormat="1" ht="94.35" customHeight="1" thickBot="1" x14ac:dyDescent="0.3">
      <c r="A210" s="47" t="str">
        <f t="shared" si="13"/>
        <v>Indicator 214 - Max number of consecutive days where daily utilization of overdraft-a was more than 75% of the limit in last 3 months</v>
      </c>
      <c r="B210" s="48">
        <f t="shared" si="15"/>
        <v>214</v>
      </c>
      <c r="C210" s="6" t="s">
        <v>222</v>
      </c>
      <c r="D210" s="8" t="str">
        <f t="shared" si="14"/>
        <v>ID214</v>
      </c>
      <c r="E210" s="8"/>
      <c r="F210" s="6" t="s">
        <v>318</v>
      </c>
      <c r="G210" s="60" t="s">
        <v>222</v>
      </c>
      <c r="H210" s="61" t="s">
        <v>720</v>
      </c>
      <c r="I210" s="14" t="s">
        <v>18</v>
      </c>
      <c r="J210" s="10" t="s">
        <v>741</v>
      </c>
      <c r="K210" s="11" t="s">
        <v>730</v>
      </c>
      <c r="L210" s="9" t="s">
        <v>429</v>
      </c>
      <c r="M210" s="14" t="s">
        <v>1459</v>
      </c>
      <c r="N210" s="59">
        <v>1</v>
      </c>
      <c r="O210" s="145"/>
      <c r="P210" s="145"/>
      <c r="Q210" s="145"/>
      <c r="R210" s="145"/>
      <c r="S210" s="145"/>
      <c r="T210" s="66" t="s">
        <v>12</v>
      </c>
      <c r="U210" s="59"/>
      <c r="V210" s="52" t="s">
        <v>1278</v>
      </c>
      <c r="W210" s="52" t="s">
        <v>1278</v>
      </c>
      <c r="X210" s="52" t="s">
        <v>1039</v>
      </c>
      <c r="Y210" s="52"/>
      <c r="Z210" s="52">
        <v>1</v>
      </c>
      <c r="AA210" s="82">
        <v>0</v>
      </c>
      <c r="AB210" s="82">
        <v>0</v>
      </c>
      <c r="AC210" s="82">
        <v>0</v>
      </c>
      <c r="AD210" s="82">
        <v>0</v>
      </c>
      <c r="AE210" s="82">
        <v>0</v>
      </c>
      <c r="AF210" s="82">
        <v>0</v>
      </c>
      <c r="AG210" s="82">
        <v>0</v>
      </c>
      <c r="AH210" s="82">
        <v>0</v>
      </c>
      <c r="AI210" s="82">
        <v>0</v>
      </c>
      <c r="AJ210" s="82">
        <v>0</v>
      </c>
      <c r="AK210" s="82">
        <v>0</v>
      </c>
      <c r="AL210" s="82">
        <v>0</v>
      </c>
      <c r="AM210" s="82">
        <v>0</v>
      </c>
      <c r="AN210" s="82">
        <v>0</v>
      </c>
      <c r="AO210" s="82">
        <v>0</v>
      </c>
      <c r="AP210" s="82">
        <v>0</v>
      </c>
      <c r="AQ210" s="82">
        <v>0</v>
      </c>
      <c r="AR210" s="82">
        <v>0</v>
      </c>
      <c r="AS210" s="85" t="s">
        <v>1500</v>
      </c>
      <c r="AT210" s="85" t="s">
        <v>1500</v>
      </c>
      <c r="AU210" s="142" t="s">
        <v>1716</v>
      </c>
      <c r="AV210" s="157"/>
      <c r="AW210" s="157"/>
      <c r="AX210" s="157"/>
      <c r="AY210" s="157"/>
      <c r="AZ210" s="157"/>
      <c r="BA210" s="169" t="s">
        <v>1500</v>
      </c>
      <c r="BB210" s="170"/>
      <c r="BC210" s="170"/>
      <c r="BD210" s="171"/>
      <c r="BE210" s="171"/>
      <c r="BF210" s="171"/>
      <c r="BG210" s="171"/>
      <c r="BH210" s="171"/>
    </row>
    <row r="211" spans="1:60" s="4" customFormat="1" ht="58.35" customHeight="1" thickBot="1" x14ac:dyDescent="0.3">
      <c r="A211" s="47" t="str">
        <f t="shared" si="13"/>
        <v>Indicator 215 - Max number of consecutive days where daily utilization of overdraft-a was more than 50% of the limit in last 6 months</v>
      </c>
      <c r="B211" s="48">
        <f t="shared" si="15"/>
        <v>215</v>
      </c>
      <c r="C211" s="6" t="s">
        <v>223</v>
      </c>
      <c r="D211" s="8" t="str">
        <f t="shared" si="14"/>
        <v>ID215</v>
      </c>
      <c r="E211" s="8"/>
      <c r="F211" s="6" t="s">
        <v>318</v>
      </c>
      <c r="G211" s="60" t="s">
        <v>223</v>
      </c>
      <c r="H211" s="61" t="s">
        <v>721</v>
      </c>
      <c r="I211" s="14" t="s">
        <v>18</v>
      </c>
      <c r="J211" s="10" t="s">
        <v>741</v>
      </c>
      <c r="K211" s="11" t="s">
        <v>730</v>
      </c>
      <c r="L211" s="9" t="s">
        <v>223</v>
      </c>
      <c r="M211" s="14" t="s">
        <v>1460</v>
      </c>
      <c r="N211" s="59">
        <v>1</v>
      </c>
      <c r="O211" s="145"/>
      <c r="P211" s="145"/>
      <c r="Q211" s="145"/>
      <c r="R211" s="145"/>
      <c r="S211" s="145"/>
      <c r="T211" s="66" t="s">
        <v>12</v>
      </c>
      <c r="U211" s="59"/>
      <c r="V211" s="52" t="s">
        <v>1278</v>
      </c>
      <c r="W211" s="52" t="s">
        <v>1278</v>
      </c>
      <c r="X211" s="52" t="s">
        <v>1039</v>
      </c>
      <c r="Y211" s="52"/>
      <c r="Z211" s="52">
        <v>1</v>
      </c>
      <c r="AA211" s="82">
        <v>0</v>
      </c>
      <c r="AB211" s="82">
        <v>0</v>
      </c>
      <c r="AC211" s="82">
        <v>0</v>
      </c>
      <c r="AD211" s="82">
        <v>0</v>
      </c>
      <c r="AE211" s="82">
        <v>0</v>
      </c>
      <c r="AF211" s="82">
        <v>0</v>
      </c>
      <c r="AG211" s="82">
        <v>0</v>
      </c>
      <c r="AH211" s="82">
        <v>0</v>
      </c>
      <c r="AI211" s="82">
        <v>0</v>
      </c>
      <c r="AJ211" s="82">
        <v>0</v>
      </c>
      <c r="AK211" s="82">
        <v>0</v>
      </c>
      <c r="AL211" s="82">
        <v>0</v>
      </c>
      <c r="AM211" s="82">
        <v>0</v>
      </c>
      <c r="AN211" s="82">
        <v>0</v>
      </c>
      <c r="AO211" s="82">
        <v>0</v>
      </c>
      <c r="AP211" s="82">
        <v>0</v>
      </c>
      <c r="AQ211" s="82">
        <v>0</v>
      </c>
      <c r="AR211" s="82">
        <v>0</v>
      </c>
      <c r="AS211" s="85" t="s">
        <v>1500</v>
      </c>
      <c r="AT211" s="85" t="s">
        <v>1500</v>
      </c>
      <c r="AU211" s="142" t="s">
        <v>1716</v>
      </c>
      <c r="AV211" s="157"/>
      <c r="AW211" s="157"/>
      <c r="AX211" s="157"/>
      <c r="AY211" s="157"/>
      <c r="AZ211" s="157"/>
      <c r="BA211" s="169" t="s">
        <v>1500</v>
      </c>
      <c r="BB211" s="170"/>
      <c r="BC211" s="170"/>
      <c r="BD211" s="171"/>
      <c r="BE211" s="171"/>
      <c r="BF211" s="171"/>
      <c r="BG211" s="171"/>
      <c r="BH211" s="171"/>
    </row>
    <row r="212" spans="1:60" s="4" customFormat="1" ht="44.1" customHeight="1" thickBot="1" x14ac:dyDescent="0.3">
      <c r="A212" s="47" t="str">
        <f t="shared" si="13"/>
        <v>Indicator 216 - Number of days in which client did not use overdraft during the month (calculated daily when this happens) in last 6 months</v>
      </c>
      <c r="B212" s="48">
        <f t="shared" si="15"/>
        <v>216</v>
      </c>
      <c r="C212" s="6" t="s">
        <v>224</v>
      </c>
      <c r="D212" s="8" t="str">
        <f t="shared" si="14"/>
        <v>ID216</v>
      </c>
      <c r="E212" s="8"/>
      <c r="F212" s="6" t="s">
        <v>318</v>
      </c>
      <c r="G212" s="60" t="s">
        <v>224</v>
      </c>
      <c r="H212" s="61" t="s">
        <v>722</v>
      </c>
      <c r="I212" s="14" t="s">
        <v>18</v>
      </c>
      <c r="J212" s="10" t="s">
        <v>741</v>
      </c>
      <c r="K212" s="11" t="s">
        <v>730</v>
      </c>
      <c r="L212" s="9" t="s">
        <v>224</v>
      </c>
      <c r="M212" s="14" t="s">
        <v>839</v>
      </c>
      <c r="N212" s="59">
        <v>1</v>
      </c>
      <c r="O212" s="59">
        <v>1</v>
      </c>
      <c r="P212" s="145"/>
      <c r="Q212" s="145"/>
      <c r="R212" s="145"/>
      <c r="S212" s="145"/>
      <c r="T212" s="66" t="s">
        <v>12</v>
      </c>
      <c r="U212" s="59"/>
      <c r="V212" s="52" t="s">
        <v>1278</v>
      </c>
      <c r="W212" s="52" t="s">
        <v>1278</v>
      </c>
      <c r="X212" s="52" t="s">
        <v>1039</v>
      </c>
      <c r="Y212" s="52"/>
      <c r="Z212" s="52">
        <v>1</v>
      </c>
      <c r="AA212" s="82">
        <v>0</v>
      </c>
      <c r="AB212" s="82">
        <v>0</v>
      </c>
      <c r="AC212" s="82">
        <v>0</v>
      </c>
      <c r="AD212" s="82">
        <v>0</v>
      </c>
      <c r="AE212" s="82">
        <v>0</v>
      </c>
      <c r="AF212" s="82">
        <v>0</v>
      </c>
      <c r="AG212" s="82">
        <v>0</v>
      </c>
      <c r="AH212" s="82">
        <v>0</v>
      </c>
      <c r="AI212" s="82">
        <v>0</v>
      </c>
      <c r="AJ212" s="82">
        <v>0</v>
      </c>
      <c r="AK212" s="82">
        <v>0</v>
      </c>
      <c r="AL212" s="82">
        <v>0</v>
      </c>
      <c r="AM212" s="82">
        <v>0</v>
      </c>
      <c r="AN212" s="82">
        <v>0</v>
      </c>
      <c r="AO212" s="82">
        <v>0</v>
      </c>
      <c r="AP212" s="82">
        <v>0</v>
      </c>
      <c r="AQ212" s="82">
        <v>0</v>
      </c>
      <c r="AR212" s="82">
        <v>0</v>
      </c>
      <c r="AS212" s="85" t="s">
        <v>1500</v>
      </c>
      <c r="AT212" s="85" t="s">
        <v>1500</v>
      </c>
      <c r="AU212" s="142" t="s">
        <v>1716</v>
      </c>
      <c r="AV212" s="157" t="s">
        <v>1746</v>
      </c>
      <c r="AW212" s="157" t="s">
        <v>1748</v>
      </c>
      <c r="AX212" s="157">
        <v>23</v>
      </c>
      <c r="AY212" s="157" t="s">
        <v>1748</v>
      </c>
      <c r="AZ212" s="157">
        <v>19</v>
      </c>
      <c r="BA212" s="169" t="s">
        <v>1500</v>
      </c>
      <c r="BB212" s="170"/>
      <c r="BC212" s="170"/>
      <c r="BD212" s="171"/>
      <c r="BE212" s="171"/>
      <c r="BF212" s="171"/>
      <c r="BG212" s="171"/>
      <c r="BH212" s="171"/>
    </row>
    <row r="213" spans="1:60" s="4" customFormat="1" ht="44.1" customHeight="1" thickBot="1" x14ac:dyDescent="0.3">
      <c r="A213" s="47" t="str">
        <f t="shared" si="13"/>
        <v>Indicator 217 - Number of days when client exceeded overdraft limit in last 12 months</v>
      </c>
      <c r="B213" s="48">
        <f t="shared" si="15"/>
        <v>217</v>
      </c>
      <c r="C213" s="6" t="s">
        <v>225</v>
      </c>
      <c r="D213" s="8" t="str">
        <f t="shared" si="14"/>
        <v>ID217</v>
      </c>
      <c r="E213" s="8"/>
      <c r="F213" s="6" t="s">
        <v>318</v>
      </c>
      <c r="G213" s="60" t="s">
        <v>225</v>
      </c>
      <c r="H213" s="61" t="s">
        <v>723</v>
      </c>
      <c r="I213" s="14" t="s">
        <v>18</v>
      </c>
      <c r="J213" s="10" t="s">
        <v>741</v>
      </c>
      <c r="K213" s="11" t="s">
        <v>730</v>
      </c>
      <c r="L213" s="9" t="s">
        <v>225</v>
      </c>
      <c r="M213" s="14" t="s">
        <v>840</v>
      </c>
      <c r="N213" s="59">
        <v>1</v>
      </c>
      <c r="O213" s="145"/>
      <c r="P213" s="145"/>
      <c r="Q213" s="145"/>
      <c r="R213" s="145"/>
      <c r="S213" s="145"/>
      <c r="T213" s="66" t="s">
        <v>12</v>
      </c>
      <c r="U213" s="59"/>
      <c r="V213" s="52" t="s">
        <v>1278</v>
      </c>
      <c r="W213" s="52" t="s">
        <v>1278</v>
      </c>
      <c r="X213" s="52" t="s">
        <v>1039</v>
      </c>
      <c r="Y213" s="52"/>
      <c r="Z213" s="52">
        <v>1</v>
      </c>
      <c r="AA213" s="82">
        <v>0</v>
      </c>
      <c r="AB213" s="82">
        <v>0</v>
      </c>
      <c r="AC213" s="82">
        <v>0</v>
      </c>
      <c r="AD213" s="82">
        <v>0</v>
      </c>
      <c r="AE213" s="82">
        <v>0</v>
      </c>
      <c r="AF213" s="82">
        <v>0</v>
      </c>
      <c r="AG213" s="82">
        <v>0</v>
      </c>
      <c r="AH213" s="82">
        <v>0</v>
      </c>
      <c r="AI213" s="82">
        <v>0</v>
      </c>
      <c r="AJ213" s="82">
        <v>0</v>
      </c>
      <c r="AK213" s="82">
        <v>0</v>
      </c>
      <c r="AL213" s="82">
        <v>0</v>
      </c>
      <c r="AM213" s="82">
        <v>0</v>
      </c>
      <c r="AN213" s="82">
        <v>0</v>
      </c>
      <c r="AO213" s="82">
        <v>0</v>
      </c>
      <c r="AP213" s="82">
        <v>0</v>
      </c>
      <c r="AQ213" s="82">
        <v>0</v>
      </c>
      <c r="AR213" s="82">
        <v>0</v>
      </c>
      <c r="AS213" s="85" t="s">
        <v>1500</v>
      </c>
      <c r="AT213" s="85" t="s">
        <v>1500</v>
      </c>
      <c r="AU213" s="142" t="s">
        <v>1716</v>
      </c>
      <c r="AV213" s="148"/>
      <c r="AW213" s="148"/>
      <c r="AX213" s="148"/>
      <c r="AY213" s="148"/>
      <c r="AZ213" s="148"/>
      <c r="BA213" s="169" t="s">
        <v>1500</v>
      </c>
      <c r="BB213" s="170"/>
      <c r="BC213" s="170"/>
      <c r="BD213" s="171"/>
      <c r="BE213" s="171"/>
      <c r="BF213" s="171"/>
      <c r="BG213" s="171"/>
      <c r="BH213" s="171"/>
    </row>
    <row r="214" spans="1:60" s="4" customFormat="1" ht="44.1" customHeight="1" thickBot="1" x14ac:dyDescent="0.3">
      <c r="A214" s="47" t="str">
        <f>CONCATENATE(C$2," ",B214," - ",C214)</f>
        <v>Indicator 218 - Maximum number of consecutive days in which client exceeded overdraft limit in last 6 months</v>
      </c>
      <c r="B214" s="48">
        <f t="shared" si="15"/>
        <v>218</v>
      </c>
      <c r="C214" s="6" t="s">
        <v>226</v>
      </c>
      <c r="D214" s="8" t="str">
        <f t="shared" si="14"/>
        <v>ID218</v>
      </c>
      <c r="E214" s="8"/>
      <c r="F214" s="6" t="s">
        <v>318</v>
      </c>
      <c r="G214" s="60" t="s">
        <v>226</v>
      </c>
      <c r="H214" s="61" t="s">
        <v>724</v>
      </c>
      <c r="I214" s="14" t="s">
        <v>18</v>
      </c>
      <c r="J214" s="10" t="s">
        <v>741</v>
      </c>
      <c r="K214" s="11" t="s">
        <v>730</v>
      </c>
      <c r="L214" s="9" t="s">
        <v>226</v>
      </c>
      <c r="M214" s="14" t="s">
        <v>841</v>
      </c>
      <c r="N214" s="59">
        <v>1</v>
      </c>
      <c r="O214" s="145"/>
      <c r="P214" s="145"/>
      <c r="Q214" s="145"/>
      <c r="R214" s="145"/>
      <c r="S214" s="145"/>
      <c r="T214" s="66" t="s">
        <v>12</v>
      </c>
      <c r="U214" s="59"/>
      <c r="V214" s="52" t="s">
        <v>1278</v>
      </c>
      <c r="W214" s="52" t="s">
        <v>1278</v>
      </c>
      <c r="X214" s="52" t="s">
        <v>1039</v>
      </c>
      <c r="Y214" s="52"/>
      <c r="Z214" s="52">
        <v>1</v>
      </c>
      <c r="AA214" s="82">
        <v>0</v>
      </c>
      <c r="AB214" s="82">
        <v>0</v>
      </c>
      <c r="AC214" s="82">
        <v>0</v>
      </c>
      <c r="AD214" s="82">
        <v>0</v>
      </c>
      <c r="AE214" s="82">
        <v>0</v>
      </c>
      <c r="AF214" s="82">
        <v>0</v>
      </c>
      <c r="AG214" s="82">
        <v>0</v>
      </c>
      <c r="AH214" s="82">
        <v>0</v>
      </c>
      <c r="AI214" s="82">
        <v>0</v>
      </c>
      <c r="AJ214" s="82">
        <v>0</v>
      </c>
      <c r="AK214" s="82">
        <v>0</v>
      </c>
      <c r="AL214" s="82">
        <v>0</v>
      </c>
      <c r="AM214" s="82">
        <v>0</v>
      </c>
      <c r="AN214" s="82">
        <v>0</v>
      </c>
      <c r="AO214" s="82">
        <v>0</v>
      </c>
      <c r="AP214" s="82">
        <v>0</v>
      </c>
      <c r="AQ214" s="82">
        <v>0</v>
      </c>
      <c r="AR214" s="82">
        <v>0</v>
      </c>
      <c r="AS214" s="85" t="s">
        <v>1500</v>
      </c>
      <c r="AT214" s="85" t="s">
        <v>1500</v>
      </c>
      <c r="AU214" s="142" t="s">
        <v>1716</v>
      </c>
      <c r="AV214" s="148"/>
      <c r="AW214" s="148"/>
      <c r="AX214" s="148"/>
      <c r="AY214" s="148"/>
      <c r="AZ214" s="148"/>
      <c r="BA214" s="169" t="s">
        <v>1500</v>
      </c>
      <c r="BB214" s="170"/>
      <c r="BC214" s="170"/>
      <c r="BD214" s="171"/>
      <c r="BE214" s="171"/>
      <c r="BF214" s="171"/>
      <c r="BG214" s="171"/>
      <c r="BH214" s="171"/>
    </row>
    <row r="215" spans="1:60" s="4" customFormat="1" ht="44.1" customHeight="1" thickBot="1" x14ac:dyDescent="0.3">
      <c r="A215" s="47" t="str">
        <f>CONCATENATE(C$2," ",B215," - ",C215)</f>
        <v>Indicator 219 - Monitoring rating</v>
      </c>
      <c r="B215" s="48">
        <f t="shared" si="15"/>
        <v>219</v>
      </c>
      <c r="C215" s="261" t="s">
        <v>846</v>
      </c>
      <c r="D215" s="243" t="str">
        <f t="shared" si="14"/>
        <v>ID219</v>
      </c>
      <c r="E215" s="243"/>
      <c r="F215" s="14" t="s">
        <v>340</v>
      </c>
      <c r="G215" s="14" t="s">
        <v>846</v>
      </c>
      <c r="H215" s="245" t="s">
        <v>1551</v>
      </c>
      <c r="I215" s="246" t="s">
        <v>18</v>
      </c>
      <c r="J215" s="10" t="s">
        <v>742</v>
      </c>
      <c r="K215" s="11" t="s">
        <v>730</v>
      </c>
      <c r="L215" s="9" t="s">
        <v>846</v>
      </c>
      <c r="M215" s="14" t="s">
        <v>1165</v>
      </c>
      <c r="N215" s="59">
        <v>1</v>
      </c>
      <c r="O215" s="59">
        <v>1</v>
      </c>
      <c r="P215" s="145">
        <v>1</v>
      </c>
      <c r="Q215" s="145">
        <v>1</v>
      </c>
      <c r="R215" s="145"/>
      <c r="S215" s="145"/>
      <c r="T215" s="66" t="s">
        <v>12</v>
      </c>
      <c r="U215" s="59"/>
      <c r="V215" s="52" t="s">
        <v>1278</v>
      </c>
      <c r="W215" s="52" t="s">
        <v>1278</v>
      </c>
      <c r="X215" s="52" t="s">
        <v>1039</v>
      </c>
      <c r="Y215" s="52"/>
      <c r="Z215" s="52">
        <v>1</v>
      </c>
      <c r="AA215" s="82">
        <v>0</v>
      </c>
      <c r="AB215" s="82">
        <v>0</v>
      </c>
      <c r="AC215" s="82">
        <v>0</v>
      </c>
      <c r="AD215" s="82">
        <v>0</v>
      </c>
      <c r="AE215" s="82">
        <v>0</v>
      </c>
      <c r="AF215" s="82">
        <v>0</v>
      </c>
      <c r="AG215" s="82">
        <v>0</v>
      </c>
      <c r="AH215" s="82">
        <v>0</v>
      </c>
      <c r="AI215" s="82">
        <v>0</v>
      </c>
      <c r="AJ215" s="82">
        <v>0</v>
      </c>
      <c r="AK215" s="82">
        <v>0</v>
      </c>
      <c r="AL215" s="82">
        <v>0</v>
      </c>
      <c r="AM215" s="82">
        <v>0</v>
      </c>
      <c r="AN215" s="82">
        <v>0</v>
      </c>
      <c r="AO215" s="82">
        <v>0</v>
      </c>
      <c r="AP215" s="82">
        <v>0</v>
      </c>
      <c r="AQ215" s="82">
        <v>0</v>
      </c>
      <c r="AR215" s="139" t="s">
        <v>1552</v>
      </c>
      <c r="AS215" s="85" t="s">
        <v>1500</v>
      </c>
      <c r="AT215" s="85" t="s">
        <v>1500</v>
      </c>
      <c r="AU215" s="142" t="s">
        <v>1720</v>
      </c>
      <c r="AV215" s="148"/>
      <c r="AW215" s="148"/>
      <c r="AX215" s="148"/>
      <c r="AY215" s="148"/>
      <c r="AZ215" s="148"/>
      <c r="BA215" s="139" t="s">
        <v>1552</v>
      </c>
      <c r="BB215" s="175"/>
      <c r="BC215" s="175"/>
      <c r="BD215" s="171"/>
      <c r="BE215" s="171"/>
      <c r="BF215" s="171"/>
      <c r="BG215" s="171"/>
      <c r="BH215" s="171"/>
    </row>
    <row r="216" spans="1:60" s="230" customFormat="1" ht="45.75" thickBot="1" x14ac:dyDescent="0.3">
      <c r="A216" s="47" t="str">
        <f>CONCATENATE(C$2," ",B216," - ",C216)</f>
        <v>Indicator 220 - Materiality threshold</v>
      </c>
      <c r="B216" s="260">
        <f t="shared" si="15"/>
        <v>220</v>
      </c>
      <c r="C216" s="262" t="s">
        <v>2001</v>
      </c>
      <c r="D216" s="243" t="str">
        <f t="shared" si="14"/>
        <v>ID220</v>
      </c>
      <c r="E216" s="243"/>
      <c r="F216" s="246" t="s">
        <v>317</v>
      </c>
      <c r="G216" s="14" t="s">
        <v>1997</v>
      </c>
      <c r="H216" s="256" t="s">
        <v>1999</v>
      </c>
      <c r="I216" s="14" t="s">
        <v>9</v>
      </c>
      <c r="J216" s="247" t="s">
        <v>741</v>
      </c>
      <c r="K216" s="248" t="s">
        <v>727</v>
      </c>
      <c r="L216" s="244" t="s">
        <v>1998</v>
      </c>
      <c r="M216" s="246" t="s">
        <v>2000</v>
      </c>
      <c r="N216" s="249"/>
      <c r="O216" s="249"/>
      <c r="P216" s="250">
        <v>1</v>
      </c>
      <c r="Q216" s="250">
        <v>1</v>
      </c>
      <c r="R216" s="250"/>
      <c r="S216" s="250"/>
      <c r="T216" s="251" t="s">
        <v>12</v>
      </c>
      <c r="U216" s="249"/>
      <c r="V216" s="252" t="s">
        <v>1278</v>
      </c>
      <c r="W216" s="252" t="s">
        <v>12</v>
      </c>
      <c r="X216" s="252" t="s">
        <v>1039</v>
      </c>
      <c r="Y216" s="253" t="s">
        <v>2009</v>
      </c>
      <c r="Z216" s="252">
        <v>1</v>
      </c>
      <c r="AA216" s="139">
        <v>0</v>
      </c>
      <c r="AB216" s="139"/>
      <c r="AC216" s="139"/>
      <c r="AD216" s="139"/>
      <c r="AE216" s="139"/>
      <c r="AF216" s="139"/>
      <c r="AG216" s="139"/>
      <c r="AH216" s="139"/>
      <c r="AI216" s="139"/>
      <c r="AJ216" s="139"/>
      <c r="AK216" s="139"/>
      <c r="AL216" s="139"/>
      <c r="AM216" s="139"/>
      <c r="AN216" s="139"/>
      <c r="AO216" s="139"/>
      <c r="AP216" s="139"/>
      <c r="AQ216" s="139"/>
      <c r="AR216" s="139"/>
      <c r="AS216" s="235"/>
      <c r="AT216" s="235"/>
      <c r="AU216" s="236" t="s">
        <v>1717</v>
      </c>
      <c r="AV216" s="157"/>
      <c r="AW216" s="157"/>
      <c r="AX216" s="157"/>
      <c r="AY216" s="157"/>
      <c r="AZ216" s="157"/>
      <c r="BA216" s="173">
        <v>0</v>
      </c>
      <c r="BB216" s="237"/>
      <c r="BC216" s="237"/>
      <c r="BD216" s="171"/>
      <c r="BE216" s="171"/>
      <c r="BF216" s="171"/>
      <c r="BG216" s="171"/>
      <c r="BH216" s="171"/>
    </row>
    <row r="217" spans="1:60" ht="32.25" customHeight="1" thickBot="1" x14ac:dyDescent="0.3">
      <c r="A217" s="266" t="str">
        <f>CONCATENATE(C$2," ",B217," - ",C217)</f>
        <v>Indicator 221 - Past due public creditors / employees</v>
      </c>
      <c r="B217" s="267">
        <f t="shared" si="15"/>
        <v>221</v>
      </c>
      <c r="C217" s="257" t="s">
        <v>2010</v>
      </c>
      <c r="D217" s="258"/>
      <c r="E217" s="268" t="s">
        <v>2012</v>
      </c>
      <c r="F217" s="284" t="s">
        <v>2040</v>
      </c>
      <c r="G217" s="273" t="s">
        <v>2011</v>
      </c>
      <c r="H217" s="259" t="s">
        <v>2013</v>
      </c>
      <c r="I217" s="14" t="s">
        <v>9</v>
      </c>
      <c r="J217" s="281" t="s">
        <v>741</v>
      </c>
      <c r="K217" s="282" t="s">
        <v>2032</v>
      </c>
      <c r="L217" s="282" t="s">
        <v>2033</v>
      </c>
      <c r="M217" s="283" t="s">
        <v>2031</v>
      </c>
      <c r="N217" s="265">
        <v>1</v>
      </c>
      <c r="O217" s="254"/>
      <c r="P217" s="280">
        <v>1</v>
      </c>
      <c r="Q217" s="254"/>
      <c r="R217" s="280">
        <v>1</v>
      </c>
      <c r="S217" s="254"/>
      <c r="T217" s="264"/>
      <c r="U217" s="255"/>
      <c r="V217" s="252" t="s">
        <v>12</v>
      </c>
      <c r="W217" s="252" t="s">
        <v>12</v>
      </c>
      <c r="X217" s="263"/>
      <c r="Y217" s="263"/>
      <c r="Z217" s="252">
        <v>1</v>
      </c>
      <c r="AA217" s="289">
        <v>0</v>
      </c>
      <c r="AU217" s="240"/>
      <c r="AV217" s="241"/>
      <c r="AW217" s="241"/>
      <c r="AX217" s="241"/>
      <c r="AY217" s="241"/>
      <c r="AZ217" s="241"/>
      <c r="BA217" s="73"/>
      <c r="BB217" s="73"/>
      <c r="BC217" s="73"/>
      <c r="BD217" s="73"/>
      <c r="BE217" s="73"/>
      <c r="BF217" s="73"/>
      <c r="BG217" s="73"/>
      <c r="BH217" s="73"/>
    </row>
    <row r="218" spans="1:60" ht="36" customHeight="1" thickBot="1" x14ac:dyDescent="0.3">
      <c r="A218" s="266" t="str">
        <f t="shared" ref="A218:A221" si="16">CONCATENATE(C$2," ",B218," - ",C218)</f>
        <v>Indicator 222 - Collateral Value Decrease</v>
      </c>
      <c r="B218" s="267">
        <f t="shared" si="15"/>
        <v>222</v>
      </c>
      <c r="C218" s="277" t="s">
        <v>2014</v>
      </c>
      <c r="D218" s="258"/>
      <c r="E218" s="269" t="s">
        <v>2015</v>
      </c>
      <c r="F218" s="285" t="s">
        <v>2040</v>
      </c>
      <c r="G218" s="274" t="s">
        <v>2016</v>
      </c>
      <c r="H218" s="259" t="s">
        <v>2017</v>
      </c>
      <c r="I218" s="14" t="s">
        <v>9</v>
      </c>
      <c r="J218" s="281" t="s">
        <v>741</v>
      </c>
      <c r="K218" s="282" t="s">
        <v>2032</v>
      </c>
      <c r="L218" s="282" t="s">
        <v>2014</v>
      </c>
      <c r="M218" s="283" t="s">
        <v>2034</v>
      </c>
      <c r="N218" s="265">
        <v>1</v>
      </c>
      <c r="O218" s="254"/>
      <c r="P218" s="280">
        <v>1</v>
      </c>
      <c r="Q218" s="254"/>
      <c r="R218" s="280">
        <v>1</v>
      </c>
      <c r="S218" s="254"/>
      <c r="T218" s="264"/>
      <c r="U218" s="255"/>
      <c r="V218" s="252" t="s">
        <v>12</v>
      </c>
      <c r="W218" s="252" t="s">
        <v>12</v>
      </c>
      <c r="X218" s="263"/>
      <c r="Y218" s="263"/>
      <c r="Z218" s="252">
        <v>1</v>
      </c>
      <c r="AA218" s="289">
        <v>0</v>
      </c>
      <c r="AU218" s="240"/>
      <c r="AV218" s="241"/>
      <c r="AW218" s="241"/>
      <c r="AX218" s="241"/>
      <c r="AY218" s="241"/>
      <c r="AZ218" s="241"/>
      <c r="BA218" s="73"/>
      <c r="BB218" s="73"/>
      <c r="BC218" s="73"/>
      <c r="BD218" s="73"/>
      <c r="BE218" s="73"/>
      <c r="BF218" s="73"/>
      <c r="BG218" s="73"/>
      <c r="BH218" s="73"/>
    </row>
    <row r="219" spans="1:60" ht="38.25" customHeight="1" thickBot="1" x14ac:dyDescent="0.3">
      <c r="A219" s="266" t="str">
        <f>CONCATENATE(C$2," ",B219," - ",C219)</f>
        <v>Indicator 223 - Delta Cashflow</v>
      </c>
      <c r="B219" s="267">
        <f t="shared" si="15"/>
        <v>223</v>
      </c>
      <c r="C219" s="278" t="s">
        <v>2018</v>
      </c>
      <c r="D219" s="258"/>
      <c r="E219" s="270" t="s">
        <v>2019</v>
      </c>
      <c r="F219" s="286" t="s">
        <v>2040</v>
      </c>
      <c r="G219" s="274" t="s">
        <v>2020</v>
      </c>
      <c r="H219" s="259" t="s">
        <v>2021</v>
      </c>
      <c r="I219" s="14" t="s">
        <v>9</v>
      </c>
      <c r="J219" s="281" t="s">
        <v>741</v>
      </c>
      <c r="K219" s="282" t="s">
        <v>2032</v>
      </c>
      <c r="L219" s="282" t="s">
        <v>2018</v>
      </c>
      <c r="M219" s="283" t="s">
        <v>2035</v>
      </c>
      <c r="N219" s="265">
        <v>1</v>
      </c>
      <c r="O219" s="254"/>
      <c r="P219" s="280">
        <v>1</v>
      </c>
      <c r="Q219" s="254"/>
      <c r="R219" s="280">
        <v>1</v>
      </c>
      <c r="S219" s="254"/>
      <c r="T219" s="264"/>
      <c r="U219" s="255"/>
      <c r="V219" s="252" t="s">
        <v>12</v>
      </c>
      <c r="W219" s="252" t="s">
        <v>12</v>
      </c>
      <c r="X219" s="263"/>
      <c r="Y219" s="263"/>
      <c r="Z219" s="252">
        <v>1</v>
      </c>
      <c r="AA219" s="289">
        <v>0</v>
      </c>
      <c r="AS219" s="77"/>
      <c r="AT219" s="77"/>
      <c r="AU219" s="240"/>
      <c r="AV219" s="242"/>
      <c r="AW219" s="242"/>
      <c r="AX219" s="242"/>
      <c r="AY219" s="242"/>
      <c r="AZ219" s="242"/>
      <c r="BA219" s="73"/>
      <c r="BB219" s="73"/>
      <c r="BC219" s="73"/>
      <c r="BD219" s="73"/>
      <c r="BE219" s="73"/>
      <c r="BF219" s="73"/>
      <c r="BG219" s="73"/>
      <c r="BH219" s="73"/>
    </row>
    <row r="220" spans="1:60" ht="39" customHeight="1" thickBot="1" x14ac:dyDescent="0.3">
      <c r="A220" s="266" t="str">
        <f t="shared" si="16"/>
        <v>Indicator 224 - Covenant Breach</v>
      </c>
      <c r="B220" s="267">
        <f t="shared" si="15"/>
        <v>224</v>
      </c>
      <c r="C220" s="278" t="s">
        <v>2022</v>
      </c>
      <c r="D220" s="258"/>
      <c r="E220" s="271" t="s">
        <v>2023</v>
      </c>
      <c r="F220" s="287" t="s">
        <v>2040</v>
      </c>
      <c r="G220" s="275" t="s">
        <v>2024</v>
      </c>
      <c r="H220" s="259" t="s">
        <v>2025</v>
      </c>
      <c r="I220" s="14" t="s">
        <v>9</v>
      </c>
      <c r="J220" s="281" t="s">
        <v>741</v>
      </c>
      <c r="K220" s="282" t="s">
        <v>2032</v>
      </c>
      <c r="L220" s="282" t="s">
        <v>2036</v>
      </c>
      <c r="M220" s="283" t="s">
        <v>2037</v>
      </c>
      <c r="N220" s="265">
        <v>1</v>
      </c>
      <c r="O220" s="254"/>
      <c r="P220" s="280">
        <v>1</v>
      </c>
      <c r="Q220" s="254"/>
      <c r="R220" s="280">
        <v>1</v>
      </c>
      <c r="S220" s="254"/>
      <c r="T220" s="264"/>
      <c r="U220" s="255"/>
      <c r="V220" s="252" t="s">
        <v>12</v>
      </c>
      <c r="W220" s="252" t="s">
        <v>12</v>
      </c>
      <c r="X220" s="263"/>
      <c r="Y220" s="263"/>
      <c r="Z220" s="252">
        <v>1</v>
      </c>
      <c r="AA220" s="289">
        <v>0</v>
      </c>
      <c r="AS220" s="77"/>
      <c r="AT220" s="77"/>
      <c r="AU220" s="240"/>
      <c r="AV220" s="242"/>
      <c r="AW220" s="242"/>
      <c r="AX220" s="242"/>
      <c r="AY220" s="242"/>
      <c r="AZ220" s="242"/>
      <c r="BA220" s="73"/>
      <c r="BB220" s="73"/>
      <c r="BC220" s="73"/>
      <c r="BD220" s="73"/>
      <c r="BE220" s="73"/>
      <c r="BF220" s="73"/>
      <c r="BG220" s="73"/>
      <c r="BH220" s="73"/>
    </row>
    <row r="221" spans="1:60" ht="41.25" customHeight="1" thickBot="1" x14ac:dyDescent="0.3">
      <c r="A221" s="266" t="str">
        <f t="shared" si="16"/>
        <v>Indicator 225 - Bond Trade Suspended</v>
      </c>
      <c r="B221" s="267">
        <f t="shared" si="15"/>
        <v>225</v>
      </c>
      <c r="C221" s="278" t="s">
        <v>2026</v>
      </c>
      <c r="D221" s="258"/>
      <c r="E221" s="272" t="s">
        <v>2027</v>
      </c>
      <c r="F221" s="288" t="s">
        <v>2040</v>
      </c>
      <c r="G221" s="276" t="s">
        <v>2028</v>
      </c>
      <c r="H221" s="259" t="s">
        <v>2029</v>
      </c>
      <c r="I221" s="14" t="s">
        <v>9</v>
      </c>
      <c r="J221" s="281" t="s">
        <v>741</v>
      </c>
      <c r="K221" s="282" t="s">
        <v>2032</v>
      </c>
      <c r="L221" s="282" t="s">
        <v>2026</v>
      </c>
      <c r="M221" s="283" t="s">
        <v>2038</v>
      </c>
      <c r="N221" s="265">
        <v>1</v>
      </c>
      <c r="O221" s="254"/>
      <c r="P221" s="280">
        <v>1</v>
      </c>
      <c r="Q221" s="254"/>
      <c r="R221" s="280">
        <v>1</v>
      </c>
      <c r="S221" s="254"/>
      <c r="T221" s="264"/>
      <c r="U221" s="255"/>
      <c r="V221" s="252" t="s">
        <v>12</v>
      </c>
      <c r="W221" s="252" t="s">
        <v>12</v>
      </c>
      <c r="X221" s="263"/>
      <c r="Y221" s="263"/>
      <c r="Z221" s="252">
        <v>1</v>
      </c>
      <c r="AA221" s="289">
        <v>0</v>
      </c>
      <c r="AS221" s="77"/>
      <c r="AT221" s="77"/>
      <c r="AU221" s="240"/>
      <c r="AV221" s="242"/>
      <c r="AW221" s="242"/>
      <c r="AX221" s="242"/>
      <c r="AY221" s="242"/>
      <c r="AZ221" s="242"/>
      <c r="BA221" s="73"/>
      <c r="BB221" s="73"/>
      <c r="BC221" s="73"/>
      <c r="BD221" s="73"/>
      <c r="BE221" s="73"/>
      <c r="BF221" s="73"/>
      <c r="BG221" s="73"/>
      <c r="BH221" s="73"/>
    </row>
    <row r="223" spans="1:60" x14ac:dyDescent="0.25">
      <c r="AA223" s="82" t="e">
        <f>VLOOKUP($B217,'[1]Ind_Forme Ind_Missing'!$B$5:$BA$216,AA$224,FALSE)</f>
        <v>#N/A</v>
      </c>
      <c r="AB223" s="82" t="e">
        <f>VLOOKUP($B217,'[1]Ind_Forme Ind_Missing'!$B$5:$BA$216,AB$224,FALSE)</f>
        <v>#N/A</v>
      </c>
      <c r="AC223" s="82" t="e">
        <f>VLOOKUP($B217,'[1]Ind_Forme Ind_Missing'!$B$5:$BA$216,AC$224,FALSE)</f>
        <v>#N/A</v>
      </c>
      <c r="AD223" s="82" t="e">
        <f>VLOOKUP($B217,'[1]Ind_Forme Ind_Missing'!$B$5:$BA$216,AD$224,FALSE)</f>
        <v>#N/A</v>
      </c>
      <c r="AE223" s="82" t="e">
        <f>VLOOKUP($B217,'[1]Ind_Forme Ind_Missing'!$B$5:$BA$216,AE$224,FALSE)</f>
        <v>#N/A</v>
      </c>
      <c r="AF223" s="82" t="e">
        <f>VLOOKUP($B217,'[1]Ind_Forme Ind_Missing'!$B$5:$BA$216,AF$224,FALSE)</f>
        <v>#N/A</v>
      </c>
      <c r="AG223" s="82" t="e">
        <f>VLOOKUP($B217,'[1]Ind_Forme Ind_Missing'!$B$5:$BA$216,AG$224,FALSE)</f>
        <v>#N/A</v>
      </c>
      <c r="AH223" s="82" t="e">
        <f>VLOOKUP($B217,'[1]Ind_Forme Ind_Missing'!$B$5:$BA$216,AH$224,FALSE)</f>
        <v>#N/A</v>
      </c>
      <c r="AI223" s="82" t="e">
        <f>VLOOKUP($B217,'[1]Ind_Forme Ind_Missing'!$B$5:$BA$216,AI$224,FALSE)</f>
        <v>#N/A</v>
      </c>
      <c r="AJ223" s="82" t="e">
        <f>VLOOKUP($B217,'[1]Ind_Forme Ind_Missing'!$B$5:$BA$216,AJ$224,FALSE)</f>
        <v>#N/A</v>
      </c>
      <c r="AK223" s="82" t="e">
        <f>VLOOKUP($B217,'[1]Ind_Forme Ind_Missing'!$B$5:$BA$216,AK$224,FALSE)</f>
        <v>#N/A</v>
      </c>
      <c r="AL223" s="82" t="e">
        <f>VLOOKUP($B217,'[1]Ind_Forme Ind_Missing'!$B$5:$BA$216,AL$224,FALSE)</f>
        <v>#N/A</v>
      </c>
      <c r="AM223" s="82" t="e">
        <f>VLOOKUP($B217,'[1]Ind_Forme Ind_Missing'!$B$5:$BA$216,AM$224,FALSE)</f>
        <v>#N/A</v>
      </c>
      <c r="AN223" s="82" t="e">
        <f>VLOOKUP($B217,'[1]Ind_Forme Ind_Missing'!$B$5:$BA$216,AN$224,FALSE)</f>
        <v>#N/A</v>
      </c>
      <c r="AO223" s="82" t="e">
        <f>VLOOKUP($B217,'[1]Ind_Forme Ind_Missing'!$B$5:$BA$216,AO$224,FALSE)</f>
        <v>#N/A</v>
      </c>
      <c r="AP223" s="82" t="e">
        <f>VLOOKUP($B217,'[1]Ind_Forme Ind_Missing'!$B$5:$BA$216,AP$224,FALSE)</f>
        <v>#N/A</v>
      </c>
      <c r="AQ223" s="82" t="e">
        <f>VLOOKUP($B217,'[1]Ind_Forme Ind_Missing'!$B$5:$BA$216,AQ$224,FALSE)</f>
        <v>#N/A</v>
      </c>
      <c r="AR223" s="82" t="e">
        <f>VLOOKUP($B217,'[1]Ind_Forme Ind_Missing'!$B$5:$BA$216,AR$224,FALSE)</f>
        <v>#N/A</v>
      </c>
      <c r="AS223" s="85" t="e">
        <f>VLOOKUP($B217,'[1]Ind_Forme Ind_Missing'!$B$5:$BA$216,AS$224,FALSE)</f>
        <v>#N/A</v>
      </c>
      <c r="AT223" s="85" t="e">
        <f>VLOOKUP($B217,'[1]Ind_Forme Ind_Missing'!$B$5:$BA$216,AT$224,FALSE)</f>
        <v>#N/A</v>
      </c>
    </row>
    <row r="224" spans="1:60" x14ac:dyDescent="0.25">
      <c r="AA224" s="75">
        <v>7</v>
      </c>
      <c r="AB224" s="83">
        <v>8</v>
      </c>
      <c r="AC224" s="83">
        <v>9</v>
      </c>
      <c r="AD224" s="83">
        <v>10</v>
      </c>
      <c r="AE224" s="83">
        <v>11</v>
      </c>
      <c r="AF224" s="83">
        <v>12</v>
      </c>
      <c r="AG224" s="83">
        <v>13</v>
      </c>
      <c r="AH224" s="83">
        <v>14</v>
      </c>
      <c r="AI224" s="83">
        <v>15</v>
      </c>
      <c r="AJ224" s="83">
        <v>16</v>
      </c>
      <c r="AK224" s="83">
        <v>17</v>
      </c>
      <c r="AL224" s="83">
        <v>18</v>
      </c>
      <c r="AM224" s="83">
        <v>19</v>
      </c>
      <c r="AN224" s="83">
        <v>20</v>
      </c>
      <c r="AO224" s="83">
        <v>21</v>
      </c>
      <c r="AP224" s="83">
        <v>22</v>
      </c>
      <c r="AQ224" s="83">
        <v>23</v>
      </c>
      <c r="AR224" s="75">
        <v>24</v>
      </c>
      <c r="AS224" s="75">
        <v>25</v>
      </c>
      <c r="AT224" s="75">
        <v>26</v>
      </c>
    </row>
  </sheetData>
  <autoFilter ref="A2:BH221"/>
  <mergeCells count="8">
    <mergeCell ref="BE1:BF1"/>
    <mergeCell ref="BG1:BH1"/>
    <mergeCell ref="AY1:AZ1"/>
    <mergeCell ref="AW1:AX1"/>
    <mergeCell ref="AB1:AE1"/>
    <mergeCell ref="AF1:AI1"/>
    <mergeCell ref="AJ1:AM1"/>
    <mergeCell ref="AN1:AQ1"/>
  </mergeCells>
  <conditionalFormatting sqref="X1:X9 X11:X16 X18:X63 X65:X66 X68:X74 X76 X78 X81 X83 X86 X89 X91:X95 X97 X100:X102 X106 X108:X109 X111 X113 X115:X116 X118:X120 X122 X124:X125 X127 X129:X181 X183:X214 X216:X1048576">
    <cfRule type="cellIs" dxfId="19" priority="68" operator="equal">
      <formula>"OK"</formula>
    </cfRule>
    <cfRule type="cellIs" dxfId="18" priority="70" operator="equal">
      <formula>"OK"</formula>
    </cfRule>
  </conditionalFormatting>
  <conditionalFormatting sqref="V1:W214 V216:W1048576">
    <cfRule type="cellIs" dxfId="17" priority="69" operator="equal">
      <formula>"Y"</formula>
    </cfRule>
  </conditionalFormatting>
  <conditionalFormatting sqref="Y15">
    <cfRule type="cellIs" dxfId="16" priority="62" operator="equal">
      <formula>"OK"</formula>
    </cfRule>
    <cfRule type="cellIs" dxfId="15" priority="63" operator="equal">
      <formula>"OK"</formula>
    </cfRule>
  </conditionalFormatting>
  <conditionalFormatting sqref="X9 X11:X16 X18:X63 X65:X66 X68:X74 X76 X78 X81 X83 X86 X89 X91:X95 X97 X100:X102 X106 X108:X109 X111 X113 X115:X116 X118:X120 X122 X124:X125 X127 X129:X181 X183:X201">
    <cfRule type="cellIs" dxfId="14" priority="59" operator="equal">
      <formula>"KO"</formula>
    </cfRule>
  </conditionalFormatting>
  <conditionalFormatting sqref="AN219:AP223 AN225:AP1048576">
    <cfRule type="cellIs" dxfId="13" priority="54" operator="equal">
      <formula>TRUE</formula>
    </cfRule>
  </conditionalFormatting>
  <conditionalFormatting sqref="AN3:AP214">
    <cfRule type="cellIs" dxfId="12" priority="19" operator="equal">
      <formula>TRUE</formula>
    </cfRule>
  </conditionalFormatting>
  <conditionalFormatting sqref="X215">
    <cfRule type="cellIs" dxfId="11" priority="15" operator="equal">
      <formula>"OK"</formula>
    </cfRule>
    <cfRule type="cellIs" dxfId="10" priority="17" operator="equal">
      <formula>"OK"</formula>
    </cfRule>
  </conditionalFormatting>
  <conditionalFormatting sqref="AN215:AP215">
    <cfRule type="cellIs" dxfId="9" priority="14" operator="equal">
      <formula>TRUE</formula>
    </cfRule>
  </conditionalFormatting>
  <conditionalFormatting sqref="V215:W215">
    <cfRule type="cellIs" dxfId="8" priority="13" operator="equal">
      <formula>"Y"</formula>
    </cfRule>
  </conditionalFormatting>
  <conditionalFormatting sqref="X10 X17 X64 X67 X75 X77 X79:X80 X82 X84:X85 X87:X88 X90 X96 X98:X99 X103:X105 X107 X110 X112 X114 X117 X121 X123 X126 X128 X182">
    <cfRule type="cellIs" dxfId="7" priority="10" operator="equal">
      <formula>"OK"</formula>
    </cfRule>
    <cfRule type="cellIs" dxfId="6" priority="11" operator="equal">
      <formula>"OK"</formula>
    </cfRule>
  </conditionalFormatting>
  <conditionalFormatting sqref="X10 X17 X64 X67 X75 X77 X79:X80 X82 X84:X85 X87:X88 X90 X96 X98:X99 X103:X105 X107 X110 X112 X114 X117 X121 X123 X126 X128 X182">
    <cfRule type="cellIs" dxfId="5" priority="9" operator="equal">
      <formula>"KO"</formula>
    </cfRule>
  </conditionalFormatting>
  <conditionalFormatting sqref="AN216:AP216">
    <cfRule type="cellIs" dxfId="4" priority="2" operator="equal">
      <formula>TRUE</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2"/>
  <sheetViews>
    <sheetView tabSelected="1" topLeftCell="L1" zoomScale="85" zoomScaleNormal="85" workbookViewId="0">
      <selection activeCell="L16" sqref="L16"/>
    </sheetView>
  </sheetViews>
  <sheetFormatPr defaultColWidth="8.875" defaultRowHeight="15.75" x14ac:dyDescent="0.25"/>
  <cols>
    <col min="1" max="1" width="9" customWidth="1"/>
    <col min="2" max="2" width="16" customWidth="1"/>
    <col min="3" max="3" width="20.25" customWidth="1"/>
    <col min="4" max="4" width="15.875" customWidth="1"/>
    <col min="5" max="5" width="18.125" customWidth="1"/>
    <col min="6" max="6" width="15.625" customWidth="1"/>
    <col min="7" max="7" width="16.5" customWidth="1"/>
    <col min="8" max="8" width="18.375" bestFit="1" customWidth="1"/>
    <col min="9" max="9" width="20.25" bestFit="1" customWidth="1"/>
    <col min="10" max="10" width="15.875" customWidth="1"/>
    <col min="11" max="11" width="24.25" style="220" customWidth="1"/>
    <col min="12" max="12" width="37.875" customWidth="1"/>
    <col min="13" max="13" width="79.625" customWidth="1"/>
    <col min="14" max="14" width="73.125" customWidth="1"/>
    <col min="15" max="15" width="32.375" customWidth="1"/>
    <col min="16" max="16" width="66.25" customWidth="1"/>
    <col min="17" max="17" width="68" customWidth="1"/>
    <col min="18" max="18" width="37.875" bestFit="1" customWidth="1"/>
    <col min="19" max="19" width="64.5" customWidth="1"/>
    <col min="20" max="20" width="59.375" customWidth="1"/>
    <col min="21" max="21" width="68" customWidth="1"/>
    <col min="22" max="22" width="17.375" style="197" customWidth="1"/>
    <col min="23" max="24" width="255.375" customWidth="1"/>
  </cols>
  <sheetData>
    <row r="1" spans="1:24" ht="30" customHeight="1" x14ac:dyDescent="0.25">
      <c r="B1" s="302" t="s">
        <v>1802</v>
      </c>
      <c r="C1" s="303"/>
      <c r="D1" s="303"/>
      <c r="E1" s="303"/>
      <c r="F1" s="303"/>
      <c r="G1" s="304"/>
      <c r="H1" s="279"/>
      <c r="I1" s="279"/>
      <c r="J1" s="279"/>
    </row>
    <row r="2" spans="1:24" ht="30" customHeight="1" x14ac:dyDescent="0.25">
      <c r="A2" s="191" t="s">
        <v>1807</v>
      </c>
      <c r="B2" s="305" t="s">
        <v>1033</v>
      </c>
      <c r="C2" s="306"/>
      <c r="D2" s="306"/>
      <c r="E2" s="307" t="s">
        <v>1796</v>
      </c>
      <c r="F2" s="308"/>
      <c r="G2" s="308"/>
      <c r="H2" s="305" t="s">
        <v>2041</v>
      </c>
      <c r="I2" s="306"/>
      <c r="J2" s="306"/>
      <c r="L2" s="309" t="s">
        <v>1803</v>
      </c>
      <c r="M2" s="309"/>
      <c r="N2" s="309"/>
      <c r="O2" s="310" t="s">
        <v>1806</v>
      </c>
      <c r="P2" s="310"/>
      <c r="Q2" s="310"/>
      <c r="R2" s="311" t="s">
        <v>2042</v>
      </c>
      <c r="S2" s="311"/>
      <c r="T2" s="311"/>
      <c r="U2" s="225"/>
      <c r="V2" s="198"/>
      <c r="W2" s="199"/>
      <c r="X2" s="301" t="s">
        <v>1808</v>
      </c>
    </row>
    <row r="3" spans="1:24" ht="30.75" customHeight="1" thickBot="1" x14ac:dyDescent="0.3">
      <c r="B3" s="192" t="s">
        <v>1802</v>
      </c>
      <c r="C3" s="192" t="s">
        <v>1754</v>
      </c>
      <c r="D3" s="192" t="s">
        <v>1755</v>
      </c>
      <c r="E3" s="193" t="s">
        <v>1802</v>
      </c>
      <c r="F3" s="193" t="s">
        <v>1754</v>
      </c>
      <c r="G3" s="193" t="s">
        <v>1801</v>
      </c>
      <c r="H3" s="192" t="s">
        <v>1802</v>
      </c>
      <c r="I3" s="295" t="s">
        <v>2109</v>
      </c>
      <c r="J3" s="295" t="s">
        <v>2108</v>
      </c>
      <c r="K3" s="192" t="s">
        <v>1975</v>
      </c>
      <c r="L3" s="218" t="s">
        <v>1976</v>
      </c>
      <c r="M3" s="218" t="s">
        <v>1977</v>
      </c>
      <c r="N3" s="218" t="s">
        <v>1978</v>
      </c>
      <c r="O3" s="223" t="s">
        <v>1976</v>
      </c>
      <c r="P3" s="223" t="s">
        <v>1977</v>
      </c>
      <c r="Q3" s="224" t="s">
        <v>1979</v>
      </c>
      <c r="R3" s="293" t="s">
        <v>1976</v>
      </c>
      <c r="S3" s="293" t="s">
        <v>1977</v>
      </c>
      <c r="T3" s="293" t="s">
        <v>1978</v>
      </c>
      <c r="U3" s="229" t="s">
        <v>1980</v>
      </c>
      <c r="X3" s="301"/>
    </row>
    <row r="4" spans="1:24" ht="16.5" thickBot="1" x14ac:dyDescent="0.3">
      <c r="A4" s="190">
        <v>1</v>
      </c>
      <c r="B4" s="204" t="s">
        <v>1884</v>
      </c>
      <c r="C4" s="204"/>
      <c r="D4" s="204"/>
      <c r="E4" s="210" t="s">
        <v>1884</v>
      </c>
      <c r="F4" s="227"/>
      <c r="G4" s="227"/>
      <c r="H4" s="204" t="s">
        <v>1884</v>
      </c>
      <c r="I4" s="204"/>
      <c r="J4" s="204"/>
      <c r="L4" t="str">
        <f>IF(LEN(B4)&gt;0,CONCATENATE(" WHEN COUNTRY = '",$B$2, "' THEN ",B4 ),"")</f>
        <v xml:space="preserve"> WHEN COUNTRY = 'BIB' THEN 0</v>
      </c>
      <c r="M4" t="str">
        <f>IF(LEN(C4)&gt;0,CONCATENATE(" WHEN COUNTRY = '",$B$2, "' THEN ",C4 ),"")</f>
        <v/>
      </c>
      <c r="N4" t="str">
        <f>IF(LEN(D4)&gt;0,CONCATENATE(" WHEN COUNTRY = '",$B$2, "' THEN ",D4 ),"")</f>
        <v/>
      </c>
      <c r="O4" s="200" t="str">
        <f t="shared" ref="O4:O15" si="0">IF(LEN(E4)&gt;0,CONCATENATE(" WHEN COUNTRY = '",$E$2, "' THEN ",E4 ),"")</f>
        <v xml:space="preserve"> WHEN COUNTRY = 'KOPER' THEN 0</v>
      </c>
      <c r="P4" s="200" t="str">
        <f t="shared" ref="P4:P15" si="1">IF(LEN(F4)&gt;0,CONCATENATE(" WHEN COUNTRY = '",$E$2, "' THEN ",F4 ),"")</f>
        <v/>
      </c>
      <c r="Q4" s="200" t="str">
        <f t="shared" ref="Q4:Q15" si="2">IF(LEN(G4)&gt;0,CONCATENATE(" WHEN COUNTRY = '",$E$2, "' THEN ",G4 ),"")</f>
        <v/>
      </c>
      <c r="R4" t="str">
        <f>IF(LEN(H4)&gt;0,CONCATENATE(" WHEN COUNTRY = '",$H$2, "' THEN ",H4 ),"")</f>
        <v xml:space="preserve"> WHEN COUNTRY = 'BIR' THEN 0</v>
      </c>
      <c r="S4" t="str">
        <f>IF(LEN(I4)&gt;0,CONCATENATE(" WHEN COUNTRY = '",$H$2,"' AND SEGMENT IN ",$I$3, "  THEN ",I4 ),"")</f>
        <v/>
      </c>
      <c r="T4" t="str">
        <f t="shared" ref="T4:T15" si="3">IF(LEN(J4)&gt;0,CONCATENATE(" WHEN COUNTRY = '",$H$2,"' AND SEGMENT= '",$J$3, "'  THEN ",J4 ),"")</f>
        <v/>
      </c>
      <c r="U4" s="201" t="str">
        <f>IF(AND(LEN(L4)=0, LEN(O4)=0, LEN(R4)=0, LEN(K4)&gt;0),CONCATENATE(K4," AS MISSING_VAL_IND_",A4,","),"")</f>
        <v/>
      </c>
      <c r="W4" t="str">
        <f>CONCATENATE(L4,M4,N4,O4,P4,Q4,R4,S4,T4,)</f>
        <v xml:space="preserve"> WHEN COUNTRY = 'BIB' THEN 0 WHEN COUNTRY = 'KOPER' THEN 0 WHEN COUNTRY = 'BIR' THEN 0</v>
      </c>
      <c r="X4" t="str">
        <f t="shared" ref="X4:X67" si="4">IF(LEN(U4)&gt;0,U4,IF(LEN(W4)&gt;0,"CASE "&amp;W4&amp;" END AS MISSING_VAL_IND_"&amp;A4&amp;",",""))</f>
        <v>CASE  WHEN COUNTRY = 'BIB' THEN 0 WHEN COUNTRY = 'KOPER' THEN 0 WHEN COUNTRY = 'BIR' THEN 0 END AS MISSING_VAL_IND_1,</v>
      </c>
    </row>
    <row r="5" spans="1:24" ht="16.5" thickBot="1" x14ac:dyDescent="0.3">
      <c r="A5" s="190">
        <f>+A4+1</f>
        <v>2</v>
      </c>
      <c r="B5" s="204"/>
      <c r="C5" s="204"/>
      <c r="D5" s="204"/>
      <c r="E5" s="210"/>
      <c r="F5" s="227"/>
      <c r="G5" s="227"/>
      <c r="H5" s="204" t="s">
        <v>1884</v>
      </c>
      <c r="I5" s="204"/>
      <c r="J5" s="204"/>
      <c r="L5" t="str">
        <f t="shared" ref="L5:L68" si="5">IF(LEN(B5)&gt;0,CONCATENATE(" WHEN COUNTRY = '",$B$2, "' THEN ",B5 ),"")</f>
        <v/>
      </c>
      <c r="M5" t="str">
        <f t="shared" ref="M5:M15" si="6">IF(LEN(C5)&gt;0,CONCATENATE(" WHEN COUNTRY = '",$B$2, "' THEN ",C5 ),"")</f>
        <v/>
      </c>
      <c r="N5" t="str">
        <f t="shared" ref="N5:N15" si="7">IF(LEN(D5)&gt;0,CONCATENATE(" WHEN COUNTRY = '",$B$2, "' THEN ",D5 ),"")</f>
        <v/>
      </c>
      <c r="O5" s="200" t="str">
        <f t="shared" si="0"/>
        <v/>
      </c>
      <c r="P5" s="200" t="str">
        <f t="shared" si="1"/>
        <v/>
      </c>
      <c r="Q5" s="200" t="str">
        <f t="shared" si="2"/>
        <v/>
      </c>
      <c r="R5" t="str">
        <f t="shared" ref="R5:R68" si="8">IF(LEN(H5)&gt;0,CONCATENATE(" WHEN COUNTRY = '",$H$2, "' THEN ",H5 ),"")</f>
        <v xml:space="preserve"> WHEN COUNTRY = 'BIR' THEN 0</v>
      </c>
      <c r="S5" t="str">
        <f t="shared" ref="S5:S68" si="9">IF(LEN(I5)&gt;0,CONCATENATE(" WHEN COUNTRY = '",$H$2,"' AND SEGMENT IN ",$I$3, "  THEN ",I5 ),"")</f>
        <v/>
      </c>
      <c r="T5" t="str">
        <f t="shared" si="3"/>
        <v/>
      </c>
      <c r="U5" s="201" t="str">
        <f t="shared" ref="U5:U68" si="10">IF(AND(LEN(L5)=0, LEN(O5)=0, LEN(R5)=0, LEN(K5)&gt;0),CONCATENATE(K5," AS MISSING_VAL_IND_",A5,","),"")</f>
        <v/>
      </c>
      <c r="W5" t="str">
        <f t="shared" ref="W5:W68" si="11">CONCATENATE(L5,M5,N5,O5,P5,Q5,R5,S5,T5,)</f>
        <v xml:space="preserve"> WHEN COUNTRY = 'BIR' THEN 0</v>
      </c>
      <c r="X5" t="str">
        <f t="shared" si="4"/>
        <v>CASE  WHEN COUNTRY = 'BIR' THEN 0 END AS MISSING_VAL_IND_2,</v>
      </c>
    </row>
    <row r="6" spans="1:24" ht="16.5" thickBot="1" x14ac:dyDescent="0.3">
      <c r="A6" s="190">
        <f t="shared" ref="A6:A69" si="12">+A5+1</f>
        <v>3</v>
      </c>
      <c r="B6" s="204"/>
      <c r="C6" s="204"/>
      <c r="D6" s="204"/>
      <c r="E6" s="210"/>
      <c r="F6" s="227"/>
      <c r="G6" s="227"/>
      <c r="H6" s="204"/>
      <c r="I6" s="204"/>
      <c r="J6" s="204"/>
      <c r="L6" t="str">
        <f t="shared" si="5"/>
        <v/>
      </c>
      <c r="M6" t="str">
        <f t="shared" si="6"/>
        <v/>
      </c>
      <c r="N6" t="str">
        <f t="shared" si="7"/>
        <v/>
      </c>
      <c r="O6" s="200" t="str">
        <f t="shared" si="0"/>
        <v/>
      </c>
      <c r="P6" s="200" t="str">
        <f t="shared" si="1"/>
        <v/>
      </c>
      <c r="Q6" s="200" t="str">
        <f t="shared" si="2"/>
        <v/>
      </c>
      <c r="R6" t="str">
        <f t="shared" si="8"/>
        <v/>
      </c>
      <c r="S6" t="str">
        <f t="shared" si="9"/>
        <v/>
      </c>
      <c r="T6" t="str">
        <f t="shared" si="3"/>
        <v/>
      </c>
      <c r="U6" s="201" t="str">
        <f t="shared" si="10"/>
        <v/>
      </c>
      <c r="W6" t="str">
        <f t="shared" si="11"/>
        <v/>
      </c>
      <c r="X6" t="str">
        <f t="shared" si="4"/>
        <v/>
      </c>
    </row>
    <row r="7" spans="1:24" ht="16.5" thickBot="1" x14ac:dyDescent="0.3">
      <c r="A7" s="190">
        <f t="shared" si="12"/>
        <v>4</v>
      </c>
      <c r="B7" s="204"/>
      <c r="C7" s="204"/>
      <c r="D7" s="204"/>
      <c r="E7" s="210"/>
      <c r="F7" s="227"/>
      <c r="G7" s="227"/>
      <c r="H7" s="204"/>
      <c r="I7" s="204"/>
      <c r="J7" s="204"/>
      <c r="K7" s="222"/>
      <c r="L7" t="str">
        <f t="shared" si="5"/>
        <v/>
      </c>
      <c r="M7" t="str">
        <f t="shared" si="6"/>
        <v/>
      </c>
      <c r="N7" t="str">
        <f t="shared" si="7"/>
        <v/>
      </c>
      <c r="O7" s="200" t="str">
        <f t="shared" si="0"/>
        <v/>
      </c>
      <c r="P7" s="200" t="str">
        <f t="shared" si="1"/>
        <v/>
      </c>
      <c r="Q7" s="200" t="str">
        <f t="shared" si="2"/>
        <v/>
      </c>
      <c r="R7" t="str">
        <f t="shared" si="8"/>
        <v/>
      </c>
      <c r="S7" t="str">
        <f t="shared" si="9"/>
        <v/>
      </c>
      <c r="T7" t="str">
        <f t="shared" si="3"/>
        <v/>
      </c>
      <c r="U7" s="201" t="str">
        <f t="shared" si="10"/>
        <v/>
      </c>
      <c r="W7" t="str">
        <f t="shared" si="11"/>
        <v/>
      </c>
      <c r="X7" t="str">
        <f t="shared" si="4"/>
        <v/>
      </c>
    </row>
    <row r="8" spans="1:24" ht="16.5" thickBot="1" x14ac:dyDescent="0.3">
      <c r="A8" s="190">
        <f t="shared" si="12"/>
        <v>5</v>
      </c>
      <c r="B8" s="204"/>
      <c r="C8" s="204"/>
      <c r="D8" s="204"/>
      <c r="E8" s="210"/>
      <c r="F8" s="227"/>
      <c r="G8" s="227"/>
      <c r="H8" s="204"/>
      <c r="I8" s="204"/>
      <c r="J8" s="204"/>
      <c r="K8" s="226">
        <v>-999</v>
      </c>
      <c r="L8" t="str">
        <f t="shared" si="5"/>
        <v/>
      </c>
      <c r="M8" t="str">
        <f t="shared" si="6"/>
        <v/>
      </c>
      <c r="N8" t="str">
        <f t="shared" si="7"/>
        <v/>
      </c>
      <c r="O8" s="200" t="str">
        <f t="shared" si="0"/>
        <v/>
      </c>
      <c r="P8" s="200" t="str">
        <f t="shared" si="1"/>
        <v/>
      </c>
      <c r="Q8" s="200" t="str">
        <f t="shared" si="2"/>
        <v/>
      </c>
      <c r="R8" t="str">
        <f t="shared" si="8"/>
        <v/>
      </c>
      <c r="S8" t="str">
        <f t="shared" si="9"/>
        <v/>
      </c>
      <c r="T8" t="str">
        <f t="shared" si="3"/>
        <v/>
      </c>
      <c r="U8" s="201" t="str">
        <f t="shared" si="10"/>
        <v>-999 AS MISSING_VAL_IND_5,</v>
      </c>
      <c r="W8" t="str">
        <f t="shared" si="11"/>
        <v/>
      </c>
      <c r="X8" t="str">
        <f t="shared" si="4"/>
        <v>-999 AS MISSING_VAL_IND_5,</v>
      </c>
    </row>
    <row r="9" spans="1:24" ht="16.5" thickBot="1" x14ac:dyDescent="0.3">
      <c r="A9" s="190">
        <f t="shared" si="12"/>
        <v>6</v>
      </c>
      <c r="B9" s="204"/>
      <c r="C9" s="204"/>
      <c r="D9" s="204"/>
      <c r="E9" s="210"/>
      <c r="F9" s="227"/>
      <c r="G9" s="227"/>
      <c r="H9" s="204"/>
      <c r="I9" s="204"/>
      <c r="J9" s="204"/>
      <c r="L9" t="str">
        <f t="shared" si="5"/>
        <v/>
      </c>
      <c r="M9" t="str">
        <f t="shared" si="6"/>
        <v/>
      </c>
      <c r="N9" t="str">
        <f t="shared" si="7"/>
        <v/>
      </c>
      <c r="O9" s="200" t="str">
        <f t="shared" si="0"/>
        <v/>
      </c>
      <c r="P9" s="200" t="str">
        <f t="shared" si="1"/>
        <v/>
      </c>
      <c r="Q9" s="200" t="str">
        <f t="shared" si="2"/>
        <v/>
      </c>
      <c r="R9" t="str">
        <f t="shared" si="8"/>
        <v/>
      </c>
      <c r="S9" t="str">
        <f t="shared" si="9"/>
        <v/>
      </c>
      <c r="T9" t="str">
        <f t="shared" si="3"/>
        <v/>
      </c>
      <c r="U9" s="201" t="str">
        <f t="shared" si="10"/>
        <v/>
      </c>
      <c r="W9" t="str">
        <f t="shared" si="11"/>
        <v/>
      </c>
      <c r="X9" t="str">
        <f t="shared" si="4"/>
        <v/>
      </c>
    </row>
    <row r="10" spans="1:24" ht="16.5" thickBot="1" x14ac:dyDescent="0.3">
      <c r="A10" s="190">
        <f t="shared" si="12"/>
        <v>7</v>
      </c>
      <c r="B10" s="204" t="s">
        <v>1884</v>
      </c>
      <c r="C10" s="204"/>
      <c r="D10" s="204"/>
      <c r="E10" s="210" t="s">
        <v>1884</v>
      </c>
      <c r="F10" s="227"/>
      <c r="G10" s="227"/>
      <c r="H10" s="204" t="s">
        <v>1884</v>
      </c>
      <c r="I10" s="204"/>
      <c r="J10" s="204"/>
      <c r="L10" t="str">
        <f t="shared" si="5"/>
        <v xml:space="preserve"> WHEN COUNTRY = 'BIB' THEN 0</v>
      </c>
      <c r="M10" t="str">
        <f t="shared" si="6"/>
        <v/>
      </c>
      <c r="N10" t="str">
        <f t="shared" si="7"/>
        <v/>
      </c>
      <c r="O10" s="200" t="str">
        <f t="shared" si="0"/>
        <v xml:space="preserve"> WHEN COUNTRY = 'KOPER' THEN 0</v>
      </c>
      <c r="P10" s="200" t="str">
        <f t="shared" si="1"/>
        <v/>
      </c>
      <c r="Q10" s="200" t="str">
        <f t="shared" si="2"/>
        <v/>
      </c>
      <c r="R10" t="str">
        <f t="shared" si="8"/>
        <v xml:space="preserve"> WHEN COUNTRY = 'BIR' THEN 0</v>
      </c>
      <c r="S10" t="str">
        <f t="shared" si="9"/>
        <v/>
      </c>
      <c r="T10" t="str">
        <f t="shared" si="3"/>
        <v/>
      </c>
      <c r="U10" s="201" t="str">
        <f t="shared" si="10"/>
        <v/>
      </c>
      <c r="W10" t="str">
        <f t="shared" si="11"/>
        <v xml:space="preserve"> WHEN COUNTRY = 'BIB' THEN 0 WHEN COUNTRY = 'KOPER' THEN 0 WHEN COUNTRY = 'BIR' THEN 0</v>
      </c>
      <c r="X10" t="str">
        <f t="shared" si="4"/>
        <v>CASE  WHEN COUNTRY = 'BIB' THEN 0 WHEN COUNTRY = 'KOPER' THEN 0 WHEN COUNTRY = 'BIR' THEN 0 END AS MISSING_VAL_IND_7,</v>
      </c>
    </row>
    <row r="11" spans="1:24" ht="16.5" thickBot="1" x14ac:dyDescent="0.3">
      <c r="A11" s="190">
        <f t="shared" si="12"/>
        <v>8</v>
      </c>
      <c r="B11" s="204" t="s">
        <v>897</v>
      </c>
      <c r="C11" s="204"/>
      <c r="D11" s="204"/>
      <c r="E11" s="210" t="s">
        <v>897</v>
      </c>
      <c r="F11" s="227"/>
      <c r="G11" s="227"/>
      <c r="H11" s="204" t="s">
        <v>897</v>
      </c>
      <c r="I11" s="204"/>
      <c r="J11" s="204"/>
      <c r="L11" t="str">
        <f t="shared" si="5"/>
        <v xml:space="preserve"> WHEN COUNTRY = 'BIB' THEN 1</v>
      </c>
      <c r="M11" t="str">
        <f t="shared" si="6"/>
        <v/>
      </c>
      <c r="N11" t="str">
        <f t="shared" si="7"/>
        <v/>
      </c>
      <c r="O11" s="200" t="str">
        <f t="shared" si="0"/>
        <v xml:space="preserve"> WHEN COUNTRY = 'KOPER' THEN 1</v>
      </c>
      <c r="P11" s="200" t="str">
        <f t="shared" si="1"/>
        <v/>
      </c>
      <c r="Q11" s="200" t="str">
        <f t="shared" si="2"/>
        <v/>
      </c>
      <c r="R11" t="str">
        <f t="shared" si="8"/>
        <v xml:space="preserve"> WHEN COUNTRY = 'BIR' THEN 1</v>
      </c>
      <c r="S11" t="str">
        <f t="shared" si="9"/>
        <v/>
      </c>
      <c r="T11" t="str">
        <f t="shared" si="3"/>
        <v/>
      </c>
      <c r="U11" s="201" t="str">
        <f t="shared" si="10"/>
        <v/>
      </c>
      <c r="W11" t="str">
        <f t="shared" si="11"/>
        <v xml:space="preserve"> WHEN COUNTRY = 'BIB' THEN 1 WHEN COUNTRY = 'KOPER' THEN 1 WHEN COUNTRY = 'BIR' THEN 1</v>
      </c>
      <c r="X11" t="str">
        <f t="shared" si="4"/>
        <v>CASE  WHEN COUNTRY = 'BIB' THEN 1 WHEN COUNTRY = 'KOPER' THEN 1 WHEN COUNTRY = 'BIR' THEN 1 END AS MISSING_VAL_IND_8,</v>
      </c>
    </row>
    <row r="12" spans="1:24" ht="16.5" thickBot="1" x14ac:dyDescent="0.3">
      <c r="A12" s="190">
        <f t="shared" si="12"/>
        <v>9</v>
      </c>
      <c r="B12" s="204" t="s">
        <v>1884</v>
      </c>
      <c r="C12" s="204"/>
      <c r="D12" s="204"/>
      <c r="E12" s="210" t="s">
        <v>1884</v>
      </c>
      <c r="F12" s="227"/>
      <c r="G12" s="227"/>
      <c r="H12" s="204"/>
      <c r="I12" s="204"/>
      <c r="J12" s="204"/>
      <c r="L12" t="str">
        <f t="shared" si="5"/>
        <v xml:space="preserve"> WHEN COUNTRY = 'BIB' THEN 0</v>
      </c>
      <c r="M12" t="str">
        <f t="shared" si="6"/>
        <v/>
      </c>
      <c r="N12" t="str">
        <f t="shared" si="7"/>
        <v/>
      </c>
      <c r="O12" s="200" t="str">
        <f t="shared" si="0"/>
        <v xml:space="preserve"> WHEN COUNTRY = 'KOPER' THEN 0</v>
      </c>
      <c r="P12" s="200" t="str">
        <f t="shared" si="1"/>
        <v/>
      </c>
      <c r="Q12" s="200" t="str">
        <f t="shared" si="2"/>
        <v/>
      </c>
      <c r="R12" t="str">
        <f t="shared" si="8"/>
        <v/>
      </c>
      <c r="S12" t="str">
        <f t="shared" si="9"/>
        <v/>
      </c>
      <c r="T12" t="str">
        <f t="shared" si="3"/>
        <v/>
      </c>
      <c r="U12" s="201" t="str">
        <f t="shared" si="10"/>
        <v/>
      </c>
      <c r="W12" t="str">
        <f t="shared" si="11"/>
        <v xml:space="preserve"> WHEN COUNTRY = 'BIB' THEN 0 WHEN COUNTRY = 'KOPER' THEN 0</v>
      </c>
      <c r="X12" t="str">
        <f t="shared" si="4"/>
        <v>CASE  WHEN COUNTRY = 'BIB' THEN 0 WHEN COUNTRY = 'KOPER' THEN 0 END AS MISSING_VAL_IND_9,</v>
      </c>
    </row>
    <row r="13" spans="1:24" ht="16.5" thickBot="1" x14ac:dyDescent="0.3">
      <c r="A13" s="190">
        <f t="shared" si="12"/>
        <v>10</v>
      </c>
      <c r="B13" s="204"/>
      <c r="C13" s="204"/>
      <c r="D13" s="204"/>
      <c r="E13" s="210" t="s">
        <v>1884</v>
      </c>
      <c r="F13" s="227"/>
      <c r="G13" s="227"/>
      <c r="H13" s="204"/>
      <c r="I13" s="204"/>
      <c r="J13" s="204"/>
      <c r="L13" t="str">
        <f t="shared" si="5"/>
        <v/>
      </c>
      <c r="M13" t="str">
        <f t="shared" si="6"/>
        <v/>
      </c>
      <c r="N13" t="str">
        <f t="shared" si="7"/>
        <v/>
      </c>
      <c r="O13" s="200" t="str">
        <f t="shared" si="0"/>
        <v xml:space="preserve"> WHEN COUNTRY = 'KOPER' THEN 0</v>
      </c>
      <c r="P13" s="200" t="str">
        <f t="shared" si="1"/>
        <v/>
      </c>
      <c r="Q13" s="200" t="str">
        <f t="shared" si="2"/>
        <v/>
      </c>
      <c r="R13" t="str">
        <f t="shared" si="8"/>
        <v/>
      </c>
      <c r="S13" t="str">
        <f t="shared" si="9"/>
        <v/>
      </c>
      <c r="T13" t="str">
        <f t="shared" si="3"/>
        <v/>
      </c>
      <c r="U13" s="201" t="str">
        <f t="shared" si="10"/>
        <v/>
      </c>
      <c r="W13" t="str">
        <f t="shared" si="11"/>
        <v xml:space="preserve"> WHEN COUNTRY = 'KOPER' THEN 0</v>
      </c>
      <c r="X13" t="str">
        <f t="shared" si="4"/>
        <v>CASE  WHEN COUNTRY = 'KOPER' THEN 0 END AS MISSING_VAL_IND_10,</v>
      </c>
    </row>
    <row r="14" spans="1:24" ht="16.5" thickBot="1" x14ac:dyDescent="0.3">
      <c r="A14" s="190">
        <f t="shared" si="12"/>
        <v>11</v>
      </c>
      <c r="B14" s="204" t="s">
        <v>1884</v>
      </c>
      <c r="C14" s="204"/>
      <c r="D14" s="204"/>
      <c r="E14" s="210" t="s">
        <v>1884</v>
      </c>
      <c r="F14" s="227"/>
      <c r="G14" s="227"/>
      <c r="H14" s="204"/>
      <c r="I14" s="204"/>
      <c r="J14" s="204"/>
      <c r="L14" t="str">
        <f t="shared" si="5"/>
        <v xml:space="preserve"> WHEN COUNTRY = 'BIB' THEN 0</v>
      </c>
      <c r="M14" t="str">
        <f t="shared" si="6"/>
        <v/>
      </c>
      <c r="N14" t="str">
        <f t="shared" si="7"/>
        <v/>
      </c>
      <c r="O14" s="200" t="str">
        <f t="shared" si="0"/>
        <v xml:space="preserve"> WHEN COUNTRY = 'KOPER' THEN 0</v>
      </c>
      <c r="P14" s="200" t="str">
        <f t="shared" si="1"/>
        <v/>
      </c>
      <c r="Q14" s="200" t="str">
        <f t="shared" si="2"/>
        <v/>
      </c>
      <c r="R14" t="str">
        <f t="shared" si="8"/>
        <v/>
      </c>
      <c r="S14" t="str">
        <f t="shared" si="9"/>
        <v/>
      </c>
      <c r="T14" t="str">
        <f t="shared" si="3"/>
        <v/>
      </c>
      <c r="U14" s="201" t="str">
        <f t="shared" si="10"/>
        <v/>
      </c>
      <c r="W14" t="str">
        <f t="shared" si="11"/>
        <v xml:space="preserve"> WHEN COUNTRY = 'BIB' THEN 0 WHEN COUNTRY = 'KOPER' THEN 0</v>
      </c>
      <c r="X14" t="str">
        <f t="shared" si="4"/>
        <v>CASE  WHEN COUNTRY = 'BIB' THEN 0 WHEN COUNTRY = 'KOPER' THEN 0 END AS MISSING_VAL_IND_11,</v>
      </c>
    </row>
    <row r="15" spans="1:24" ht="16.5" thickBot="1" x14ac:dyDescent="0.3">
      <c r="A15" s="190">
        <f t="shared" si="12"/>
        <v>12</v>
      </c>
      <c r="B15" s="204"/>
      <c r="C15" s="204"/>
      <c r="D15" s="204"/>
      <c r="E15" s="210"/>
      <c r="F15" s="227"/>
      <c r="G15" s="227"/>
      <c r="H15" s="204"/>
      <c r="I15" s="204"/>
      <c r="J15" s="204"/>
      <c r="K15" s="294">
        <v>0</v>
      </c>
      <c r="L15" t="str">
        <f t="shared" si="5"/>
        <v/>
      </c>
      <c r="M15" t="str">
        <f t="shared" si="6"/>
        <v/>
      </c>
      <c r="N15" t="str">
        <f t="shared" si="7"/>
        <v/>
      </c>
      <c r="O15" s="200" t="str">
        <f t="shared" si="0"/>
        <v/>
      </c>
      <c r="P15" s="200" t="str">
        <f t="shared" si="1"/>
        <v/>
      </c>
      <c r="Q15" s="200" t="str">
        <f t="shared" si="2"/>
        <v/>
      </c>
      <c r="R15" t="str">
        <f t="shared" si="8"/>
        <v/>
      </c>
      <c r="S15" t="str">
        <f t="shared" si="9"/>
        <v/>
      </c>
      <c r="T15" t="str">
        <f t="shared" si="3"/>
        <v/>
      </c>
      <c r="U15" s="201" t="str">
        <f t="shared" si="10"/>
        <v>0 AS MISSING_VAL_IND_12,</v>
      </c>
      <c r="W15" t="str">
        <f t="shared" si="11"/>
        <v/>
      </c>
      <c r="X15" t="str">
        <f t="shared" si="4"/>
        <v>0 AS MISSING_VAL_IND_12,</v>
      </c>
    </row>
    <row r="16" spans="1:24" ht="16.5" thickBot="1" x14ac:dyDescent="0.3">
      <c r="A16" s="190">
        <f t="shared" si="12"/>
        <v>13</v>
      </c>
      <c r="B16" s="204"/>
      <c r="C16" s="204" t="s">
        <v>1883</v>
      </c>
      <c r="D16" s="204" t="s">
        <v>1885</v>
      </c>
      <c r="E16" s="210"/>
      <c r="F16" s="227" t="s">
        <v>1886</v>
      </c>
      <c r="G16" s="227" t="s">
        <v>1887</v>
      </c>
      <c r="H16" s="204"/>
      <c r="I16" s="204">
        <v>7042355</v>
      </c>
      <c r="J16" s="204" t="s">
        <v>2090</v>
      </c>
      <c r="L16" t="str">
        <f t="shared" si="5"/>
        <v/>
      </c>
      <c r="M16" t="str">
        <f>IF(LEN(C16)&gt;0,CONCATENATE(" WHEN COUNTRY = '",$B$2,"' AND SEGMENT= '",$C$3, "'  THEN ",C16 ),"")</f>
        <v xml:space="preserve"> WHEN COUNTRY = 'BIB' AND SEGMENT= 'CORPORATE'  THEN 6058.6855</v>
      </c>
      <c r="N16" t="str">
        <f>IF(LEN(D16)&gt;0,CONCATENATE(" WHEN COUNTRY = '",$B$2,"' AND SEGMENT= '",$D$3, "'  THEN ",D16 ),"")</f>
        <v xml:space="preserve"> WHEN COUNTRY = 'BIB' AND SEGMENT= 'RETAIL'  THEN 145.21431</v>
      </c>
      <c r="O16" s="200" t="str">
        <f t="shared" ref="O16:O79" si="13">IF(LEN(E16)&gt;0,CONCATENATE(" WHEN COUNTRY = '",$E$2, "' THEN ",E16 ),"")</f>
        <v/>
      </c>
      <c r="P16" s="200" t="str">
        <f>IF(LEN(F16)&gt;0,CONCATENATE(" WHEN COUNTRY = '",$E$2,"' AND SEGMENT= '",$F$3, "'  THEN ",F16 ),"")</f>
        <v xml:space="preserve"> WHEN COUNTRY = 'KOPER' AND SEGMENT= 'CORPORATE'  THEN 9545.164</v>
      </c>
      <c r="Q16" s="200" t="str">
        <f>IF(LEN(G16)&gt;0,CONCATENATE(" WHEN COUNTRY = '",$E$2,"' AND SEGMENT= '",$G$3, "'  THEN ",G16 ),"")</f>
        <v xml:space="preserve"> WHEN COUNTRY = 'KOPER' AND SEGMENT= 'SMALL/MICRO'  THEN 104.7183</v>
      </c>
      <c r="R16" t="str">
        <f t="shared" si="8"/>
        <v/>
      </c>
      <c r="S16" t="str">
        <f t="shared" si="9"/>
        <v xml:space="preserve"> WHEN COUNTRY = 'BIR' AND SEGMENT IN ('CORPORATE','SME Corporate')  THEN 7042355</v>
      </c>
      <c r="T16" t="str">
        <f>IF(LEN(J16)&gt;0,CONCATENATE(" WHEN COUNTRY = '",$H$2,"' AND SEGMENT= '",$J$3, "'  THEN ",J16 ),"")</f>
        <v xml:space="preserve"> WHEN COUNTRY = 'BIR' AND SEGMENT= 'SME Retail'  THEN 15227.31</v>
      </c>
      <c r="U16" s="201" t="str">
        <f t="shared" si="10"/>
        <v/>
      </c>
      <c r="W16" t="str">
        <f>CONCATENATE(L16,M16,N16,O16,P16,Q16,R16,S16,T16,)</f>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v>
      </c>
      <c r="X16" t="str">
        <f t="shared" si="4"/>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END AS MISSING_VAL_IND_13,</v>
      </c>
    </row>
    <row r="17" spans="1:24" ht="16.5" thickBot="1" x14ac:dyDescent="0.3">
      <c r="A17" s="190">
        <f t="shared" si="12"/>
        <v>14</v>
      </c>
      <c r="B17" s="204" t="s">
        <v>897</v>
      </c>
      <c r="C17" s="204"/>
      <c r="D17" s="204"/>
      <c r="E17" s="210" t="s">
        <v>897</v>
      </c>
      <c r="F17" s="227"/>
      <c r="G17" s="227"/>
      <c r="H17" s="204" t="s">
        <v>897</v>
      </c>
      <c r="I17" s="204"/>
      <c r="J17" s="204"/>
      <c r="L17" t="str">
        <f t="shared" si="5"/>
        <v xml:space="preserve"> WHEN COUNTRY = 'BIB' THEN 1</v>
      </c>
      <c r="M17" t="str">
        <f t="shared" ref="M17:M42" si="14">IF(LEN(C17)&gt;0,CONCATENATE(" WHEN COUNTRY = '",$B$2, "' THEN ",C17 ),"")</f>
        <v/>
      </c>
      <c r="N17" t="str">
        <f t="shared" ref="N17:N42" si="15">IF(LEN(D17)&gt;0,CONCATENATE(" WHEN COUNTRY = '",$B$2, "' THEN ",D17 ),"")</f>
        <v/>
      </c>
      <c r="O17" s="200" t="str">
        <f t="shared" si="13"/>
        <v xml:space="preserve"> WHEN COUNTRY = 'KOPER' THEN 1</v>
      </c>
      <c r="P17" s="200" t="str">
        <f t="shared" ref="P17:P42" si="16">IF(LEN(F17)&gt;0,CONCATENATE(" WHEN COUNTRY = '",$E$2, "' THEN ",F17 ),"")</f>
        <v/>
      </c>
      <c r="Q17" s="200" t="str">
        <f t="shared" ref="Q17:Q42" si="17">IF(LEN(G17)&gt;0,CONCATENATE(" WHEN COUNTRY = '",$E$2, "' THEN ",G17 ),"")</f>
        <v/>
      </c>
      <c r="R17" t="str">
        <f t="shared" si="8"/>
        <v xml:space="preserve"> WHEN COUNTRY = 'BIR' THEN 1</v>
      </c>
      <c r="S17" t="str">
        <f t="shared" si="9"/>
        <v/>
      </c>
      <c r="T17" t="str">
        <f t="shared" ref="T17:T80" si="18">IF(LEN(J17)&gt;0,CONCATENATE(" WHEN COUNTRY = '",$H$2,"' AND SEGMENT= '",$J$3, "'  THEN ",J17 ),"")</f>
        <v/>
      </c>
      <c r="U17" s="201" t="str">
        <f t="shared" si="10"/>
        <v/>
      </c>
      <c r="W17" t="str">
        <f t="shared" si="11"/>
        <v xml:space="preserve"> WHEN COUNTRY = 'BIB' THEN 1 WHEN COUNTRY = 'KOPER' THEN 1 WHEN COUNTRY = 'BIR' THEN 1</v>
      </c>
      <c r="X17" t="str">
        <f t="shared" si="4"/>
        <v>CASE  WHEN COUNTRY = 'BIB' THEN 1 WHEN COUNTRY = 'KOPER' THEN 1 WHEN COUNTRY = 'BIR' THEN 1 END AS MISSING_VAL_IND_14,</v>
      </c>
    </row>
    <row r="18" spans="1:24" ht="16.5" thickBot="1" x14ac:dyDescent="0.3">
      <c r="A18" s="190">
        <f t="shared" si="12"/>
        <v>15</v>
      </c>
      <c r="B18" s="204" t="s">
        <v>1884</v>
      </c>
      <c r="C18" s="204"/>
      <c r="D18" s="204"/>
      <c r="E18" s="210" t="s">
        <v>1884</v>
      </c>
      <c r="F18" s="227"/>
      <c r="G18" s="227"/>
      <c r="H18" s="204"/>
      <c r="I18" s="204"/>
      <c r="J18" s="204"/>
      <c r="L18" t="str">
        <f t="shared" si="5"/>
        <v xml:space="preserve"> WHEN COUNTRY = 'BIB' THEN 0</v>
      </c>
      <c r="M18" t="str">
        <f t="shared" si="14"/>
        <v/>
      </c>
      <c r="N18" t="str">
        <f t="shared" si="15"/>
        <v/>
      </c>
      <c r="O18" s="200" t="str">
        <f t="shared" si="13"/>
        <v xml:space="preserve"> WHEN COUNTRY = 'KOPER' THEN 0</v>
      </c>
      <c r="P18" s="200" t="str">
        <f t="shared" si="16"/>
        <v/>
      </c>
      <c r="Q18" s="200" t="str">
        <f t="shared" si="17"/>
        <v/>
      </c>
      <c r="R18" t="str">
        <f t="shared" si="8"/>
        <v/>
      </c>
      <c r="S18" t="str">
        <f t="shared" si="9"/>
        <v/>
      </c>
      <c r="T18" t="str">
        <f t="shared" si="18"/>
        <v/>
      </c>
      <c r="U18" s="201" t="str">
        <f t="shared" si="10"/>
        <v/>
      </c>
      <c r="W18" t="str">
        <f t="shared" si="11"/>
        <v xml:space="preserve"> WHEN COUNTRY = 'BIB' THEN 0 WHEN COUNTRY = 'KOPER' THEN 0</v>
      </c>
      <c r="X18" t="str">
        <f t="shared" si="4"/>
        <v>CASE  WHEN COUNTRY = 'BIB' THEN 0 WHEN COUNTRY = 'KOPER' THEN 0 END AS MISSING_VAL_IND_15,</v>
      </c>
    </row>
    <row r="19" spans="1:24" ht="16.5" thickBot="1" x14ac:dyDescent="0.3">
      <c r="A19" s="190">
        <f t="shared" si="12"/>
        <v>16</v>
      </c>
      <c r="B19" s="204"/>
      <c r="C19" s="204"/>
      <c r="D19" s="204"/>
      <c r="E19" s="210"/>
      <c r="F19" s="227"/>
      <c r="G19" s="227"/>
      <c r="H19" s="204" t="s">
        <v>1884</v>
      </c>
      <c r="I19" s="204"/>
      <c r="J19" s="204"/>
      <c r="L19" t="str">
        <f t="shared" si="5"/>
        <v/>
      </c>
      <c r="M19" t="str">
        <f t="shared" si="14"/>
        <v/>
      </c>
      <c r="N19" t="str">
        <f t="shared" si="15"/>
        <v/>
      </c>
      <c r="O19" s="200" t="str">
        <f t="shared" si="13"/>
        <v/>
      </c>
      <c r="P19" s="200" t="str">
        <f t="shared" si="16"/>
        <v/>
      </c>
      <c r="Q19" s="200" t="str">
        <f t="shared" si="17"/>
        <v/>
      </c>
      <c r="R19" t="str">
        <f t="shared" si="8"/>
        <v xml:space="preserve"> WHEN COUNTRY = 'BIR' THEN 0</v>
      </c>
      <c r="S19" t="str">
        <f t="shared" si="9"/>
        <v/>
      </c>
      <c r="T19" t="str">
        <f t="shared" si="18"/>
        <v/>
      </c>
      <c r="U19" s="201" t="str">
        <f t="shared" si="10"/>
        <v/>
      </c>
      <c r="W19" t="str">
        <f t="shared" si="11"/>
        <v xml:space="preserve"> WHEN COUNTRY = 'BIR' THEN 0</v>
      </c>
      <c r="X19" t="str">
        <f t="shared" si="4"/>
        <v>CASE  WHEN COUNTRY = 'BIR' THEN 0 END AS MISSING_VAL_IND_16,</v>
      </c>
    </row>
    <row r="20" spans="1:24" ht="16.5" thickBot="1" x14ac:dyDescent="0.3">
      <c r="A20" s="190">
        <f t="shared" si="12"/>
        <v>17</v>
      </c>
      <c r="B20" s="204"/>
      <c r="C20" s="204"/>
      <c r="D20" s="204"/>
      <c r="E20" s="210"/>
      <c r="F20" s="227"/>
      <c r="G20" s="227"/>
      <c r="H20" s="204"/>
      <c r="I20" s="204"/>
      <c r="J20" s="204"/>
      <c r="L20" t="str">
        <f t="shared" si="5"/>
        <v/>
      </c>
      <c r="M20" t="str">
        <f t="shared" si="14"/>
        <v/>
      </c>
      <c r="N20" t="str">
        <f t="shared" si="15"/>
        <v/>
      </c>
      <c r="O20" s="200" t="str">
        <f t="shared" si="13"/>
        <v/>
      </c>
      <c r="P20" s="200" t="str">
        <f t="shared" si="16"/>
        <v/>
      </c>
      <c r="Q20" s="200" t="str">
        <f t="shared" si="17"/>
        <v/>
      </c>
      <c r="R20" t="str">
        <f t="shared" si="8"/>
        <v/>
      </c>
      <c r="S20" t="str">
        <f t="shared" si="9"/>
        <v/>
      </c>
      <c r="T20" t="str">
        <f t="shared" si="18"/>
        <v/>
      </c>
      <c r="U20" s="201" t="str">
        <f t="shared" si="10"/>
        <v/>
      </c>
      <c r="W20" t="str">
        <f t="shared" si="11"/>
        <v/>
      </c>
      <c r="X20" t="str">
        <f t="shared" si="4"/>
        <v/>
      </c>
    </row>
    <row r="21" spans="1:24" ht="16.5" thickBot="1" x14ac:dyDescent="0.3">
      <c r="A21" s="190">
        <f t="shared" si="12"/>
        <v>18</v>
      </c>
      <c r="B21" s="204"/>
      <c r="C21" s="204"/>
      <c r="D21" s="204"/>
      <c r="E21" s="210"/>
      <c r="F21" s="227"/>
      <c r="G21" s="227"/>
      <c r="H21" s="204"/>
      <c r="I21" s="204"/>
      <c r="J21" s="204"/>
      <c r="L21" t="str">
        <f t="shared" si="5"/>
        <v/>
      </c>
      <c r="M21" t="str">
        <f t="shared" si="14"/>
        <v/>
      </c>
      <c r="N21" t="str">
        <f t="shared" si="15"/>
        <v/>
      </c>
      <c r="O21" s="200" t="str">
        <f t="shared" si="13"/>
        <v/>
      </c>
      <c r="P21" s="200" t="str">
        <f t="shared" si="16"/>
        <v/>
      </c>
      <c r="Q21" s="200" t="str">
        <f t="shared" si="17"/>
        <v/>
      </c>
      <c r="R21" t="str">
        <f t="shared" si="8"/>
        <v/>
      </c>
      <c r="S21" t="str">
        <f t="shared" si="9"/>
        <v/>
      </c>
      <c r="T21" t="str">
        <f t="shared" si="18"/>
        <v/>
      </c>
      <c r="U21" s="201" t="str">
        <f t="shared" si="10"/>
        <v/>
      </c>
      <c r="W21" t="str">
        <f t="shared" si="11"/>
        <v/>
      </c>
      <c r="X21" t="str">
        <f t="shared" si="4"/>
        <v/>
      </c>
    </row>
    <row r="22" spans="1:24" ht="16.5" thickBot="1" x14ac:dyDescent="0.3">
      <c r="A22" s="190">
        <f t="shared" si="12"/>
        <v>19</v>
      </c>
      <c r="B22" s="204"/>
      <c r="C22" s="204"/>
      <c r="D22" s="204"/>
      <c r="E22" s="210"/>
      <c r="F22" s="227"/>
      <c r="G22" s="227"/>
      <c r="H22" s="204"/>
      <c r="I22" s="204"/>
      <c r="J22" s="204"/>
      <c r="L22" t="str">
        <f t="shared" si="5"/>
        <v/>
      </c>
      <c r="M22" t="str">
        <f t="shared" si="14"/>
        <v/>
      </c>
      <c r="N22" t="str">
        <f t="shared" si="15"/>
        <v/>
      </c>
      <c r="O22" s="200" t="str">
        <f t="shared" si="13"/>
        <v/>
      </c>
      <c r="P22" s="200" t="str">
        <f t="shared" si="16"/>
        <v/>
      </c>
      <c r="Q22" s="200" t="str">
        <f t="shared" si="17"/>
        <v/>
      </c>
      <c r="R22" t="str">
        <f t="shared" si="8"/>
        <v/>
      </c>
      <c r="S22" t="str">
        <f t="shared" si="9"/>
        <v/>
      </c>
      <c r="T22" t="str">
        <f t="shared" si="18"/>
        <v/>
      </c>
      <c r="U22" s="201" t="str">
        <f t="shared" si="10"/>
        <v/>
      </c>
      <c r="W22" t="str">
        <f t="shared" si="11"/>
        <v/>
      </c>
      <c r="X22" t="str">
        <f t="shared" si="4"/>
        <v/>
      </c>
    </row>
    <row r="23" spans="1:24" ht="16.5" thickBot="1" x14ac:dyDescent="0.3">
      <c r="A23" s="190">
        <f t="shared" si="12"/>
        <v>20</v>
      </c>
      <c r="B23" s="204"/>
      <c r="C23" s="204"/>
      <c r="D23" s="204"/>
      <c r="E23" s="210"/>
      <c r="F23" s="227"/>
      <c r="G23" s="227"/>
      <c r="H23" s="204"/>
      <c r="I23" s="204"/>
      <c r="J23" s="204"/>
      <c r="L23" t="str">
        <f t="shared" si="5"/>
        <v/>
      </c>
      <c r="M23" t="str">
        <f t="shared" si="14"/>
        <v/>
      </c>
      <c r="N23" t="str">
        <f t="shared" si="15"/>
        <v/>
      </c>
      <c r="O23" s="200" t="str">
        <f t="shared" si="13"/>
        <v/>
      </c>
      <c r="P23" s="200" t="str">
        <f t="shared" si="16"/>
        <v/>
      </c>
      <c r="Q23" s="200" t="str">
        <f t="shared" si="17"/>
        <v/>
      </c>
      <c r="R23" t="str">
        <f t="shared" si="8"/>
        <v/>
      </c>
      <c r="S23" t="str">
        <f t="shared" si="9"/>
        <v/>
      </c>
      <c r="T23" t="str">
        <f t="shared" si="18"/>
        <v/>
      </c>
      <c r="U23" s="201" t="str">
        <f t="shared" si="10"/>
        <v/>
      </c>
      <c r="W23" t="str">
        <f t="shared" si="11"/>
        <v/>
      </c>
      <c r="X23" t="str">
        <f t="shared" si="4"/>
        <v/>
      </c>
    </row>
    <row r="24" spans="1:24" ht="16.5" thickBot="1" x14ac:dyDescent="0.3">
      <c r="A24" s="190">
        <f t="shared" si="12"/>
        <v>21</v>
      </c>
      <c r="B24" s="204"/>
      <c r="C24" s="204"/>
      <c r="D24" s="204"/>
      <c r="E24" s="210"/>
      <c r="F24" s="227"/>
      <c r="G24" s="227"/>
      <c r="H24" s="204"/>
      <c r="I24" s="204"/>
      <c r="J24" s="204"/>
      <c r="L24" t="str">
        <f t="shared" si="5"/>
        <v/>
      </c>
      <c r="M24" t="str">
        <f t="shared" si="14"/>
        <v/>
      </c>
      <c r="N24" t="str">
        <f t="shared" si="15"/>
        <v/>
      </c>
      <c r="O24" s="200" t="str">
        <f t="shared" si="13"/>
        <v/>
      </c>
      <c r="P24" s="200" t="str">
        <f t="shared" si="16"/>
        <v/>
      </c>
      <c r="Q24" s="200" t="str">
        <f t="shared" si="17"/>
        <v/>
      </c>
      <c r="R24" t="str">
        <f t="shared" si="8"/>
        <v/>
      </c>
      <c r="S24" t="str">
        <f t="shared" si="9"/>
        <v/>
      </c>
      <c r="T24" t="str">
        <f t="shared" si="18"/>
        <v/>
      </c>
      <c r="U24" s="201" t="str">
        <f t="shared" si="10"/>
        <v/>
      </c>
      <c r="W24" t="str">
        <f t="shared" si="11"/>
        <v/>
      </c>
      <c r="X24" t="str">
        <f t="shared" si="4"/>
        <v/>
      </c>
    </row>
    <row r="25" spans="1:24" ht="16.5" thickBot="1" x14ac:dyDescent="0.3">
      <c r="A25" s="190">
        <f t="shared" si="12"/>
        <v>22</v>
      </c>
      <c r="B25" s="204"/>
      <c r="C25" s="204"/>
      <c r="D25" s="204"/>
      <c r="E25" s="210"/>
      <c r="F25" s="227"/>
      <c r="G25" s="227"/>
      <c r="H25" s="204"/>
      <c r="I25" s="204"/>
      <c r="J25" s="204"/>
      <c r="L25" t="str">
        <f t="shared" si="5"/>
        <v/>
      </c>
      <c r="M25" t="str">
        <f t="shared" si="14"/>
        <v/>
      </c>
      <c r="N25" t="str">
        <f t="shared" si="15"/>
        <v/>
      </c>
      <c r="O25" s="200" t="str">
        <f t="shared" si="13"/>
        <v/>
      </c>
      <c r="P25" s="200" t="str">
        <f t="shared" si="16"/>
        <v/>
      </c>
      <c r="Q25" s="200" t="str">
        <f t="shared" si="17"/>
        <v/>
      </c>
      <c r="R25" t="str">
        <f t="shared" si="8"/>
        <v/>
      </c>
      <c r="S25" t="str">
        <f t="shared" si="9"/>
        <v/>
      </c>
      <c r="T25" t="str">
        <f t="shared" si="18"/>
        <v/>
      </c>
      <c r="U25" s="201" t="str">
        <f t="shared" si="10"/>
        <v/>
      </c>
      <c r="W25" t="str">
        <f t="shared" si="11"/>
        <v/>
      </c>
      <c r="X25" t="str">
        <f t="shared" si="4"/>
        <v/>
      </c>
    </row>
    <row r="26" spans="1:24" ht="16.5" thickBot="1" x14ac:dyDescent="0.3">
      <c r="A26" s="190">
        <f t="shared" si="12"/>
        <v>23</v>
      </c>
      <c r="B26" s="204"/>
      <c r="C26" s="204"/>
      <c r="D26" s="204"/>
      <c r="E26" s="210"/>
      <c r="F26" s="227"/>
      <c r="G26" s="227"/>
      <c r="H26" s="204"/>
      <c r="I26" s="204"/>
      <c r="J26" s="204"/>
      <c r="L26" t="str">
        <f t="shared" si="5"/>
        <v/>
      </c>
      <c r="M26" t="str">
        <f t="shared" si="14"/>
        <v/>
      </c>
      <c r="N26" t="str">
        <f t="shared" si="15"/>
        <v/>
      </c>
      <c r="O26" s="200" t="str">
        <f t="shared" si="13"/>
        <v/>
      </c>
      <c r="P26" s="200" t="str">
        <f t="shared" si="16"/>
        <v/>
      </c>
      <c r="Q26" s="200" t="str">
        <f t="shared" si="17"/>
        <v/>
      </c>
      <c r="R26" t="str">
        <f t="shared" si="8"/>
        <v/>
      </c>
      <c r="S26" t="str">
        <f t="shared" si="9"/>
        <v/>
      </c>
      <c r="T26" t="str">
        <f t="shared" si="18"/>
        <v/>
      </c>
      <c r="U26" s="201" t="str">
        <f t="shared" si="10"/>
        <v/>
      </c>
      <c r="W26" t="str">
        <f t="shared" si="11"/>
        <v/>
      </c>
      <c r="X26" t="str">
        <f t="shared" si="4"/>
        <v/>
      </c>
    </row>
    <row r="27" spans="1:24" ht="16.5" thickBot="1" x14ac:dyDescent="0.3">
      <c r="A27" s="190">
        <f t="shared" si="12"/>
        <v>24</v>
      </c>
      <c r="B27" s="204"/>
      <c r="C27" s="204"/>
      <c r="D27" s="204"/>
      <c r="E27" s="210"/>
      <c r="F27" s="227"/>
      <c r="G27" s="227"/>
      <c r="H27" s="204"/>
      <c r="I27" s="204"/>
      <c r="J27" s="204"/>
      <c r="L27" t="str">
        <f t="shared" si="5"/>
        <v/>
      </c>
      <c r="M27" t="str">
        <f t="shared" si="14"/>
        <v/>
      </c>
      <c r="N27" t="str">
        <f t="shared" si="15"/>
        <v/>
      </c>
      <c r="O27" s="200" t="str">
        <f t="shared" si="13"/>
        <v/>
      </c>
      <c r="P27" s="200" t="str">
        <f t="shared" si="16"/>
        <v/>
      </c>
      <c r="Q27" s="200" t="str">
        <f t="shared" si="17"/>
        <v/>
      </c>
      <c r="R27" t="str">
        <f t="shared" si="8"/>
        <v/>
      </c>
      <c r="S27" t="str">
        <f t="shared" si="9"/>
        <v/>
      </c>
      <c r="T27" t="str">
        <f t="shared" si="18"/>
        <v/>
      </c>
      <c r="U27" s="201" t="str">
        <f t="shared" si="10"/>
        <v/>
      </c>
      <c r="W27" t="str">
        <f t="shared" si="11"/>
        <v/>
      </c>
      <c r="X27" t="str">
        <f t="shared" si="4"/>
        <v/>
      </c>
    </row>
    <row r="28" spans="1:24" ht="16.5" thickBot="1" x14ac:dyDescent="0.3">
      <c r="A28" s="190">
        <f t="shared" si="12"/>
        <v>25</v>
      </c>
      <c r="B28" s="204"/>
      <c r="C28" s="204"/>
      <c r="D28" s="204"/>
      <c r="E28" s="210"/>
      <c r="F28" s="227"/>
      <c r="G28" s="227"/>
      <c r="H28" s="204"/>
      <c r="I28" s="204"/>
      <c r="J28" s="204"/>
      <c r="L28" t="str">
        <f t="shared" si="5"/>
        <v/>
      </c>
      <c r="M28" t="str">
        <f t="shared" si="14"/>
        <v/>
      </c>
      <c r="N28" t="str">
        <f t="shared" si="15"/>
        <v/>
      </c>
      <c r="O28" s="200" t="str">
        <f t="shared" si="13"/>
        <v/>
      </c>
      <c r="P28" s="200" t="str">
        <f t="shared" si="16"/>
        <v/>
      </c>
      <c r="Q28" s="200" t="str">
        <f t="shared" si="17"/>
        <v/>
      </c>
      <c r="R28" t="str">
        <f t="shared" si="8"/>
        <v/>
      </c>
      <c r="S28" t="str">
        <f t="shared" si="9"/>
        <v/>
      </c>
      <c r="T28" t="str">
        <f t="shared" si="18"/>
        <v/>
      </c>
      <c r="U28" s="201" t="str">
        <f t="shared" si="10"/>
        <v/>
      </c>
      <c r="W28" t="str">
        <f t="shared" si="11"/>
        <v/>
      </c>
      <c r="X28" t="str">
        <f t="shared" si="4"/>
        <v/>
      </c>
    </row>
    <row r="29" spans="1:24" ht="16.5" thickBot="1" x14ac:dyDescent="0.3">
      <c r="A29" s="190">
        <f t="shared" si="12"/>
        <v>26</v>
      </c>
      <c r="B29" s="204"/>
      <c r="C29" s="204"/>
      <c r="D29" s="204"/>
      <c r="E29" s="210"/>
      <c r="F29" s="227"/>
      <c r="G29" s="227"/>
      <c r="H29" s="204"/>
      <c r="I29" s="204"/>
      <c r="J29" s="204"/>
      <c r="L29" t="str">
        <f t="shared" si="5"/>
        <v/>
      </c>
      <c r="M29" t="str">
        <f t="shared" si="14"/>
        <v/>
      </c>
      <c r="N29" t="str">
        <f t="shared" si="15"/>
        <v/>
      </c>
      <c r="O29" s="200" t="str">
        <f t="shared" si="13"/>
        <v/>
      </c>
      <c r="P29" s="200" t="str">
        <f t="shared" si="16"/>
        <v/>
      </c>
      <c r="Q29" s="200" t="str">
        <f t="shared" si="17"/>
        <v/>
      </c>
      <c r="R29" t="str">
        <f t="shared" si="8"/>
        <v/>
      </c>
      <c r="S29" t="str">
        <f t="shared" si="9"/>
        <v/>
      </c>
      <c r="T29" t="str">
        <f t="shared" si="18"/>
        <v/>
      </c>
      <c r="U29" s="201" t="str">
        <f t="shared" si="10"/>
        <v/>
      </c>
      <c r="W29" t="str">
        <f t="shared" si="11"/>
        <v/>
      </c>
      <c r="X29" t="str">
        <f t="shared" si="4"/>
        <v/>
      </c>
    </row>
    <row r="30" spans="1:24" ht="16.5" thickBot="1" x14ac:dyDescent="0.3">
      <c r="A30" s="190">
        <f t="shared" si="12"/>
        <v>27</v>
      </c>
      <c r="B30" s="204"/>
      <c r="C30" s="204"/>
      <c r="D30" s="204"/>
      <c r="E30" s="210"/>
      <c r="F30" s="227"/>
      <c r="G30" s="227"/>
      <c r="H30" s="204"/>
      <c r="I30" s="204"/>
      <c r="J30" s="204"/>
      <c r="L30" t="str">
        <f t="shared" si="5"/>
        <v/>
      </c>
      <c r="M30" t="str">
        <f t="shared" si="14"/>
        <v/>
      </c>
      <c r="N30" t="str">
        <f t="shared" si="15"/>
        <v/>
      </c>
      <c r="O30" s="200" t="str">
        <f t="shared" si="13"/>
        <v/>
      </c>
      <c r="P30" s="200" t="str">
        <f t="shared" si="16"/>
        <v/>
      </c>
      <c r="Q30" s="200" t="str">
        <f t="shared" si="17"/>
        <v/>
      </c>
      <c r="R30" t="str">
        <f t="shared" si="8"/>
        <v/>
      </c>
      <c r="S30" t="str">
        <f t="shared" si="9"/>
        <v/>
      </c>
      <c r="T30" t="str">
        <f t="shared" si="18"/>
        <v/>
      </c>
      <c r="U30" s="201" t="str">
        <f t="shared" si="10"/>
        <v/>
      </c>
      <c r="W30" t="str">
        <f t="shared" si="11"/>
        <v/>
      </c>
      <c r="X30" t="str">
        <f t="shared" si="4"/>
        <v/>
      </c>
    </row>
    <row r="31" spans="1:24" ht="16.5" thickBot="1" x14ac:dyDescent="0.3">
      <c r="A31" s="190">
        <f t="shared" si="12"/>
        <v>28</v>
      </c>
      <c r="B31" s="204"/>
      <c r="C31" s="204"/>
      <c r="D31" s="204"/>
      <c r="E31" s="210"/>
      <c r="F31" s="227"/>
      <c r="G31" s="227"/>
      <c r="H31" s="204"/>
      <c r="I31" s="204"/>
      <c r="J31" s="204"/>
      <c r="L31" t="str">
        <f t="shared" si="5"/>
        <v/>
      </c>
      <c r="M31" t="str">
        <f t="shared" si="14"/>
        <v/>
      </c>
      <c r="N31" t="str">
        <f t="shared" si="15"/>
        <v/>
      </c>
      <c r="O31" s="200" t="str">
        <f t="shared" si="13"/>
        <v/>
      </c>
      <c r="P31" s="200" t="str">
        <f t="shared" si="16"/>
        <v/>
      </c>
      <c r="Q31" s="200" t="str">
        <f t="shared" si="17"/>
        <v/>
      </c>
      <c r="R31" t="str">
        <f t="shared" si="8"/>
        <v/>
      </c>
      <c r="S31" t="str">
        <f t="shared" si="9"/>
        <v/>
      </c>
      <c r="T31" t="str">
        <f t="shared" si="18"/>
        <v/>
      </c>
      <c r="U31" s="201" t="str">
        <f t="shared" si="10"/>
        <v/>
      </c>
      <c r="W31" t="str">
        <f t="shared" si="11"/>
        <v/>
      </c>
      <c r="X31" t="str">
        <f t="shared" si="4"/>
        <v/>
      </c>
    </row>
    <row r="32" spans="1:24" ht="16.5" thickBot="1" x14ac:dyDescent="0.3">
      <c r="A32" s="190">
        <f t="shared" si="12"/>
        <v>29</v>
      </c>
      <c r="B32" s="204"/>
      <c r="C32" s="204"/>
      <c r="D32" s="204"/>
      <c r="E32" s="210"/>
      <c r="F32" s="227"/>
      <c r="G32" s="227"/>
      <c r="H32" s="204"/>
      <c r="I32" s="204"/>
      <c r="J32" s="204"/>
      <c r="L32" t="str">
        <f t="shared" si="5"/>
        <v/>
      </c>
      <c r="M32" t="str">
        <f t="shared" si="14"/>
        <v/>
      </c>
      <c r="N32" t="str">
        <f t="shared" si="15"/>
        <v/>
      </c>
      <c r="O32" s="200" t="str">
        <f t="shared" si="13"/>
        <v/>
      </c>
      <c r="P32" s="200" t="str">
        <f t="shared" si="16"/>
        <v/>
      </c>
      <c r="Q32" s="200" t="str">
        <f t="shared" si="17"/>
        <v/>
      </c>
      <c r="R32" t="str">
        <f t="shared" si="8"/>
        <v/>
      </c>
      <c r="S32" t="str">
        <f t="shared" si="9"/>
        <v/>
      </c>
      <c r="T32" t="str">
        <f t="shared" si="18"/>
        <v/>
      </c>
      <c r="U32" s="201" t="str">
        <f t="shared" si="10"/>
        <v/>
      </c>
      <c r="W32" t="str">
        <f t="shared" si="11"/>
        <v/>
      </c>
      <c r="X32" t="str">
        <f t="shared" si="4"/>
        <v/>
      </c>
    </row>
    <row r="33" spans="1:24" ht="16.5" thickBot="1" x14ac:dyDescent="0.3">
      <c r="A33" s="190">
        <f t="shared" si="12"/>
        <v>30</v>
      </c>
      <c r="B33" s="204"/>
      <c r="C33" s="204"/>
      <c r="D33" s="204"/>
      <c r="E33" s="210"/>
      <c r="F33" s="227"/>
      <c r="G33" s="227"/>
      <c r="H33" s="204"/>
      <c r="I33" s="204"/>
      <c r="J33" s="204"/>
      <c r="L33" t="str">
        <f t="shared" si="5"/>
        <v/>
      </c>
      <c r="M33" t="str">
        <f t="shared" si="14"/>
        <v/>
      </c>
      <c r="N33" t="str">
        <f t="shared" si="15"/>
        <v/>
      </c>
      <c r="O33" s="200" t="str">
        <f t="shared" si="13"/>
        <v/>
      </c>
      <c r="P33" s="200" t="str">
        <f t="shared" si="16"/>
        <v/>
      </c>
      <c r="Q33" s="200" t="str">
        <f t="shared" si="17"/>
        <v/>
      </c>
      <c r="R33" t="str">
        <f t="shared" si="8"/>
        <v/>
      </c>
      <c r="S33" t="str">
        <f t="shared" si="9"/>
        <v/>
      </c>
      <c r="T33" t="str">
        <f t="shared" si="18"/>
        <v/>
      </c>
      <c r="U33" s="201" t="str">
        <f t="shared" si="10"/>
        <v/>
      </c>
      <c r="W33" t="str">
        <f t="shared" si="11"/>
        <v/>
      </c>
      <c r="X33" t="str">
        <f t="shared" si="4"/>
        <v/>
      </c>
    </row>
    <row r="34" spans="1:24" ht="16.5" thickBot="1" x14ac:dyDescent="0.3">
      <c r="A34" s="190">
        <f t="shared" si="12"/>
        <v>31</v>
      </c>
      <c r="B34" s="204"/>
      <c r="C34" s="204"/>
      <c r="D34" s="204"/>
      <c r="E34" s="210"/>
      <c r="F34" s="227"/>
      <c r="G34" s="227"/>
      <c r="H34" s="204" t="s">
        <v>1884</v>
      </c>
      <c r="I34" s="204"/>
      <c r="J34" s="204"/>
      <c r="L34" t="str">
        <f t="shared" si="5"/>
        <v/>
      </c>
      <c r="M34" t="str">
        <f t="shared" si="14"/>
        <v/>
      </c>
      <c r="N34" t="str">
        <f t="shared" si="15"/>
        <v/>
      </c>
      <c r="O34" s="200" t="str">
        <f t="shared" si="13"/>
        <v/>
      </c>
      <c r="P34" s="200" t="str">
        <f t="shared" si="16"/>
        <v/>
      </c>
      <c r="Q34" s="200" t="str">
        <f t="shared" si="17"/>
        <v/>
      </c>
      <c r="R34" t="str">
        <f t="shared" si="8"/>
        <v xml:space="preserve"> WHEN COUNTRY = 'BIR' THEN 0</v>
      </c>
      <c r="S34" t="str">
        <f t="shared" si="9"/>
        <v/>
      </c>
      <c r="T34" t="str">
        <f t="shared" si="18"/>
        <v/>
      </c>
      <c r="U34" s="201" t="str">
        <f t="shared" si="10"/>
        <v/>
      </c>
      <c r="W34" t="str">
        <f t="shared" si="11"/>
        <v xml:space="preserve"> WHEN COUNTRY = 'BIR' THEN 0</v>
      </c>
      <c r="X34" t="str">
        <f t="shared" si="4"/>
        <v>CASE  WHEN COUNTRY = 'BIR' THEN 0 END AS MISSING_VAL_IND_31,</v>
      </c>
    </row>
    <row r="35" spans="1:24" ht="16.5" thickBot="1" x14ac:dyDescent="0.3">
      <c r="A35" s="190">
        <f t="shared" si="12"/>
        <v>32</v>
      </c>
      <c r="B35" s="204"/>
      <c r="C35" s="204"/>
      <c r="D35" s="204"/>
      <c r="E35" s="210"/>
      <c r="F35" s="227"/>
      <c r="G35" s="227"/>
      <c r="H35" s="204"/>
      <c r="I35" s="204"/>
      <c r="J35" s="204"/>
      <c r="L35" t="str">
        <f t="shared" si="5"/>
        <v/>
      </c>
      <c r="M35" t="str">
        <f t="shared" si="14"/>
        <v/>
      </c>
      <c r="N35" t="str">
        <f t="shared" si="15"/>
        <v/>
      </c>
      <c r="O35" s="200" t="str">
        <f t="shared" si="13"/>
        <v/>
      </c>
      <c r="P35" s="200" t="str">
        <f t="shared" si="16"/>
        <v/>
      </c>
      <c r="Q35" s="200" t="str">
        <f t="shared" si="17"/>
        <v/>
      </c>
      <c r="R35" t="str">
        <f t="shared" si="8"/>
        <v/>
      </c>
      <c r="S35" t="str">
        <f t="shared" si="9"/>
        <v/>
      </c>
      <c r="T35" t="str">
        <f t="shared" si="18"/>
        <v/>
      </c>
      <c r="U35" s="201" t="str">
        <f t="shared" si="10"/>
        <v/>
      </c>
      <c r="W35" t="str">
        <f t="shared" si="11"/>
        <v/>
      </c>
      <c r="X35" t="str">
        <f t="shared" si="4"/>
        <v/>
      </c>
    </row>
    <row r="36" spans="1:24" ht="16.5" thickBot="1" x14ac:dyDescent="0.3">
      <c r="A36" s="190">
        <f t="shared" si="12"/>
        <v>33</v>
      </c>
      <c r="B36" s="204"/>
      <c r="C36" s="204"/>
      <c r="D36" s="204"/>
      <c r="E36" s="210"/>
      <c r="F36" s="227"/>
      <c r="G36" s="227"/>
      <c r="H36" s="204"/>
      <c r="I36" s="204"/>
      <c r="J36" s="204"/>
      <c r="L36" t="str">
        <f t="shared" si="5"/>
        <v/>
      </c>
      <c r="M36" t="str">
        <f t="shared" si="14"/>
        <v/>
      </c>
      <c r="N36" t="str">
        <f t="shared" si="15"/>
        <v/>
      </c>
      <c r="O36" s="200" t="str">
        <f t="shared" si="13"/>
        <v/>
      </c>
      <c r="P36" s="200" t="str">
        <f t="shared" si="16"/>
        <v/>
      </c>
      <c r="Q36" s="200" t="str">
        <f t="shared" si="17"/>
        <v/>
      </c>
      <c r="R36" t="str">
        <f t="shared" si="8"/>
        <v/>
      </c>
      <c r="S36" t="str">
        <f t="shared" si="9"/>
        <v/>
      </c>
      <c r="T36" t="str">
        <f t="shared" si="18"/>
        <v/>
      </c>
      <c r="U36" s="201" t="str">
        <f t="shared" si="10"/>
        <v/>
      </c>
      <c r="W36" t="str">
        <f t="shared" si="11"/>
        <v/>
      </c>
      <c r="X36" t="str">
        <f t="shared" si="4"/>
        <v/>
      </c>
    </row>
    <row r="37" spans="1:24" ht="16.5" thickBot="1" x14ac:dyDescent="0.3">
      <c r="A37" s="190">
        <f t="shared" si="12"/>
        <v>34</v>
      </c>
      <c r="B37" s="204"/>
      <c r="C37" s="204"/>
      <c r="D37" s="204"/>
      <c r="E37" s="210"/>
      <c r="F37" s="227"/>
      <c r="G37" s="227"/>
      <c r="H37" s="204"/>
      <c r="I37" s="204"/>
      <c r="J37" s="204"/>
      <c r="L37" t="str">
        <f t="shared" si="5"/>
        <v/>
      </c>
      <c r="M37" t="str">
        <f t="shared" si="14"/>
        <v/>
      </c>
      <c r="N37" t="str">
        <f t="shared" si="15"/>
        <v/>
      </c>
      <c r="O37" s="200" t="str">
        <f t="shared" si="13"/>
        <v/>
      </c>
      <c r="P37" s="200" t="str">
        <f t="shared" si="16"/>
        <v/>
      </c>
      <c r="Q37" s="200" t="str">
        <f t="shared" si="17"/>
        <v/>
      </c>
      <c r="R37" t="str">
        <f t="shared" si="8"/>
        <v/>
      </c>
      <c r="S37" t="str">
        <f t="shared" si="9"/>
        <v/>
      </c>
      <c r="T37" t="str">
        <f t="shared" si="18"/>
        <v/>
      </c>
      <c r="U37" s="201" t="str">
        <f t="shared" si="10"/>
        <v/>
      </c>
      <c r="W37" t="str">
        <f t="shared" si="11"/>
        <v/>
      </c>
      <c r="X37" t="str">
        <f t="shared" si="4"/>
        <v/>
      </c>
    </row>
    <row r="38" spans="1:24" ht="16.5" thickBot="1" x14ac:dyDescent="0.3">
      <c r="A38" s="190">
        <f t="shared" si="12"/>
        <v>35</v>
      </c>
      <c r="B38" s="204" t="s">
        <v>1884</v>
      </c>
      <c r="C38" s="204"/>
      <c r="D38" s="204"/>
      <c r="E38" s="210" t="s">
        <v>1884</v>
      </c>
      <c r="F38" s="227"/>
      <c r="G38" s="227"/>
      <c r="H38" s="204"/>
      <c r="I38" s="204"/>
      <c r="J38" s="204"/>
      <c r="L38" t="str">
        <f t="shared" si="5"/>
        <v xml:space="preserve"> WHEN COUNTRY = 'BIB' THEN 0</v>
      </c>
      <c r="M38" t="str">
        <f t="shared" si="14"/>
        <v/>
      </c>
      <c r="N38" t="str">
        <f t="shared" si="15"/>
        <v/>
      </c>
      <c r="O38" s="200" t="str">
        <f t="shared" si="13"/>
        <v xml:space="preserve"> WHEN COUNTRY = 'KOPER' THEN 0</v>
      </c>
      <c r="P38" s="200" t="str">
        <f t="shared" si="16"/>
        <v/>
      </c>
      <c r="Q38" s="200" t="str">
        <f t="shared" si="17"/>
        <v/>
      </c>
      <c r="R38" t="str">
        <f t="shared" si="8"/>
        <v/>
      </c>
      <c r="S38" t="str">
        <f t="shared" si="9"/>
        <v/>
      </c>
      <c r="T38" t="str">
        <f t="shared" si="18"/>
        <v/>
      </c>
      <c r="U38" s="201" t="str">
        <f t="shared" si="10"/>
        <v/>
      </c>
      <c r="W38" t="str">
        <f t="shared" si="11"/>
        <v xml:space="preserve"> WHEN COUNTRY = 'BIB' THEN 0 WHEN COUNTRY = 'KOPER' THEN 0</v>
      </c>
      <c r="X38" t="str">
        <f t="shared" si="4"/>
        <v>CASE  WHEN COUNTRY = 'BIB' THEN 0 WHEN COUNTRY = 'KOPER' THEN 0 END AS MISSING_VAL_IND_35,</v>
      </c>
    </row>
    <row r="39" spans="1:24" ht="16.5" thickBot="1" x14ac:dyDescent="0.3">
      <c r="A39" s="190">
        <f t="shared" si="12"/>
        <v>36</v>
      </c>
      <c r="B39" s="204"/>
      <c r="C39" s="204"/>
      <c r="D39" s="204"/>
      <c r="E39" s="210"/>
      <c r="F39" s="227"/>
      <c r="G39" s="227"/>
      <c r="H39" s="204"/>
      <c r="I39" s="204"/>
      <c r="J39" s="204"/>
      <c r="L39" t="str">
        <f t="shared" si="5"/>
        <v/>
      </c>
      <c r="M39" t="str">
        <f t="shared" si="14"/>
        <v/>
      </c>
      <c r="N39" t="str">
        <f t="shared" si="15"/>
        <v/>
      </c>
      <c r="O39" s="200" t="str">
        <f t="shared" si="13"/>
        <v/>
      </c>
      <c r="P39" s="200" t="str">
        <f t="shared" si="16"/>
        <v/>
      </c>
      <c r="Q39" s="200" t="str">
        <f t="shared" si="17"/>
        <v/>
      </c>
      <c r="R39" t="str">
        <f t="shared" si="8"/>
        <v/>
      </c>
      <c r="S39" t="str">
        <f t="shared" si="9"/>
        <v/>
      </c>
      <c r="T39" t="str">
        <f t="shared" si="18"/>
        <v/>
      </c>
      <c r="U39" s="201" t="str">
        <f t="shared" si="10"/>
        <v/>
      </c>
      <c r="W39" t="str">
        <f t="shared" si="11"/>
        <v/>
      </c>
      <c r="X39" t="str">
        <f t="shared" si="4"/>
        <v/>
      </c>
    </row>
    <row r="40" spans="1:24" ht="16.5" thickBot="1" x14ac:dyDescent="0.3">
      <c r="A40" s="190">
        <f t="shared" si="12"/>
        <v>37</v>
      </c>
      <c r="B40" s="204"/>
      <c r="C40" s="204"/>
      <c r="D40" s="204"/>
      <c r="E40" s="210"/>
      <c r="F40" s="227"/>
      <c r="G40" s="227"/>
      <c r="H40" s="204"/>
      <c r="I40" s="204"/>
      <c r="J40" s="204"/>
      <c r="L40" t="str">
        <f t="shared" si="5"/>
        <v/>
      </c>
      <c r="M40" t="str">
        <f t="shared" si="14"/>
        <v/>
      </c>
      <c r="N40" t="str">
        <f t="shared" si="15"/>
        <v/>
      </c>
      <c r="O40" s="200" t="str">
        <f t="shared" si="13"/>
        <v/>
      </c>
      <c r="P40" s="200" t="str">
        <f t="shared" si="16"/>
        <v/>
      </c>
      <c r="Q40" s="200" t="str">
        <f t="shared" si="17"/>
        <v/>
      </c>
      <c r="R40" t="str">
        <f t="shared" si="8"/>
        <v/>
      </c>
      <c r="S40" t="str">
        <f t="shared" si="9"/>
        <v/>
      </c>
      <c r="T40" t="str">
        <f t="shared" si="18"/>
        <v/>
      </c>
      <c r="U40" s="201" t="str">
        <f t="shared" si="10"/>
        <v/>
      </c>
      <c r="W40" t="str">
        <f t="shared" si="11"/>
        <v/>
      </c>
      <c r="X40" t="str">
        <f t="shared" si="4"/>
        <v/>
      </c>
    </row>
    <row r="41" spans="1:24" ht="16.5" thickBot="1" x14ac:dyDescent="0.3">
      <c r="A41" s="190">
        <f t="shared" si="12"/>
        <v>38</v>
      </c>
      <c r="B41" s="204"/>
      <c r="C41" s="204"/>
      <c r="D41" s="204"/>
      <c r="E41" s="210"/>
      <c r="F41" s="227"/>
      <c r="G41" s="227"/>
      <c r="H41" s="204"/>
      <c r="I41" s="204"/>
      <c r="J41" s="204"/>
      <c r="L41" t="str">
        <f t="shared" si="5"/>
        <v/>
      </c>
      <c r="M41" t="str">
        <f t="shared" si="14"/>
        <v/>
      </c>
      <c r="N41" t="str">
        <f t="shared" si="15"/>
        <v/>
      </c>
      <c r="O41" s="200" t="str">
        <f t="shared" si="13"/>
        <v/>
      </c>
      <c r="P41" s="200" t="str">
        <f t="shared" si="16"/>
        <v/>
      </c>
      <c r="Q41" s="200" t="str">
        <f t="shared" si="17"/>
        <v/>
      </c>
      <c r="R41" t="str">
        <f t="shared" si="8"/>
        <v/>
      </c>
      <c r="S41" t="str">
        <f t="shared" si="9"/>
        <v/>
      </c>
      <c r="T41" t="str">
        <f t="shared" si="18"/>
        <v/>
      </c>
      <c r="U41" s="201" t="str">
        <f t="shared" si="10"/>
        <v/>
      </c>
      <c r="W41" t="str">
        <f t="shared" si="11"/>
        <v/>
      </c>
      <c r="X41" t="str">
        <f t="shared" si="4"/>
        <v/>
      </c>
    </row>
    <row r="42" spans="1:24" ht="16.5" thickBot="1" x14ac:dyDescent="0.3">
      <c r="A42" s="190">
        <f t="shared" si="12"/>
        <v>39</v>
      </c>
      <c r="B42" s="204"/>
      <c r="C42" s="204"/>
      <c r="D42" s="204"/>
      <c r="E42" s="210"/>
      <c r="F42" s="227"/>
      <c r="G42" s="227"/>
      <c r="H42" s="204"/>
      <c r="I42" s="204"/>
      <c r="J42" s="204"/>
      <c r="L42" t="str">
        <f t="shared" si="5"/>
        <v/>
      </c>
      <c r="M42" t="str">
        <f t="shared" si="14"/>
        <v/>
      </c>
      <c r="N42" t="str">
        <f t="shared" si="15"/>
        <v/>
      </c>
      <c r="O42" s="200" t="str">
        <f t="shared" si="13"/>
        <v/>
      </c>
      <c r="P42" s="200" t="str">
        <f t="shared" si="16"/>
        <v/>
      </c>
      <c r="Q42" s="200" t="str">
        <f t="shared" si="17"/>
        <v/>
      </c>
      <c r="R42" t="str">
        <f t="shared" si="8"/>
        <v/>
      </c>
      <c r="S42" t="str">
        <f t="shared" si="9"/>
        <v/>
      </c>
      <c r="T42" t="str">
        <f t="shared" si="18"/>
        <v/>
      </c>
      <c r="U42" s="201" t="str">
        <f t="shared" si="10"/>
        <v/>
      </c>
      <c r="W42" t="str">
        <f t="shared" si="11"/>
        <v/>
      </c>
      <c r="X42" t="str">
        <f t="shared" si="4"/>
        <v/>
      </c>
    </row>
    <row r="43" spans="1:24" ht="16.5" thickBot="1" x14ac:dyDescent="0.3">
      <c r="A43" s="190">
        <f t="shared" si="12"/>
        <v>40</v>
      </c>
      <c r="B43" s="204"/>
      <c r="C43" s="204" t="s">
        <v>1813</v>
      </c>
      <c r="D43" s="204" t="s">
        <v>1814</v>
      </c>
      <c r="E43" s="210"/>
      <c r="F43" s="227" t="s">
        <v>1815</v>
      </c>
      <c r="G43" s="227" t="s">
        <v>1816</v>
      </c>
      <c r="H43" s="204"/>
      <c r="I43" s="204" t="s">
        <v>2084</v>
      </c>
      <c r="J43" s="204" t="s">
        <v>2084</v>
      </c>
      <c r="L43" t="str">
        <f t="shared" si="5"/>
        <v/>
      </c>
      <c r="M43" t="str">
        <f>IF(LEN(C43)&gt;0,CONCATENATE(" WHEN COUNTRY = '",$B$2,"' AND SEGMENT= '",$C$3, "'  THEN ",C43 ),"")</f>
        <v xml:space="preserve"> WHEN COUNTRY = 'BIB' AND SEGMENT= 'CORPORATE'  THEN 0.79426789</v>
      </c>
      <c r="N43" t="str">
        <f>IF(LEN(D43)&gt;0,CONCATENATE(" WHEN COUNTRY = '",$B$2,"' AND SEGMENT= '",$D$3, "'  THEN ",D43 ),"")</f>
        <v xml:space="preserve"> WHEN COUNTRY = 'BIB' AND SEGMENT= 'RETAIL'  THEN 0.58823532</v>
      </c>
      <c r="O43" s="200" t="str">
        <f t="shared" si="13"/>
        <v/>
      </c>
      <c r="P43" s="200" t="str">
        <f>IF(LEN(F43)&gt;0,CONCATENATE(" WHEN COUNTRY = '",$E$2,"' AND SEGMENT= '",$F$3, "'  THEN ",F43 ),"")</f>
        <v xml:space="preserve"> WHEN COUNTRY = 'KOPER' AND SEGMENT= 'CORPORATE'  THEN 0.9966705</v>
      </c>
      <c r="Q43" s="200" t="str">
        <f>IF(LEN(G43)&gt;0,CONCATENATE(" WHEN COUNTRY = '",$E$2,"' AND SEGMENT= '",$G$3, "'  THEN ",G43 ),"")</f>
        <v xml:space="preserve"> WHEN COUNTRY = 'KOPER' AND SEGMENT= 'SMALL/MICRO'  THEN 0.9145281</v>
      </c>
      <c r="R43" t="str">
        <f t="shared" si="8"/>
        <v/>
      </c>
      <c r="S43" t="str">
        <f t="shared" si="9"/>
        <v xml:space="preserve"> WHEN COUNTRY = 'BIR' AND SEGMENT IN ('CORPORATE','SME Corporate')  THEN 1.00</v>
      </c>
      <c r="T43" t="str">
        <f t="shared" si="18"/>
        <v xml:space="preserve"> WHEN COUNTRY = 'BIR' AND SEGMENT= 'SME Retail'  THEN 1.00</v>
      </c>
      <c r="U43" s="201" t="str">
        <f t="shared" si="10"/>
        <v/>
      </c>
      <c r="W43" t="str">
        <f t="shared" si="11"/>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v>
      </c>
      <c r="X43" t="str">
        <f t="shared" si="4"/>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END AS MISSING_VAL_IND_40,</v>
      </c>
    </row>
    <row r="44" spans="1:24" ht="16.5" thickBot="1" x14ac:dyDescent="0.3">
      <c r="A44" s="190">
        <f t="shared" si="12"/>
        <v>41</v>
      </c>
      <c r="B44" s="204"/>
      <c r="C44" s="204"/>
      <c r="D44" s="204"/>
      <c r="E44" s="210"/>
      <c r="F44" s="227"/>
      <c r="G44" s="227"/>
      <c r="H44" s="204"/>
      <c r="I44" s="204"/>
      <c r="J44" s="204"/>
      <c r="L44" t="str">
        <f t="shared" si="5"/>
        <v/>
      </c>
      <c r="M44" t="str">
        <f t="shared" ref="M44:M58" si="19">IF(LEN(C44)&gt;0,CONCATENATE(" WHEN COUNTRY = '",$B$2, "' THEN ",C44 ),"")</f>
        <v/>
      </c>
      <c r="N44" t="str">
        <f t="shared" ref="N44:N58" si="20">IF(LEN(D44)&gt;0,CONCATENATE(" WHEN COUNTRY = '",$B$2, "' THEN ",D44 ),"")</f>
        <v/>
      </c>
      <c r="O44" s="200" t="str">
        <f t="shared" si="13"/>
        <v/>
      </c>
      <c r="P44" s="200" t="str">
        <f t="shared" ref="P44:Q50" si="21">IF(LEN(F44)&gt;0,CONCATENATE(" WHEN COUNTRY = '",$E$2, "' THEN ",F44 ),"")</f>
        <v/>
      </c>
      <c r="Q44" s="200" t="str">
        <f t="shared" si="21"/>
        <v/>
      </c>
      <c r="R44" t="str">
        <f t="shared" si="8"/>
        <v/>
      </c>
      <c r="S44" t="str">
        <f t="shared" si="9"/>
        <v/>
      </c>
      <c r="T44" t="str">
        <f t="shared" si="18"/>
        <v/>
      </c>
      <c r="U44" s="201" t="str">
        <f t="shared" si="10"/>
        <v/>
      </c>
      <c r="W44" t="str">
        <f t="shared" si="11"/>
        <v/>
      </c>
      <c r="X44" t="str">
        <f t="shared" si="4"/>
        <v/>
      </c>
    </row>
    <row r="45" spans="1:24" ht="16.5" thickBot="1" x14ac:dyDescent="0.3">
      <c r="A45" s="190">
        <f t="shared" si="12"/>
        <v>42</v>
      </c>
      <c r="B45" s="204"/>
      <c r="C45" s="204"/>
      <c r="D45" s="204"/>
      <c r="E45" s="210"/>
      <c r="F45" s="227"/>
      <c r="G45" s="227"/>
      <c r="H45" s="204"/>
      <c r="I45" s="204"/>
      <c r="J45" s="204"/>
      <c r="L45" t="str">
        <f t="shared" si="5"/>
        <v/>
      </c>
      <c r="M45" t="str">
        <f t="shared" si="19"/>
        <v/>
      </c>
      <c r="N45" t="str">
        <f t="shared" si="20"/>
        <v/>
      </c>
      <c r="O45" s="200" t="str">
        <f t="shared" si="13"/>
        <v/>
      </c>
      <c r="P45" s="200" t="str">
        <f t="shared" si="21"/>
        <v/>
      </c>
      <c r="Q45" s="200" t="str">
        <f t="shared" si="21"/>
        <v/>
      </c>
      <c r="R45" t="str">
        <f t="shared" si="8"/>
        <v/>
      </c>
      <c r="S45" t="str">
        <f t="shared" si="9"/>
        <v/>
      </c>
      <c r="T45" t="str">
        <f t="shared" si="18"/>
        <v/>
      </c>
      <c r="U45" s="201" t="str">
        <f t="shared" si="10"/>
        <v/>
      </c>
      <c r="W45" t="str">
        <f t="shared" si="11"/>
        <v/>
      </c>
      <c r="X45" t="str">
        <f t="shared" si="4"/>
        <v/>
      </c>
    </row>
    <row r="46" spans="1:24" ht="16.5" thickBot="1" x14ac:dyDescent="0.3">
      <c r="A46" s="190">
        <f t="shared" si="12"/>
        <v>43</v>
      </c>
      <c r="B46" s="204"/>
      <c r="C46" s="204"/>
      <c r="D46" s="204"/>
      <c r="E46" s="210"/>
      <c r="F46" s="227"/>
      <c r="G46" s="227"/>
      <c r="H46" s="204"/>
      <c r="I46" s="204"/>
      <c r="J46" s="204"/>
      <c r="L46" t="str">
        <f t="shared" si="5"/>
        <v/>
      </c>
      <c r="M46" t="str">
        <f t="shared" si="19"/>
        <v/>
      </c>
      <c r="N46" t="str">
        <f t="shared" si="20"/>
        <v/>
      </c>
      <c r="O46" s="200" t="str">
        <f t="shared" si="13"/>
        <v/>
      </c>
      <c r="P46" s="200" t="str">
        <f t="shared" si="21"/>
        <v/>
      </c>
      <c r="Q46" s="200" t="str">
        <f t="shared" si="21"/>
        <v/>
      </c>
      <c r="R46" t="str">
        <f t="shared" si="8"/>
        <v/>
      </c>
      <c r="S46" t="str">
        <f t="shared" si="9"/>
        <v/>
      </c>
      <c r="T46" t="str">
        <f t="shared" si="18"/>
        <v/>
      </c>
      <c r="U46" s="201" t="str">
        <f t="shared" si="10"/>
        <v/>
      </c>
      <c r="W46" t="str">
        <f t="shared" si="11"/>
        <v/>
      </c>
      <c r="X46" t="str">
        <f t="shared" si="4"/>
        <v/>
      </c>
    </row>
    <row r="47" spans="1:24" ht="16.5" thickBot="1" x14ac:dyDescent="0.3">
      <c r="A47" s="190">
        <f t="shared" si="12"/>
        <v>44</v>
      </c>
      <c r="B47" s="204" t="s">
        <v>1884</v>
      </c>
      <c r="C47" s="204"/>
      <c r="D47" s="204"/>
      <c r="E47" s="210" t="s">
        <v>1884</v>
      </c>
      <c r="F47" s="227"/>
      <c r="G47" s="227"/>
      <c r="H47" s="204" t="s">
        <v>1884</v>
      </c>
      <c r="I47" s="204"/>
      <c r="J47" s="204"/>
      <c r="L47" t="str">
        <f t="shared" si="5"/>
        <v xml:space="preserve"> WHEN COUNTRY = 'BIB' THEN 0</v>
      </c>
      <c r="M47" t="str">
        <f t="shared" si="19"/>
        <v/>
      </c>
      <c r="N47" t="str">
        <f t="shared" si="20"/>
        <v/>
      </c>
      <c r="O47" s="200" t="str">
        <f t="shared" si="13"/>
        <v xml:space="preserve"> WHEN COUNTRY = 'KOPER' THEN 0</v>
      </c>
      <c r="P47" s="200" t="str">
        <f t="shared" si="21"/>
        <v/>
      </c>
      <c r="Q47" s="200" t="str">
        <f t="shared" si="21"/>
        <v/>
      </c>
      <c r="R47" t="str">
        <f t="shared" si="8"/>
        <v xml:space="preserve"> WHEN COUNTRY = 'BIR' THEN 0</v>
      </c>
      <c r="S47" t="str">
        <f t="shared" si="9"/>
        <v/>
      </c>
      <c r="T47" t="str">
        <f t="shared" si="18"/>
        <v/>
      </c>
      <c r="U47" s="201" t="str">
        <f t="shared" si="10"/>
        <v/>
      </c>
      <c r="W47" t="str">
        <f t="shared" si="11"/>
        <v xml:space="preserve"> WHEN COUNTRY = 'BIB' THEN 0 WHEN COUNTRY = 'KOPER' THEN 0 WHEN COUNTRY = 'BIR' THEN 0</v>
      </c>
      <c r="X47" t="str">
        <f t="shared" si="4"/>
        <v>CASE  WHEN COUNTRY = 'BIB' THEN 0 WHEN COUNTRY = 'KOPER' THEN 0 WHEN COUNTRY = 'BIR' THEN 0 END AS MISSING_VAL_IND_44,</v>
      </c>
    </row>
    <row r="48" spans="1:24" ht="16.5" thickBot="1" x14ac:dyDescent="0.3">
      <c r="A48" s="190">
        <f t="shared" si="12"/>
        <v>45</v>
      </c>
      <c r="B48" s="204"/>
      <c r="C48" s="204"/>
      <c r="D48" s="204"/>
      <c r="E48" s="210"/>
      <c r="F48" s="227"/>
      <c r="G48" s="227"/>
      <c r="H48" s="204"/>
      <c r="I48" s="204"/>
      <c r="J48" s="204"/>
      <c r="L48" t="str">
        <f t="shared" si="5"/>
        <v/>
      </c>
      <c r="M48" t="str">
        <f t="shared" si="19"/>
        <v/>
      </c>
      <c r="N48" t="str">
        <f t="shared" si="20"/>
        <v/>
      </c>
      <c r="O48" s="200" t="str">
        <f t="shared" si="13"/>
        <v/>
      </c>
      <c r="P48" s="200" t="str">
        <f t="shared" si="21"/>
        <v/>
      </c>
      <c r="Q48" s="200" t="str">
        <f t="shared" si="21"/>
        <v/>
      </c>
      <c r="R48" t="str">
        <f t="shared" si="8"/>
        <v/>
      </c>
      <c r="S48" t="str">
        <f t="shared" si="9"/>
        <v/>
      </c>
      <c r="T48" t="str">
        <f t="shared" si="18"/>
        <v/>
      </c>
      <c r="U48" s="201" t="str">
        <f t="shared" si="10"/>
        <v/>
      </c>
      <c r="W48" t="str">
        <f t="shared" si="11"/>
        <v/>
      </c>
      <c r="X48" t="str">
        <f t="shared" si="4"/>
        <v/>
      </c>
    </row>
    <row r="49" spans="1:24" ht="16.5" thickBot="1" x14ac:dyDescent="0.3">
      <c r="A49" s="190">
        <f t="shared" si="12"/>
        <v>46</v>
      </c>
      <c r="B49" s="204"/>
      <c r="C49" s="204"/>
      <c r="D49" s="204"/>
      <c r="E49" s="210"/>
      <c r="F49" s="227"/>
      <c r="G49" s="227"/>
      <c r="H49" s="204"/>
      <c r="I49" s="204"/>
      <c r="J49" s="204"/>
      <c r="L49" t="str">
        <f t="shared" si="5"/>
        <v/>
      </c>
      <c r="M49" t="str">
        <f t="shared" si="19"/>
        <v/>
      </c>
      <c r="N49" t="str">
        <f t="shared" si="20"/>
        <v/>
      </c>
      <c r="O49" s="200" t="str">
        <f t="shared" si="13"/>
        <v/>
      </c>
      <c r="P49" s="200" t="str">
        <f t="shared" si="21"/>
        <v/>
      </c>
      <c r="Q49" s="200" t="str">
        <f t="shared" si="21"/>
        <v/>
      </c>
      <c r="R49" t="str">
        <f t="shared" si="8"/>
        <v/>
      </c>
      <c r="S49" t="str">
        <f t="shared" si="9"/>
        <v/>
      </c>
      <c r="T49" t="str">
        <f t="shared" si="18"/>
        <v/>
      </c>
      <c r="U49" s="201" t="str">
        <f t="shared" si="10"/>
        <v/>
      </c>
      <c r="W49" t="str">
        <f t="shared" si="11"/>
        <v/>
      </c>
      <c r="X49" t="str">
        <f t="shared" si="4"/>
        <v/>
      </c>
    </row>
    <row r="50" spans="1:24" ht="16.5" thickBot="1" x14ac:dyDescent="0.3">
      <c r="A50" s="190">
        <f t="shared" si="12"/>
        <v>47</v>
      </c>
      <c r="B50" s="204"/>
      <c r="C50" s="204"/>
      <c r="D50" s="204"/>
      <c r="E50" s="210"/>
      <c r="F50" s="227"/>
      <c r="G50" s="227"/>
      <c r="H50" s="204"/>
      <c r="I50" s="204"/>
      <c r="J50" s="204"/>
      <c r="L50" t="str">
        <f t="shared" si="5"/>
        <v/>
      </c>
      <c r="M50" t="str">
        <f t="shared" si="19"/>
        <v/>
      </c>
      <c r="N50" t="str">
        <f t="shared" si="20"/>
        <v/>
      </c>
      <c r="O50" s="200" t="str">
        <f t="shared" si="13"/>
        <v/>
      </c>
      <c r="P50" s="200" t="str">
        <f t="shared" si="21"/>
        <v/>
      </c>
      <c r="Q50" s="200" t="str">
        <f t="shared" si="21"/>
        <v/>
      </c>
      <c r="R50" t="str">
        <f t="shared" si="8"/>
        <v/>
      </c>
      <c r="S50" t="str">
        <f t="shared" si="9"/>
        <v/>
      </c>
      <c r="T50" t="str">
        <f t="shared" si="18"/>
        <v/>
      </c>
      <c r="U50" s="201" t="str">
        <f t="shared" si="10"/>
        <v/>
      </c>
      <c r="W50" t="str">
        <f t="shared" si="11"/>
        <v/>
      </c>
      <c r="X50" t="str">
        <f t="shared" si="4"/>
        <v/>
      </c>
    </row>
    <row r="51" spans="1:24" ht="16.5" thickBot="1" x14ac:dyDescent="0.3">
      <c r="A51" s="190">
        <f t="shared" si="12"/>
        <v>48</v>
      </c>
      <c r="B51" s="204"/>
      <c r="C51" s="204"/>
      <c r="D51" s="204"/>
      <c r="E51" s="210"/>
      <c r="F51" s="227" t="s">
        <v>1817</v>
      </c>
      <c r="G51" s="227" t="s">
        <v>1818</v>
      </c>
      <c r="H51" s="204"/>
      <c r="I51" s="204"/>
      <c r="J51" s="204"/>
      <c r="L51" t="str">
        <f t="shared" si="5"/>
        <v/>
      </c>
      <c r="M51" t="str">
        <f t="shared" si="19"/>
        <v/>
      </c>
      <c r="N51" t="str">
        <f t="shared" si="20"/>
        <v/>
      </c>
      <c r="O51" s="200" t="str">
        <f t="shared" si="13"/>
        <v/>
      </c>
      <c r="P51" s="200" t="str">
        <f>IF(LEN(F51)&gt;0,CONCATENATE(" WHEN COUNTRY = '",$E$2,"' AND SEGMENT= '",$F$3, "'  THEN ",F51 ),"")</f>
        <v xml:space="preserve"> WHEN COUNTRY = 'KOPER' AND SEGMENT= 'CORPORATE'  THEN 0.4015377</v>
      </c>
      <c r="Q51" s="200" t="str">
        <f>IF(LEN(G51)&gt;0,CONCATENATE(" WHEN COUNTRY = '",$E$2,"' AND SEGMENT= '",$G$3, "'  THEN ",G51 ),"")</f>
        <v xml:space="preserve"> WHEN COUNTRY = 'KOPER' AND SEGMENT= 'SMALL/MICRO'  THEN 0.3516507</v>
      </c>
      <c r="R51" t="str">
        <f t="shared" si="8"/>
        <v/>
      </c>
      <c r="S51" t="str">
        <f t="shared" si="9"/>
        <v/>
      </c>
      <c r="T51" t="str">
        <f t="shared" si="18"/>
        <v/>
      </c>
      <c r="U51" s="201" t="str">
        <f t="shared" si="10"/>
        <v/>
      </c>
      <c r="W51" t="str">
        <f t="shared" si="11"/>
        <v xml:space="preserve"> WHEN COUNTRY = 'KOPER' AND SEGMENT= 'CORPORATE'  THEN 0.4015377 WHEN COUNTRY = 'KOPER' AND SEGMENT= 'SMALL/MICRO'  THEN 0.3516507</v>
      </c>
      <c r="X51" t="str">
        <f t="shared" si="4"/>
        <v>CASE  WHEN COUNTRY = 'KOPER' AND SEGMENT= 'CORPORATE'  THEN 0.4015377 WHEN COUNTRY = 'KOPER' AND SEGMENT= 'SMALL/MICRO'  THEN 0.3516507 END AS MISSING_VAL_IND_48,</v>
      </c>
    </row>
    <row r="52" spans="1:24" ht="16.5" thickBot="1" x14ac:dyDescent="0.3">
      <c r="A52" s="190">
        <f t="shared" si="12"/>
        <v>49</v>
      </c>
      <c r="B52" s="204"/>
      <c r="C52" s="204"/>
      <c r="D52" s="204"/>
      <c r="E52" s="210"/>
      <c r="F52" s="227"/>
      <c r="G52" s="227"/>
      <c r="H52" s="204"/>
      <c r="I52" s="204"/>
      <c r="J52" s="204"/>
      <c r="L52" t="str">
        <f t="shared" si="5"/>
        <v/>
      </c>
      <c r="M52" t="str">
        <f t="shared" si="19"/>
        <v/>
      </c>
      <c r="N52" t="str">
        <f t="shared" si="20"/>
        <v/>
      </c>
      <c r="O52" s="200" t="str">
        <f t="shared" si="13"/>
        <v/>
      </c>
      <c r="P52" s="200" t="str">
        <f t="shared" ref="P52:Q58" si="22">IF(LEN(F52)&gt;0,CONCATENATE(" WHEN COUNTRY = '",$E$2, "' THEN ",F52 ),"")</f>
        <v/>
      </c>
      <c r="Q52" s="200" t="str">
        <f t="shared" si="22"/>
        <v/>
      </c>
      <c r="R52" t="str">
        <f t="shared" si="8"/>
        <v/>
      </c>
      <c r="S52" t="str">
        <f t="shared" si="9"/>
        <v/>
      </c>
      <c r="T52" t="str">
        <f t="shared" si="18"/>
        <v/>
      </c>
      <c r="U52" s="201" t="str">
        <f t="shared" si="10"/>
        <v/>
      </c>
      <c r="W52" t="str">
        <f t="shared" si="11"/>
        <v/>
      </c>
      <c r="X52" t="str">
        <f t="shared" si="4"/>
        <v/>
      </c>
    </row>
    <row r="53" spans="1:24" ht="16.5" thickBot="1" x14ac:dyDescent="0.3">
      <c r="A53" s="190">
        <f t="shared" si="12"/>
        <v>50</v>
      </c>
      <c r="B53" s="204"/>
      <c r="C53" s="204"/>
      <c r="D53" s="204"/>
      <c r="E53" s="210"/>
      <c r="F53" s="227"/>
      <c r="G53" s="227"/>
      <c r="H53" s="204"/>
      <c r="I53" s="204"/>
      <c r="J53" s="204"/>
      <c r="L53" t="str">
        <f t="shared" si="5"/>
        <v/>
      </c>
      <c r="M53" t="str">
        <f t="shared" si="19"/>
        <v/>
      </c>
      <c r="N53" t="str">
        <f t="shared" si="20"/>
        <v/>
      </c>
      <c r="O53" s="200" t="str">
        <f t="shared" si="13"/>
        <v/>
      </c>
      <c r="P53" s="200" t="str">
        <f t="shared" si="22"/>
        <v/>
      </c>
      <c r="Q53" s="200" t="str">
        <f t="shared" si="22"/>
        <v/>
      </c>
      <c r="R53" t="str">
        <f t="shared" si="8"/>
        <v/>
      </c>
      <c r="S53" t="str">
        <f t="shared" si="9"/>
        <v/>
      </c>
      <c r="T53" t="str">
        <f t="shared" si="18"/>
        <v/>
      </c>
      <c r="U53" s="201" t="str">
        <f t="shared" si="10"/>
        <v/>
      </c>
      <c r="W53" t="str">
        <f t="shared" si="11"/>
        <v/>
      </c>
      <c r="X53" t="str">
        <f t="shared" si="4"/>
        <v/>
      </c>
    </row>
    <row r="54" spans="1:24" ht="16.5" thickBot="1" x14ac:dyDescent="0.3">
      <c r="A54" s="190">
        <f t="shared" si="12"/>
        <v>51</v>
      </c>
      <c r="B54" s="204"/>
      <c r="C54" s="204"/>
      <c r="D54" s="204"/>
      <c r="E54" s="210"/>
      <c r="F54" s="227"/>
      <c r="G54" s="227"/>
      <c r="H54" s="204"/>
      <c r="I54" s="204"/>
      <c r="J54" s="204"/>
      <c r="L54" t="str">
        <f t="shared" si="5"/>
        <v/>
      </c>
      <c r="M54" t="str">
        <f t="shared" si="19"/>
        <v/>
      </c>
      <c r="N54" t="str">
        <f t="shared" si="20"/>
        <v/>
      </c>
      <c r="O54" s="200" t="str">
        <f t="shared" si="13"/>
        <v/>
      </c>
      <c r="P54" s="200" t="str">
        <f t="shared" si="22"/>
        <v/>
      </c>
      <c r="Q54" s="200" t="str">
        <f t="shared" si="22"/>
        <v/>
      </c>
      <c r="R54" t="str">
        <f t="shared" si="8"/>
        <v/>
      </c>
      <c r="S54" t="str">
        <f t="shared" si="9"/>
        <v/>
      </c>
      <c r="T54" t="str">
        <f t="shared" si="18"/>
        <v/>
      </c>
      <c r="U54" s="201" t="str">
        <f t="shared" si="10"/>
        <v/>
      </c>
      <c r="W54" t="str">
        <f t="shared" si="11"/>
        <v/>
      </c>
      <c r="X54" t="str">
        <f t="shared" si="4"/>
        <v/>
      </c>
    </row>
    <row r="55" spans="1:24" ht="16.5" thickBot="1" x14ac:dyDescent="0.3">
      <c r="A55" s="190">
        <f t="shared" si="12"/>
        <v>52</v>
      </c>
      <c r="B55" s="204"/>
      <c r="C55" s="204"/>
      <c r="D55" s="204"/>
      <c r="E55" s="210"/>
      <c r="F55" s="227"/>
      <c r="G55" s="227"/>
      <c r="H55" s="204"/>
      <c r="I55" s="204"/>
      <c r="J55" s="204"/>
      <c r="L55" t="str">
        <f t="shared" si="5"/>
        <v/>
      </c>
      <c r="M55" t="str">
        <f t="shared" si="19"/>
        <v/>
      </c>
      <c r="N55" t="str">
        <f t="shared" si="20"/>
        <v/>
      </c>
      <c r="O55" s="200" t="str">
        <f t="shared" si="13"/>
        <v/>
      </c>
      <c r="P55" s="200" t="str">
        <f t="shared" si="22"/>
        <v/>
      </c>
      <c r="Q55" s="200" t="str">
        <f t="shared" si="22"/>
        <v/>
      </c>
      <c r="R55" t="str">
        <f t="shared" si="8"/>
        <v/>
      </c>
      <c r="S55" t="str">
        <f t="shared" si="9"/>
        <v/>
      </c>
      <c r="T55" t="str">
        <f t="shared" si="18"/>
        <v/>
      </c>
      <c r="U55" s="201" t="str">
        <f t="shared" si="10"/>
        <v/>
      </c>
      <c r="W55" t="str">
        <f t="shared" si="11"/>
        <v/>
      </c>
      <c r="X55" t="str">
        <f t="shared" si="4"/>
        <v/>
      </c>
    </row>
    <row r="56" spans="1:24" ht="16.5" thickBot="1" x14ac:dyDescent="0.3">
      <c r="A56" s="190">
        <f t="shared" si="12"/>
        <v>53</v>
      </c>
      <c r="B56" s="204"/>
      <c r="C56" s="204"/>
      <c r="D56" s="204"/>
      <c r="E56" s="210"/>
      <c r="F56" s="227"/>
      <c r="G56" s="227"/>
      <c r="H56" s="204"/>
      <c r="I56" s="204"/>
      <c r="J56" s="204"/>
      <c r="L56" t="str">
        <f t="shared" si="5"/>
        <v/>
      </c>
      <c r="M56" t="str">
        <f t="shared" si="19"/>
        <v/>
      </c>
      <c r="N56" t="str">
        <f t="shared" si="20"/>
        <v/>
      </c>
      <c r="O56" s="200" t="str">
        <f t="shared" si="13"/>
        <v/>
      </c>
      <c r="P56" s="200" t="str">
        <f t="shared" si="22"/>
        <v/>
      </c>
      <c r="Q56" s="200" t="str">
        <f t="shared" si="22"/>
        <v/>
      </c>
      <c r="R56" t="str">
        <f t="shared" si="8"/>
        <v/>
      </c>
      <c r="S56" t="str">
        <f t="shared" si="9"/>
        <v/>
      </c>
      <c r="T56" t="str">
        <f t="shared" si="18"/>
        <v/>
      </c>
      <c r="U56" s="201" t="str">
        <f t="shared" si="10"/>
        <v/>
      </c>
      <c r="W56" t="str">
        <f t="shared" si="11"/>
        <v/>
      </c>
      <c r="X56" t="str">
        <f t="shared" si="4"/>
        <v/>
      </c>
    </row>
    <row r="57" spans="1:24" ht="16.5" thickBot="1" x14ac:dyDescent="0.3">
      <c r="A57" s="190">
        <f t="shared" si="12"/>
        <v>54</v>
      </c>
      <c r="B57" s="204"/>
      <c r="C57" s="204"/>
      <c r="D57" s="204"/>
      <c r="E57" s="210"/>
      <c r="F57" s="227"/>
      <c r="G57" s="227"/>
      <c r="H57" s="204"/>
      <c r="I57" s="204"/>
      <c r="J57" s="204"/>
      <c r="L57" t="str">
        <f t="shared" si="5"/>
        <v/>
      </c>
      <c r="M57" t="str">
        <f t="shared" si="19"/>
        <v/>
      </c>
      <c r="N57" t="str">
        <f t="shared" si="20"/>
        <v/>
      </c>
      <c r="O57" s="200" t="str">
        <f t="shared" si="13"/>
        <v/>
      </c>
      <c r="P57" s="200" t="str">
        <f t="shared" si="22"/>
        <v/>
      </c>
      <c r="Q57" s="200" t="str">
        <f t="shared" si="22"/>
        <v/>
      </c>
      <c r="R57" t="str">
        <f t="shared" si="8"/>
        <v/>
      </c>
      <c r="S57" t="str">
        <f t="shared" si="9"/>
        <v/>
      </c>
      <c r="T57" t="str">
        <f t="shared" si="18"/>
        <v/>
      </c>
      <c r="U57" s="201" t="str">
        <f t="shared" si="10"/>
        <v/>
      </c>
      <c r="W57" t="str">
        <f t="shared" si="11"/>
        <v/>
      </c>
      <c r="X57" t="str">
        <f t="shared" si="4"/>
        <v/>
      </c>
    </row>
    <row r="58" spans="1:24" ht="16.5" thickBot="1" x14ac:dyDescent="0.3">
      <c r="A58" s="190">
        <f t="shared" si="12"/>
        <v>55</v>
      </c>
      <c r="B58" s="204"/>
      <c r="C58" s="204"/>
      <c r="D58" s="204"/>
      <c r="E58" s="210"/>
      <c r="F58" s="227"/>
      <c r="G58" s="227"/>
      <c r="H58" s="204"/>
      <c r="I58" s="204"/>
      <c r="J58" s="204"/>
      <c r="L58" t="str">
        <f t="shared" si="5"/>
        <v/>
      </c>
      <c r="M58" t="str">
        <f t="shared" si="19"/>
        <v/>
      </c>
      <c r="N58" t="str">
        <f t="shared" si="20"/>
        <v/>
      </c>
      <c r="O58" s="200" t="str">
        <f t="shared" si="13"/>
        <v/>
      </c>
      <c r="P58" s="200" t="str">
        <f t="shared" si="22"/>
        <v/>
      </c>
      <c r="Q58" s="200" t="str">
        <f t="shared" si="22"/>
        <v/>
      </c>
      <c r="R58" t="str">
        <f t="shared" si="8"/>
        <v/>
      </c>
      <c r="S58" t="str">
        <f t="shared" si="9"/>
        <v/>
      </c>
      <c r="T58" t="str">
        <f t="shared" si="18"/>
        <v/>
      </c>
      <c r="U58" s="201" t="str">
        <f t="shared" si="10"/>
        <v/>
      </c>
      <c r="W58" t="str">
        <f t="shared" si="11"/>
        <v/>
      </c>
      <c r="X58" t="str">
        <f t="shared" si="4"/>
        <v/>
      </c>
    </row>
    <row r="59" spans="1:24" ht="16.5" thickBot="1" x14ac:dyDescent="0.3">
      <c r="A59" s="190">
        <f t="shared" si="12"/>
        <v>56</v>
      </c>
      <c r="B59" s="204"/>
      <c r="C59" s="204" t="s">
        <v>1819</v>
      </c>
      <c r="D59" s="204" t="s">
        <v>1820</v>
      </c>
      <c r="E59" s="210"/>
      <c r="F59" s="227" t="s">
        <v>1821</v>
      </c>
      <c r="G59" s="227" t="s">
        <v>1822</v>
      </c>
      <c r="H59" s="204"/>
      <c r="I59" s="204" t="s">
        <v>2085</v>
      </c>
      <c r="J59" s="204" t="s">
        <v>2091</v>
      </c>
      <c r="L59" t="str">
        <f t="shared" si="5"/>
        <v/>
      </c>
      <c r="M59" t="str">
        <f>IF(LEN(C59)&gt;0,CONCATENATE(" WHEN COUNTRY = '",$B$2,"' AND SEGMENT= '",$C$3, "'  THEN ",C59 ),"")</f>
        <v xml:space="preserve"> WHEN COUNTRY = 'BIB' AND SEGMENT= 'CORPORATE'  THEN 0.51284325</v>
      </c>
      <c r="N59" t="str">
        <f>IF(LEN(D59)&gt;0,CONCATENATE(" WHEN COUNTRY = '",$B$2,"' AND SEGMENT= '",$D$3, "'  THEN ",D59 ),"")</f>
        <v xml:space="preserve"> WHEN COUNTRY = 'BIB' AND SEGMENT= 'RETAIL'  THEN 0.71321386</v>
      </c>
      <c r="O59" s="200" t="str">
        <f t="shared" si="13"/>
        <v/>
      </c>
      <c r="P59" s="200" t="str">
        <f>IF(LEN(F59)&gt;0,CONCATENATE(" WHEN COUNTRY = '",$E$2,"' AND SEGMENT= '",$F$3, "'  THEN ",F59 ),"")</f>
        <v xml:space="preserve"> WHEN COUNTRY = 'KOPER' AND SEGMENT= 'CORPORATE'  THEN 0.9748662</v>
      </c>
      <c r="Q59" s="200" t="str">
        <f>IF(LEN(G59)&gt;0,CONCATENATE(" WHEN COUNTRY = '",$E$2,"' AND SEGMENT= '",$G$3, "'  THEN ",G59 ),"")</f>
        <v xml:space="preserve"> WHEN COUNTRY = 'KOPER' AND SEGMENT= 'SMALL/MICRO'  THEN 0.6357476</v>
      </c>
      <c r="R59" t="str">
        <f t="shared" si="8"/>
        <v/>
      </c>
      <c r="S59" t="str">
        <f t="shared" si="9"/>
        <v xml:space="preserve"> WHEN COUNTRY = 'BIR' AND SEGMENT IN ('CORPORATE','SME Corporate')  THEN 0.5744479</v>
      </c>
      <c r="T59" t="str">
        <f t="shared" si="18"/>
        <v xml:space="preserve"> WHEN COUNTRY = 'BIR' AND SEGMENT= 'SME Retail'  THEN 0.5759107</v>
      </c>
      <c r="U59" s="201" t="str">
        <f t="shared" si="10"/>
        <v/>
      </c>
      <c r="W59" t="str">
        <f t="shared" si="11"/>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v>
      </c>
      <c r="X59" t="str">
        <f t="shared" si="4"/>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END AS MISSING_VAL_IND_56,</v>
      </c>
    </row>
    <row r="60" spans="1:24" ht="16.5" thickBot="1" x14ac:dyDescent="0.3">
      <c r="A60" s="190">
        <f t="shared" si="12"/>
        <v>57</v>
      </c>
      <c r="B60" s="204" t="s">
        <v>1884</v>
      </c>
      <c r="C60" s="204"/>
      <c r="D60" s="204"/>
      <c r="E60" s="210"/>
      <c r="F60" s="227"/>
      <c r="G60" s="227"/>
      <c r="H60" s="204"/>
      <c r="I60" s="204"/>
      <c r="J60" s="204"/>
      <c r="L60" t="str">
        <f t="shared" si="5"/>
        <v xml:space="preserve"> WHEN COUNTRY = 'BIB' THEN 0</v>
      </c>
      <c r="M60" t="str">
        <f>IF(LEN(C60)&gt;0,CONCATENATE(" WHEN COUNTRY = '",$B$2, "' THEN ",C60 ),"")</f>
        <v/>
      </c>
      <c r="N60" t="str">
        <f>IF(LEN(D60)&gt;0,CONCATENATE(" WHEN COUNTRY = '",$B$2, "' THEN ",D60 ),"")</f>
        <v/>
      </c>
      <c r="O60" s="200" t="str">
        <f t="shared" si="13"/>
        <v/>
      </c>
      <c r="P60" s="200" t="str">
        <f>IF(LEN(F60)&gt;0,CONCATENATE(" WHEN COUNTRY = '",$E$2, "' THEN ",F60 ),"")</f>
        <v/>
      </c>
      <c r="Q60" s="200" t="str">
        <f>IF(LEN(G60)&gt;0,CONCATENATE(" WHEN COUNTRY = '",$E$2, "' THEN ",G60 ),"")</f>
        <v/>
      </c>
      <c r="R60" t="str">
        <f t="shared" si="8"/>
        <v/>
      </c>
      <c r="S60" t="str">
        <f t="shared" si="9"/>
        <v/>
      </c>
      <c r="T60" t="str">
        <f t="shared" si="18"/>
        <v/>
      </c>
      <c r="U60" s="201" t="str">
        <f t="shared" si="10"/>
        <v/>
      </c>
      <c r="W60" t="str">
        <f t="shared" si="11"/>
        <v xml:space="preserve"> WHEN COUNTRY = 'BIB' THEN 0</v>
      </c>
      <c r="X60" t="str">
        <f t="shared" si="4"/>
        <v>CASE  WHEN COUNTRY = 'BIB' THEN 0 END AS MISSING_VAL_IND_57,</v>
      </c>
    </row>
    <row r="61" spans="1:24" ht="16.5" thickBot="1" x14ac:dyDescent="0.3">
      <c r="A61" s="190">
        <f t="shared" si="12"/>
        <v>58</v>
      </c>
      <c r="B61" s="204" t="s">
        <v>1884</v>
      </c>
      <c r="C61" s="204"/>
      <c r="D61" s="204"/>
      <c r="E61" s="210" t="s">
        <v>1884</v>
      </c>
      <c r="F61" s="227"/>
      <c r="G61" s="227"/>
      <c r="H61" s="204" t="s">
        <v>1884</v>
      </c>
      <c r="I61" s="204"/>
      <c r="J61" s="204"/>
      <c r="L61" t="str">
        <f t="shared" si="5"/>
        <v xml:space="preserve"> WHEN COUNTRY = 'BIB' THEN 0</v>
      </c>
      <c r="M61" t="str">
        <f>IF(LEN(C61)&gt;0,CONCATENATE(" WHEN COUNTRY = '",$B$2, "' THEN ",C61 ),"")</f>
        <v/>
      </c>
      <c r="N61" t="str">
        <f>IF(LEN(D61)&gt;0,CONCATENATE(" WHEN COUNTRY = '",$B$2, "' THEN ",D61 ),"")</f>
        <v/>
      </c>
      <c r="O61" s="200" t="str">
        <f t="shared" si="13"/>
        <v xml:space="preserve"> WHEN COUNTRY = 'KOPER' THEN 0</v>
      </c>
      <c r="P61" s="200" t="str">
        <f>IF(LEN(F61)&gt;0,CONCATENATE(" WHEN COUNTRY = '",$E$2, "' THEN ",F61 ),"")</f>
        <v/>
      </c>
      <c r="Q61" s="200" t="str">
        <f>IF(LEN(G61)&gt;0,CONCATENATE(" WHEN COUNTRY = '",$E$2, "' THEN ",G61 ),"")</f>
        <v/>
      </c>
      <c r="R61" t="str">
        <f t="shared" si="8"/>
        <v xml:space="preserve"> WHEN COUNTRY = 'BIR' THEN 0</v>
      </c>
      <c r="S61" t="str">
        <f t="shared" si="9"/>
        <v/>
      </c>
      <c r="T61" t="str">
        <f t="shared" si="18"/>
        <v/>
      </c>
      <c r="U61" s="201" t="str">
        <f t="shared" si="10"/>
        <v/>
      </c>
      <c r="W61" t="str">
        <f t="shared" si="11"/>
        <v xml:space="preserve"> WHEN COUNTRY = 'BIB' THEN 0 WHEN COUNTRY = 'KOPER' THEN 0 WHEN COUNTRY = 'BIR' THEN 0</v>
      </c>
      <c r="X61" t="str">
        <f t="shared" si="4"/>
        <v>CASE  WHEN COUNTRY = 'BIB' THEN 0 WHEN COUNTRY = 'KOPER' THEN 0 WHEN COUNTRY = 'BIR' THEN 0 END AS MISSING_VAL_IND_58,</v>
      </c>
    </row>
    <row r="62" spans="1:24" ht="16.5" thickBot="1" x14ac:dyDescent="0.3">
      <c r="A62" s="190">
        <v>60</v>
      </c>
      <c r="B62" s="204"/>
      <c r="C62" s="204" t="s">
        <v>1823</v>
      </c>
      <c r="D62" s="204" t="s">
        <v>1888</v>
      </c>
      <c r="E62" s="210"/>
      <c r="F62" s="227" t="s">
        <v>1824</v>
      </c>
      <c r="G62" s="227" t="s">
        <v>1889</v>
      </c>
      <c r="H62" s="204"/>
      <c r="I62" s="204" t="s">
        <v>2086</v>
      </c>
      <c r="J62" s="204" t="s">
        <v>2092</v>
      </c>
      <c r="L62" t="str">
        <f t="shared" si="5"/>
        <v/>
      </c>
      <c r="M62" t="str">
        <f>IF(LEN(C62)&gt;0,CONCATENATE(" WHEN COUNTRY = '",$B$2,"' AND SEGMENT= '",$C$3, "'  THEN ",C62 ),"")</f>
        <v xml:space="preserve"> WHEN COUNTRY = 'BIB' AND SEGMENT= 'CORPORATE'  THEN 179082.13</v>
      </c>
      <c r="N62" t="str">
        <f>IF(LEN(D62)&gt;0,CONCATENATE(" WHEN COUNTRY = '",$B$2,"' AND SEGMENT= '",$D$3, "'  THEN ",D62 ),"")</f>
        <v xml:space="preserve"> WHEN COUNTRY = 'BIB' AND SEGMENT= 'RETAIL'  THEN 6362.064</v>
      </c>
      <c r="O62" s="200" t="str">
        <f t="shared" si="13"/>
        <v/>
      </c>
      <c r="P62" s="200" t="str">
        <f>IF(LEN(F62)&gt;0,CONCATENATE(" WHEN COUNTRY = '",$E$2,"' AND SEGMENT= '",$F$3, "'  THEN ",F62 ),"")</f>
        <v xml:space="preserve"> WHEN COUNTRY = 'KOPER' AND SEGMENT= 'CORPORATE'  THEN 183674.6</v>
      </c>
      <c r="Q62" s="200" t="str">
        <f>IF(LEN(G62)&gt;0,CONCATENATE(" WHEN COUNTRY = '",$E$2,"' AND SEGMENT= '",$G$3, "'  THEN ",G62 ),"")</f>
        <v xml:space="preserve"> WHEN COUNTRY = 'KOPER' AND SEGMENT= 'SMALL/MICRO'  THEN 9216.291</v>
      </c>
      <c r="R62" t="str">
        <f t="shared" si="8"/>
        <v/>
      </c>
      <c r="S62" t="str">
        <f t="shared" si="9"/>
        <v xml:space="preserve"> WHEN COUNTRY = 'BIR' AND SEGMENT IN ('CORPORATE','SME Corporate')  THEN 234458.5</v>
      </c>
      <c r="T62" t="str">
        <f t="shared" si="18"/>
        <v xml:space="preserve"> WHEN COUNTRY = 'BIR' AND SEGMENT= 'SME Retail'  THEN 294732.4</v>
      </c>
      <c r="U62" s="201" t="str">
        <f t="shared" si="10"/>
        <v/>
      </c>
      <c r="W62" t="str">
        <f t="shared" si="11"/>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v>
      </c>
      <c r="X62" t="str">
        <f t="shared" si="4"/>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END AS MISSING_VAL_IND_60,</v>
      </c>
    </row>
    <row r="63" spans="1:24" ht="16.5" thickBot="1" x14ac:dyDescent="0.3">
      <c r="A63" s="190">
        <f t="shared" si="12"/>
        <v>61</v>
      </c>
      <c r="B63" s="204"/>
      <c r="C63" s="204" t="s">
        <v>1825</v>
      </c>
      <c r="D63" s="204" t="s">
        <v>1890</v>
      </c>
      <c r="E63" s="210"/>
      <c r="F63" s="227" t="s">
        <v>1826</v>
      </c>
      <c r="G63" s="227" t="s">
        <v>1891</v>
      </c>
      <c r="H63" s="204"/>
      <c r="I63" s="204" t="s">
        <v>2087</v>
      </c>
      <c r="J63" s="204" t="s">
        <v>2093</v>
      </c>
      <c r="L63" t="str">
        <f t="shared" si="5"/>
        <v/>
      </c>
      <c r="M63" t="str">
        <f>IF(LEN(C63)&gt;0,CONCATENATE(" WHEN COUNTRY = '",$B$2,"' AND SEGMENT= '",$C$3, "'  THEN ",C63 ),"")</f>
        <v xml:space="preserve"> WHEN COUNTRY = 'BIB' AND SEGMENT= 'CORPORATE'  THEN 178372.33</v>
      </c>
      <c r="N63" t="str">
        <f>IF(LEN(D63)&gt;0,CONCATENATE(" WHEN COUNTRY = '",$B$2,"' AND SEGMENT= '",$D$3, "'  THEN ",D63 ),"")</f>
        <v xml:space="preserve"> WHEN COUNTRY = 'BIB' AND SEGMENT= 'RETAIL'  THEN 6343.7617</v>
      </c>
      <c r="O63" s="200" t="str">
        <f t="shared" si="13"/>
        <v/>
      </c>
      <c r="P63" s="200" t="str">
        <f>IF(LEN(F63)&gt;0,CONCATENATE(" WHEN COUNTRY = '",$E$2,"' AND SEGMENT= '",$F$3, "'  THEN ",F63 ),"")</f>
        <v xml:space="preserve"> WHEN COUNTRY = 'KOPER' AND SEGMENT= 'CORPORATE'  THEN 193535.4</v>
      </c>
      <c r="Q63" s="200" t="str">
        <f>IF(LEN(G63)&gt;0,CONCATENATE(" WHEN COUNTRY = '",$E$2,"' AND SEGMENT= '",$G$3, "'  THEN ",G63 ),"")</f>
        <v xml:space="preserve"> WHEN COUNTRY = 'KOPER' AND SEGMENT= 'SMALL/MICRO'  THEN 8190.569</v>
      </c>
      <c r="R63" t="str">
        <f t="shared" si="8"/>
        <v/>
      </c>
      <c r="S63" t="str">
        <f t="shared" si="9"/>
        <v xml:space="preserve"> WHEN COUNTRY = 'BIR' AND SEGMENT IN ('CORPORATE','SME Corporate')  THEN 132096.9</v>
      </c>
      <c r="T63" t="str">
        <f t="shared" si="18"/>
        <v xml:space="preserve"> WHEN COUNTRY = 'BIR' AND SEGMENT= 'SME Retail'  THEN 327326.2</v>
      </c>
      <c r="U63" s="201" t="str">
        <f t="shared" si="10"/>
        <v/>
      </c>
      <c r="W63" t="str">
        <f t="shared" si="11"/>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v>
      </c>
      <c r="X63" t="str">
        <f t="shared" si="4"/>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END AS MISSING_VAL_IND_61,</v>
      </c>
    </row>
    <row r="64" spans="1:24" ht="16.5" thickBot="1" x14ac:dyDescent="0.3">
      <c r="A64" s="190">
        <f t="shared" si="12"/>
        <v>62</v>
      </c>
      <c r="B64" s="204"/>
      <c r="C64" s="204" t="s">
        <v>1892</v>
      </c>
      <c r="D64" s="204" t="s">
        <v>1893</v>
      </c>
      <c r="E64" s="210"/>
      <c r="F64" s="227" t="s">
        <v>1827</v>
      </c>
      <c r="G64" s="227" t="s">
        <v>1894</v>
      </c>
      <c r="H64" s="204"/>
      <c r="I64" s="204">
        <v>8921244</v>
      </c>
      <c r="J64" s="204" t="s">
        <v>2094</v>
      </c>
      <c r="L64" t="str">
        <f t="shared" si="5"/>
        <v/>
      </c>
      <c r="M64" t="str">
        <f>IF(LEN(C64)&gt;0,CONCATENATE(" WHEN COUNTRY = '",$B$2,"' AND SEGMENT= '",$C$3, "'  THEN ",C64 ),"")</f>
        <v xml:space="preserve"> WHEN COUNTRY = 'BIB' AND SEGMENT= 'CORPORATE'  THEN 10391.223</v>
      </c>
      <c r="N64" t="str">
        <f>IF(LEN(D64)&gt;0,CONCATENATE(" WHEN COUNTRY = '",$B$2,"' AND SEGMENT= '",$D$3, "'  THEN ",D64 ),"")</f>
        <v xml:space="preserve"> WHEN COUNTRY = 'BIB' AND SEGMENT= 'RETAIL'  THEN 353.39893</v>
      </c>
      <c r="O64" s="200" t="str">
        <f t="shared" si="13"/>
        <v/>
      </c>
      <c r="P64" s="200" t="str">
        <f>IF(LEN(F64)&gt;0,CONCATENATE(" WHEN COUNTRY = '",$E$2,"' AND SEGMENT= '",$F$3, "'  THEN ",F64 ),"")</f>
        <v xml:space="preserve"> WHEN COUNTRY = 'KOPER' AND SEGMENT= 'CORPORATE'  THEN 29388.63</v>
      </c>
      <c r="Q64" s="200" t="str">
        <f>IF(LEN(G64)&gt;0,CONCATENATE(" WHEN COUNTRY = '",$E$2,"' AND SEGMENT= '",$G$3, "'  THEN ",G64 ),"")</f>
        <v xml:space="preserve"> WHEN COUNTRY = 'KOPER' AND SEGMENT= 'SMALL/MICRO'  THEN 3093.536</v>
      </c>
      <c r="R64" t="str">
        <f t="shared" si="8"/>
        <v/>
      </c>
      <c r="S64" t="str">
        <f t="shared" si="9"/>
        <v xml:space="preserve"> WHEN COUNTRY = 'BIR' AND SEGMENT IN ('CORPORATE','SME Corporate')  THEN 8921244</v>
      </c>
      <c r="T64" t="str">
        <f t="shared" si="18"/>
        <v xml:space="preserve"> WHEN COUNTRY = 'BIR' AND SEGMENT= 'SME Retail'  THEN 17364.96</v>
      </c>
      <c r="U64" s="201" t="str">
        <f t="shared" si="10"/>
        <v/>
      </c>
      <c r="W64" t="str">
        <f t="shared" si="11"/>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v>
      </c>
      <c r="X64" t="str">
        <f t="shared" si="4"/>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END AS MISSING_VAL_IND_62,</v>
      </c>
    </row>
    <row r="65" spans="1:24" ht="16.5" thickBot="1" x14ac:dyDescent="0.3">
      <c r="A65" s="190">
        <f t="shared" si="12"/>
        <v>63</v>
      </c>
      <c r="B65" s="204"/>
      <c r="C65" s="204" t="s">
        <v>1828</v>
      </c>
      <c r="D65" s="204" t="s">
        <v>1895</v>
      </c>
      <c r="E65" s="210"/>
      <c r="F65" s="227" t="s">
        <v>1829</v>
      </c>
      <c r="G65" s="227" t="s">
        <v>1830</v>
      </c>
      <c r="H65" s="204"/>
      <c r="I65" s="204">
        <v>238127</v>
      </c>
      <c r="J65" s="204" t="s">
        <v>2095</v>
      </c>
      <c r="L65" t="str">
        <f t="shared" si="5"/>
        <v/>
      </c>
      <c r="M65" t="str">
        <f>IF(LEN(C65)&gt;0,CONCATENATE(" WHEN COUNTRY = '",$B$2,"' AND SEGMENT= '",$C$3, "'  THEN ",C65 ),"")</f>
        <v xml:space="preserve"> WHEN COUNTRY = 'BIB' AND SEGMENT= 'CORPORATE'  THEN 202969.25</v>
      </c>
      <c r="N65" t="str">
        <f>IF(LEN(D65)&gt;0,CONCATENATE(" WHEN COUNTRY = '",$B$2,"' AND SEGMENT= '",$D$3, "'  THEN ",D65 ),"")</f>
        <v xml:space="preserve"> WHEN COUNTRY = 'BIB' AND SEGMENT= 'RETAIL'  THEN 7435.1768</v>
      </c>
      <c r="O65" s="200" t="str">
        <f t="shared" si="13"/>
        <v/>
      </c>
      <c r="P65" s="200" t="str">
        <f>IF(LEN(F65)&gt;0,CONCATENATE(" WHEN COUNTRY = '",$E$2,"' AND SEGMENT= '",$F$3, "'  THEN ",F65 ),"")</f>
        <v xml:space="preserve"> WHEN COUNTRY = 'KOPER' AND SEGMENT= 'CORPORATE'  THEN 208980.6</v>
      </c>
      <c r="Q65" s="200" t="str">
        <f>IF(LEN(G65)&gt;0,CONCATENATE(" WHEN COUNTRY = '",$E$2,"' AND SEGMENT= '",$G$3, "'  THEN ",G65 ),"")</f>
        <v xml:space="preserve"> WHEN COUNTRY = 'KOPER' AND SEGMENT= 'SMALL/MICRO'  THEN 10417.75</v>
      </c>
      <c r="R65" t="str">
        <f t="shared" si="8"/>
        <v/>
      </c>
      <c r="S65" t="str">
        <f t="shared" si="9"/>
        <v xml:space="preserve"> WHEN COUNTRY = 'BIR' AND SEGMENT IN ('CORPORATE','SME Corporate')  THEN 238127</v>
      </c>
      <c r="T65" t="str">
        <f t="shared" si="18"/>
        <v xml:space="preserve"> WHEN COUNTRY = 'BIR' AND SEGMENT= 'SME Retail'  THEN 216981.1</v>
      </c>
      <c r="U65" s="201" t="str">
        <f t="shared" si="10"/>
        <v/>
      </c>
      <c r="W65" t="str">
        <f t="shared" si="11"/>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v>
      </c>
      <c r="X65" t="str">
        <f t="shared" si="4"/>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END AS MISSING_VAL_IND_63,</v>
      </c>
    </row>
    <row r="66" spans="1:24" ht="16.5" thickBot="1" x14ac:dyDescent="0.3">
      <c r="A66" s="190">
        <f t="shared" si="12"/>
        <v>64</v>
      </c>
      <c r="B66" s="204"/>
      <c r="C66" s="204" t="s">
        <v>1896</v>
      </c>
      <c r="D66" s="204" t="s">
        <v>1897</v>
      </c>
      <c r="E66" s="210"/>
      <c r="F66" s="227" t="s">
        <v>1898</v>
      </c>
      <c r="G66" s="227" t="s">
        <v>1899</v>
      </c>
      <c r="H66" s="204"/>
      <c r="I66" s="204"/>
      <c r="J66" s="204"/>
      <c r="L66" t="str">
        <f t="shared" si="5"/>
        <v/>
      </c>
      <c r="M66" t="str">
        <f>IF(LEN(C66)&gt;0,CONCATENATE(" WHEN COUNTRY = '",$B$2,"' AND SEGMENT= '",$C$3, "'  THEN ",C66 ),"")</f>
        <v xml:space="preserve"> WHEN COUNTRY = 'BIB' AND SEGMENT= 'CORPORATE'  THEN 4.5284538</v>
      </c>
      <c r="N66" t="str">
        <f>IF(LEN(D66)&gt;0,CONCATENATE(" WHEN COUNTRY = '",$B$2,"' AND SEGMENT= '",$D$3, "'  THEN ",D66 ),"")</f>
        <v xml:space="preserve"> WHEN COUNTRY = 'BIB' AND SEGMENT= 'RETAIL'  THEN 2.4769738</v>
      </c>
      <c r="O66" s="200" t="str">
        <f t="shared" si="13"/>
        <v/>
      </c>
      <c r="P66" s="200" t="str">
        <f>IF(LEN(F66)&gt;0,CONCATENATE(" WHEN COUNTRY = '",$E$2,"' AND SEGMENT= '",$F$3, "'  THEN ",F66 ),"")</f>
        <v xml:space="preserve"> WHEN COUNTRY = 'KOPER' AND SEGMENT= 'CORPORATE'  THEN 6.201973</v>
      </c>
      <c r="Q66" s="200" t="str">
        <f>IF(LEN(G66)&gt;0,CONCATENATE(" WHEN COUNTRY = '",$E$2,"' AND SEGMENT= '",$G$3, "'  THEN ",G66 ),"")</f>
        <v xml:space="preserve"> WHEN COUNTRY = 'KOPER' AND SEGMENT= 'SMALL/MICRO'  THEN 4.904056</v>
      </c>
      <c r="R66" t="str">
        <f t="shared" si="8"/>
        <v/>
      </c>
      <c r="S66" t="str">
        <f t="shared" si="9"/>
        <v/>
      </c>
      <c r="T66" t="str">
        <f t="shared" si="18"/>
        <v/>
      </c>
      <c r="U66" s="201" t="str">
        <f t="shared" si="10"/>
        <v/>
      </c>
      <c r="W66" t="str">
        <f t="shared" si="11"/>
        <v xml:space="preserve"> WHEN COUNTRY = 'BIB' AND SEGMENT= 'CORPORATE'  THEN 4.5284538 WHEN COUNTRY = 'BIB' AND SEGMENT= 'RETAIL'  THEN 2.4769738 WHEN COUNTRY = 'KOPER' AND SEGMENT= 'CORPORATE'  THEN 6.201973 WHEN COUNTRY = 'KOPER' AND SEGMENT= 'SMALL/MICRO'  THEN 4.904056</v>
      </c>
      <c r="X66" t="str">
        <f t="shared" si="4"/>
        <v>CASE  WHEN COUNTRY = 'BIB' AND SEGMENT= 'CORPORATE'  THEN 4.5284538 WHEN COUNTRY = 'BIB' AND SEGMENT= 'RETAIL'  THEN 2.4769738 WHEN COUNTRY = 'KOPER' AND SEGMENT= 'CORPORATE'  THEN 6.201973 WHEN COUNTRY = 'KOPER' AND SEGMENT= 'SMALL/MICRO'  THEN 4.904056 END AS MISSING_VAL_IND_64,</v>
      </c>
    </row>
    <row r="67" spans="1:24" ht="16.5" thickBot="1" x14ac:dyDescent="0.3">
      <c r="A67" s="190">
        <f t="shared" si="12"/>
        <v>65</v>
      </c>
      <c r="B67" s="204"/>
      <c r="C67" s="204"/>
      <c r="D67" s="204"/>
      <c r="E67" s="210" t="s">
        <v>1884</v>
      </c>
      <c r="F67" s="227"/>
      <c r="G67" s="227"/>
      <c r="H67" s="204">
        <v>0</v>
      </c>
      <c r="I67" s="204"/>
      <c r="J67" s="204"/>
      <c r="L67" t="str">
        <f t="shared" si="5"/>
        <v/>
      </c>
      <c r="M67" t="str">
        <f>IF(LEN(C67)&gt;0,CONCATENATE(" WHEN COUNTRY = '",$B$2, "' THEN ",C67 ),"")</f>
        <v/>
      </c>
      <c r="N67" t="str">
        <f>IF(LEN(D67)&gt;0,CONCATENATE(" WHEN COUNTRY = '",$B$2, "' THEN ",D67 ),"")</f>
        <v/>
      </c>
      <c r="O67" s="200" t="str">
        <f t="shared" si="13"/>
        <v xml:space="preserve"> WHEN COUNTRY = 'KOPER' THEN 0</v>
      </c>
      <c r="P67" s="200" t="str">
        <f>IF(LEN(F67)&gt;0,CONCATENATE(" WHEN COUNTRY = '",$E$2, "' THEN ",F67 ),"")</f>
        <v/>
      </c>
      <c r="Q67" s="200" t="str">
        <f>IF(LEN(G67)&gt;0,CONCATENATE(" WHEN COUNTRY = '",$E$2, "' THEN ",G67 ),"")</f>
        <v/>
      </c>
      <c r="R67" t="str">
        <f t="shared" si="8"/>
        <v xml:space="preserve"> WHEN COUNTRY = 'BIR' THEN 0</v>
      </c>
      <c r="S67" t="str">
        <f t="shared" si="9"/>
        <v/>
      </c>
      <c r="T67" t="str">
        <f t="shared" si="18"/>
        <v/>
      </c>
      <c r="U67" s="201" t="str">
        <f t="shared" si="10"/>
        <v/>
      </c>
      <c r="W67" t="str">
        <f t="shared" si="11"/>
        <v xml:space="preserve"> WHEN COUNTRY = 'KOPER' THEN 0 WHEN COUNTRY = 'BIR' THEN 0</v>
      </c>
      <c r="X67" t="str">
        <f t="shared" si="4"/>
        <v>CASE  WHEN COUNTRY = 'KOPER' THEN 0 WHEN COUNTRY = 'BIR' THEN 0 END AS MISSING_VAL_IND_65,</v>
      </c>
    </row>
    <row r="68" spans="1:24" ht="16.5" thickBot="1" x14ac:dyDescent="0.3">
      <c r="A68" s="190">
        <f t="shared" si="12"/>
        <v>66</v>
      </c>
      <c r="B68" s="204"/>
      <c r="C68" s="204" t="s">
        <v>1896</v>
      </c>
      <c r="D68" s="204" t="s">
        <v>1897</v>
      </c>
      <c r="E68" s="210"/>
      <c r="F68" s="227" t="s">
        <v>1898</v>
      </c>
      <c r="G68" s="227" t="s">
        <v>1899</v>
      </c>
      <c r="H68" s="204">
        <v>0</v>
      </c>
      <c r="I68" s="204"/>
      <c r="J68" s="204"/>
      <c r="L68" t="str">
        <f t="shared" si="5"/>
        <v/>
      </c>
      <c r="M68" t="str">
        <f>IF(LEN(C68)&gt;0,CONCATENATE(" WHEN COUNTRY = '",$B$2,"' AND SEGMENT= '",$C$3, "'  THEN ",C68 ),"")</f>
        <v xml:space="preserve"> WHEN COUNTRY = 'BIB' AND SEGMENT= 'CORPORATE'  THEN 4.5284538</v>
      </c>
      <c r="N68" t="str">
        <f>IF(LEN(D68)&gt;0,CONCATENATE(" WHEN COUNTRY = '",$B$2,"' AND SEGMENT= '",$D$3, "'  THEN ",D68 ),"")</f>
        <v xml:space="preserve"> WHEN COUNTRY = 'BIB' AND SEGMENT= 'RETAIL'  THEN 2.4769738</v>
      </c>
      <c r="O68" s="200" t="str">
        <f t="shared" si="13"/>
        <v/>
      </c>
      <c r="P68" s="200" t="str">
        <f>IF(LEN(F68)&gt;0,CONCATENATE(" WHEN COUNTRY = '",$E$2,"' AND SEGMENT= '",$F$3, "'  THEN ",F68 ),"")</f>
        <v xml:space="preserve"> WHEN COUNTRY = 'KOPER' AND SEGMENT= 'CORPORATE'  THEN 6.201973</v>
      </c>
      <c r="Q68" s="200" t="str">
        <f>IF(LEN(G68)&gt;0,CONCATENATE(" WHEN COUNTRY = '",$E$2,"' AND SEGMENT= '",$G$3, "'  THEN ",G68 ),"")</f>
        <v xml:space="preserve"> WHEN COUNTRY = 'KOPER' AND SEGMENT= 'SMALL/MICRO'  THEN 4.904056</v>
      </c>
      <c r="R68" t="str">
        <f t="shared" si="8"/>
        <v xml:space="preserve"> WHEN COUNTRY = 'BIR' THEN 0</v>
      </c>
      <c r="S68" t="str">
        <f t="shared" si="9"/>
        <v/>
      </c>
      <c r="T68" t="str">
        <f t="shared" si="18"/>
        <v/>
      </c>
      <c r="U68" s="201" t="str">
        <f t="shared" si="10"/>
        <v/>
      </c>
      <c r="W68" t="str">
        <f t="shared" si="11"/>
        <v xml:space="preserve"> WHEN COUNTRY = 'BIB' AND SEGMENT= 'CORPORATE'  THEN 4.5284538 WHEN COUNTRY = 'BIB' AND SEGMENT= 'RETAIL'  THEN 2.4769738 WHEN COUNTRY = 'KOPER' AND SEGMENT= 'CORPORATE'  THEN 6.201973 WHEN COUNTRY = 'KOPER' AND SEGMENT= 'SMALL/MICRO'  THEN 4.904056 WHEN COUNTRY = 'BIR' THEN 0</v>
      </c>
      <c r="X68" t="str">
        <f t="shared" ref="X68:X131" si="23">IF(LEN(U68)&gt;0,U68,IF(LEN(W68)&gt;0,"CASE "&amp;W68&amp;" END AS MISSING_VAL_IND_"&amp;A68&amp;",",""))</f>
        <v>CASE  WHEN COUNTRY = 'BIB' AND SEGMENT= 'CORPORATE'  THEN 4.5284538 WHEN COUNTRY = 'BIB' AND SEGMENT= 'RETAIL'  THEN 2.4769738 WHEN COUNTRY = 'KOPER' AND SEGMENT= 'CORPORATE'  THEN 6.201973 WHEN COUNTRY = 'KOPER' AND SEGMENT= 'SMALL/MICRO'  THEN 4.904056 WHEN COUNTRY = 'BIR' THEN 0 END AS MISSING_VAL_IND_66,</v>
      </c>
    </row>
    <row r="69" spans="1:24" ht="16.5" thickBot="1" x14ac:dyDescent="0.3">
      <c r="A69" s="190">
        <f t="shared" si="12"/>
        <v>67</v>
      </c>
      <c r="B69" s="204"/>
      <c r="C69" s="204" t="s">
        <v>1896</v>
      </c>
      <c r="D69" s="204" t="s">
        <v>1897</v>
      </c>
      <c r="E69" s="210"/>
      <c r="F69" s="227" t="s">
        <v>1898</v>
      </c>
      <c r="G69" s="227" t="s">
        <v>1899</v>
      </c>
      <c r="H69" s="204">
        <v>0</v>
      </c>
      <c r="I69" s="204"/>
      <c r="J69" s="204"/>
      <c r="L69" t="str">
        <f t="shared" ref="L69:L132" si="24">IF(LEN(B69)&gt;0,CONCATENATE(" WHEN COUNTRY = '",$B$2, "' THEN ",B69 ),"")</f>
        <v/>
      </c>
      <c r="M69" t="str">
        <f>IF(LEN(C69)&gt;0,CONCATENATE(" WHEN COUNTRY = '",$B$2,"' AND SEGMENT= '",$C$3, "'  THEN ",C69 ),"")</f>
        <v xml:space="preserve"> WHEN COUNTRY = 'BIB' AND SEGMENT= 'CORPORATE'  THEN 4.5284538</v>
      </c>
      <c r="N69" t="str">
        <f>IF(LEN(D69)&gt;0,CONCATENATE(" WHEN COUNTRY = '",$B$2,"' AND SEGMENT= '",$D$3, "'  THEN ",D69 ),"")</f>
        <v xml:space="preserve"> WHEN COUNTRY = 'BIB' AND SEGMENT= 'RETAIL'  THEN 2.4769738</v>
      </c>
      <c r="O69" s="200" t="str">
        <f t="shared" si="13"/>
        <v/>
      </c>
      <c r="P69" s="200" t="str">
        <f>IF(LEN(F69)&gt;0,CONCATENATE(" WHEN COUNTRY = '",$E$2,"' AND SEGMENT= '",$F$3, "'  THEN ",F69 ),"")</f>
        <v xml:space="preserve"> WHEN COUNTRY = 'KOPER' AND SEGMENT= 'CORPORATE'  THEN 6.201973</v>
      </c>
      <c r="Q69" s="200" t="str">
        <f>IF(LEN(G69)&gt;0,CONCATENATE(" WHEN COUNTRY = '",$E$2,"' AND SEGMENT= '",$G$3, "'  THEN ",G69 ),"")</f>
        <v xml:space="preserve"> WHEN COUNTRY = 'KOPER' AND SEGMENT= 'SMALL/MICRO'  THEN 4.904056</v>
      </c>
      <c r="R69" t="str">
        <f t="shared" ref="R69:R132" si="25">IF(LEN(H69)&gt;0,CONCATENATE(" WHEN COUNTRY = '",$H$2, "' THEN ",H69 ),"")</f>
        <v xml:space="preserve"> WHEN COUNTRY = 'BIR' THEN 0</v>
      </c>
      <c r="S69" t="str">
        <f t="shared" ref="S69:S132" si="26">IF(LEN(I69)&gt;0,CONCATENATE(" WHEN COUNTRY = '",$H$2,"' AND SEGMENT IN ",$I$3, "  THEN ",I69 ),"")</f>
        <v/>
      </c>
      <c r="T69" t="str">
        <f t="shared" si="18"/>
        <v/>
      </c>
      <c r="U69" s="201" t="str">
        <f t="shared" ref="U69:U132" si="27">IF(AND(LEN(L69)=0, LEN(O69)=0, LEN(R69)=0, LEN(K69)&gt;0),CONCATENATE(K69," AS MISSING_VAL_IND_",A69,","),"")</f>
        <v/>
      </c>
      <c r="W69" t="str">
        <f t="shared" ref="W69:W132" si="28">CONCATENATE(L69,M69,N69,O69,P69,Q69,R69,S69,T69,)</f>
        <v xml:space="preserve"> WHEN COUNTRY = 'BIB' AND SEGMENT= 'CORPORATE'  THEN 4.5284538 WHEN COUNTRY = 'BIB' AND SEGMENT= 'RETAIL'  THEN 2.4769738 WHEN COUNTRY = 'KOPER' AND SEGMENT= 'CORPORATE'  THEN 6.201973 WHEN COUNTRY = 'KOPER' AND SEGMENT= 'SMALL/MICRO'  THEN 4.904056 WHEN COUNTRY = 'BIR' THEN 0</v>
      </c>
      <c r="X69" t="str">
        <f t="shared" si="23"/>
        <v>CASE  WHEN COUNTRY = 'BIB' AND SEGMENT= 'CORPORATE'  THEN 4.5284538 WHEN COUNTRY = 'BIB' AND SEGMENT= 'RETAIL'  THEN 2.4769738 WHEN COUNTRY = 'KOPER' AND SEGMENT= 'CORPORATE'  THEN 6.201973 WHEN COUNTRY = 'KOPER' AND SEGMENT= 'SMALL/MICRO'  THEN 4.904056 WHEN COUNTRY = 'BIR' THEN 0 END AS MISSING_VAL_IND_67,</v>
      </c>
    </row>
    <row r="70" spans="1:24" ht="16.5" thickBot="1" x14ac:dyDescent="0.3">
      <c r="A70" s="190">
        <f t="shared" ref="A70:A133" si="29">+A69+1</f>
        <v>68</v>
      </c>
      <c r="B70" s="204"/>
      <c r="C70" s="204" t="s">
        <v>1831</v>
      </c>
      <c r="D70" s="204" t="s">
        <v>1832</v>
      </c>
      <c r="E70" s="210"/>
      <c r="F70" s="227" t="s">
        <v>1833</v>
      </c>
      <c r="G70" s="227" t="s">
        <v>1834</v>
      </c>
      <c r="H70" s="204">
        <v>0</v>
      </c>
      <c r="I70" s="204"/>
      <c r="J70" s="204"/>
      <c r="L70" t="str">
        <f t="shared" si="24"/>
        <v/>
      </c>
      <c r="M70" t="str">
        <f>IF(LEN(C70)&gt;0,CONCATENATE(" WHEN COUNTRY = '",$B$2,"' AND SEGMENT= '",$C$3, "'  THEN ",C70 ),"")</f>
        <v xml:space="preserve"> WHEN COUNTRY = 'BIB' AND SEGMENT= 'CORPORATE'  THEN 0.38435042</v>
      </c>
      <c r="N70" t="str">
        <f>IF(LEN(D70)&gt;0,CONCATENATE(" WHEN COUNTRY = '",$B$2,"' AND SEGMENT= '",$D$3, "'  THEN ",D70 ),"")</f>
        <v xml:space="preserve"> WHEN COUNTRY = 'BIB' AND SEGMENT= 'RETAIL'  THEN 0.25999987</v>
      </c>
      <c r="O70" s="200" t="str">
        <f t="shared" si="13"/>
        <v/>
      </c>
      <c r="P70" s="200" t="str">
        <f>IF(LEN(F70)&gt;0,CONCATENATE(" WHEN COUNTRY = '",$E$2,"' AND SEGMENT= '",$F$3, "'  THEN ",F70 ),"")</f>
        <v xml:space="preserve"> WHEN COUNTRY = 'KOPER' AND SEGMENT= 'CORPORATE'  THEN 0.4982336</v>
      </c>
      <c r="Q70" s="200" t="str">
        <f>IF(LEN(G70)&gt;0,CONCATENATE(" WHEN COUNTRY = '",$E$2,"' AND SEGMENT= '",$G$3, "'  THEN ",G70 ),"")</f>
        <v xml:space="preserve"> WHEN COUNTRY = 'KOPER' AND SEGMENT= 'SMALL/MICRO'  THEN 0.3419732</v>
      </c>
      <c r="R70" t="str">
        <f t="shared" si="25"/>
        <v xml:space="preserve"> WHEN COUNTRY = 'BIR' THEN 0</v>
      </c>
      <c r="S70" t="str">
        <f t="shared" si="26"/>
        <v/>
      </c>
      <c r="T70" t="str">
        <f t="shared" si="18"/>
        <v/>
      </c>
      <c r="U70" s="201" t="str">
        <f t="shared" si="27"/>
        <v/>
      </c>
      <c r="W70" t="str">
        <f t="shared" si="28"/>
        <v xml:space="preserve"> WHEN COUNTRY = 'BIB' AND SEGMENT= 'CORPORATE'  THEN 0.38435042 WHEN COUNTRY = 'BIB' AND SEGMENT= 'RETAIL'  THEN 0.25999987 WHEN COUNTRY = 'KOPER' AND SEGMENT= 'CORPORATE'  THEN 0.4982336 WHEN COUNTRY = 'KOPER' AND SEGMENT= 'SMALL/MICRO'  THEN 0.3419732 WHEN COUNTRY = 'BIR' THEN 0</v>
      </c>
      <c r="X70" t="str">
        <f t="shared" si="23"/>
        <v>CASE  WHEN COUNTRY = 'BIB' AND SEGMENT= 'CORPORATE'  THEN 0.38435042 WHEN COUNTRY = 'BIB' AND SEGMENT= 'RETAIL'  THEN 0.25999987 WHEN COUNTRY = 'KOPER' AND SEGMENT= 'CORPORATE'  THEN 0.4982336 WHEN COUNTRY = 'KOPER' AND SEGMENT= 'SMALL/MICRO'  THEN 0.3419732 WHEN COUNTRY = 'BIR' THEN 0 END AS MISSING_VAL_IND_68,</v>
      </c>
    </row>
    <row r="71" spans="1:24" ht="16.5" thickBot="1" x14ac:dyDescent="0.3">
      <c r="A71" s="190">
        <f t="shared" si="29"/>
        <v>69</v>
      </c>
      <c r="B71" s="204" t="s">
        <v>1884</v>
      </c>
      <c r="C71" s="204"/>
      <c r="D71" s="204"/>
      <c r="E71" s="210" t="s">
        <v>1884</v>
      </c>
      <c r="F71" s="227"/>
      <c r="G71" s="227"/>
      <c r="H71" s="204">
        <v>0</v>
      </c>
      <c r="I71" s="204"/>
      <c r="J71" s="204"/>
      <c r="L71" t="str">
        <f t="shared" si="24"/>
        <v xml:space="preserve"> WHEN COUNTRY = 'BIB' THEN 0</v>
      </c>
      <c r="M71" t="str">
        <f t="shared" ref="M71:N76" si="30">IF(LEN(C71)&gt;0,CONCATENATE(" WHEN COUNTRY = '",$B$2, "' THEN ",C71 ),"")</f>
        <v/>
      </c>
      <c r="N71" t="str">
        <f t="shared" si="30"/>
        <v/>
      </c>
      <c r="O71" s="200" t="str">
        <f t="shared" si="13"/>
        <v xml:space="preserve"> WHEN COUNTRY = 'KOPER' THEN 0</v>
      </c>
      <c r="P71" s="200" t="str">
        <f t="shared" ref="P71:Q73" si="31">IF(LEN(F71)&gt;0,CONCATENATE(" WHEN COUNTRY = '",$E$2, "' THEN ",F71 ),"")</f>
        <v/>
      </c>
      <c r="Q71" s="200" t="str">
        <f t="shared" si="31"/>
        <v/>
      </c>
      <c r="R71" t="str">
        <f t="shared" si="25"/>
        <v xml:space="preserve"> WHEN COUNTRY = 'BIR' THEN 0</v>
      </c>
      <c r="S71" t="str">
        <f t="shared" si="26"/>
        <v/>
      </c>
      <c r="T71" t="str">
        <f t="shared" si="18"/>
        <v/>
      </c>
      <c r="U71" s="201" t="str">
        <f t="shared" si="27"/>
        <v/>
      </c>
      <c r="W71" t="str">
        <f t="shared" si="28"/>
        <v xml:space="preserve"> WHEN COUNTRY = 'BIB' THEN 0 WHEN COUNTRY = 'KOPER' THEN 0 WHEN COUNTRY = 'BIR' THEN 0</v>
      </c>
      <c r="X71" t="str">
        <f t="shared" si="23"/>
        <v>CASE  WHEN COUNTRY = 'BIB' THEN 0 WHEN COUNTRY = 'KOPER' THEN 0 WHEN COUNTRY = 'BIR' THEN 0 END AS MISSING_VAL_IND_69,</v>
      </c>
    </row>
    <row r="72" spans="1:24" ht="16.5" thickBot="1" x14ac:dyDescent="0.3">
      <c r="A72" s="190">
        <f t="shared" si="29"/>
        <v>70</v>
      </c>
      <c r="B72" s="204" t="s">
        <v>1884</v>
      </c>
      <c r="C72" s="204"/>
      <c r="D72" s="204"/>
      <c r="E72" s="210" t="s">
        <v>1884</v>
      </c>
      <c r="F72" s="227"/>
      <c r="G72" s="227"/>
      <c r="H72" s="204"/>
      <c r="I72" s="204"/>
      <c r="J72" s="204"/>
      <c r="L72" t="str">
        <f t="shared" si="24"/>
        <v xml:space="preserve"> WHEN COUNTRY = 'BIB' THEN 0</v>
      </c>
      <c r="M72" t="str">
        <f t="shared" si="30"/>
        <v/>
      </c>
      <c r="N72" t="str">
        <f t="shared" si="30"/>
        <v/>
      </c>
      <c r="O72" s="200" t="str">
        <f t="shared" si="13"/>
        <v xml:space="preserve"> WHEN COUNTRY = 'KOPER' THEN 0</v>
      </c>
      <c r="P72" s="200" t="str">
        <f t="shared" si="31"/>
        <v/>
      </c>
      <c r="Q72" s="200" t="str">
        <f t="shared" si="31"/>
        <v/>
      </c>
      <c r="R72" t="str">
        <f t="shared" si="25"/>
        <v/>
      </c>
      <c r="S72" t="str">
        <f t="shared" si="26"/>
        <v/>
      </c>
      <c r="T72" t="str">
        <f t="shared" si="18"/>
        <v/>
      </c>
      <c r="U72" s="201" t="str">
        <f t="shared" si="27"/>
        <v/>
      </c>
      <c r="W72" t="str">
        <f t="shared" si="28"/>
        <v xml:space="preserve"> WHEN COUNTRY = 'BIB' THEN 0 WHEN COUNTRY = 'KOPER' THEN 0</v>
      </c>
      <c r="X72" t="str">
        <f t="shared" si="23"/>
        <v>CASE  WHEN COUNTRY = 'BIB' THEN 0 WHEN COUNTRY = 'KOPER' THEN 0 END AS MISSING_VAL_IND_70,</v>
      </c>
    </row>
    <row r="73" spans="1:24" ht="16.5" thickBot="1" x14ac:dyDescent="0.3">
      <c r="A73" s="190">
        <f t="shared" si="29"/>
        <v>71</v>
      </c>
      <c r="B73" s="204" t="s">
        <v>1884</v>
      </c>
      <c r="C73" s="204"/>
      <c r="D73" s="204"/>
      <c r="E73" s="210" t="s">
        <v>1884</v>
      </c>
      <c r="F73" s="227"/>
      <c r="G73" s="227"/>
      <c r="H73" s="204"/>
      <c r="I73" s="204"/>
      <c r="J73" s="204"/>
      <c r="L73" t="str">
        <f t="shared" si="24"/>
        <v xml:space="preserve"> WHEN COUNTRY = 'BIB' THEN 0</v>
      </c>
      <c r="M73" t="str">
        <f t="shared" si="30"/>
        <v/>
      </c>
      <c r="N73" t="str">
        <f t="shared" si="30"/>
        <v/>
      </c>
      <c r="O73" s="200" t="str">
        <f t="shared" si="13"/>
        <v xml:space="preserve"> WHEN COUNTRY = 'KOPER' THEN 0</v>
      </c>
      <c r="P73" s="200" t="str">
        <f t="shared" si="31"/>
        <v/>
      </c>
      <c r="Q73" s="200" t="str">
        <f t="shared" si="31"/>
        <v/>
      </c>
      <c r="R73" t="str">
        <f t="shared" si="25"/>
        <v/>
      </c>
      <c r="S73" t="str">
        <f t="shared" si="26"/>
        <v/>
      </c>
      <c r="T73" t="str">
        <f t="shared" si="18"/>
        <v/>
      </c>
      <c r="U73" s="201" t="str">
        <f t="shared" si="27"/>
        <v/>
      </c>
      <c r="W73" t="str">
        <f t="shared" si="28"/>
        <v xml:space="preserve"> WHEN COUNTRY = 'BIB' THEN 0 WHEN COUNTRY = 'KOPER' THEN 0</v>
      </c>
      <c r="X73" t="str">
        <f t="shared" si="23"/>
        <v>CASE  WHEN COUNTRY = 'BIB' THEN 0 WHEN COUNTRY = 'KOPER' THEN 0 END AS MISSING_VAL_IND_71,</v>
      </c>
    </row>
    <row r="74" spans="1:24" ht="16.5" thickBot="1" x14ac:dyDescent="0.3">
      <c r="A74" s="190">
        <f t="shared" si="29"/>
        <v>72</v>
      </c>
      <c r="B74" s="204"/>
      <c r="C74" s="204"/>
      <c r="D74" s="204"/>
      <c r="E74" s="210"/>
      <c r="F74" s="227" t="s">
        <v>1835</v>
      </c>
      <c r="G74" s="227" t="s">
        <v>1836</v>
      </c>
      <c r="H74" s="204"/>
      <c r="I74" s="204"/>
      <c r="J74" s="204"/>
      <c r="L74" t="str">
        <f t="shared" si="24"/>
        <v/>
      </c>
      <c r="M74" t="str">
        <f t="shared" si="30"/>
        <v/>
      </c>
      <c r="N74" t="str">
        <f t="shared" si="30"/>
        <v/>
      </c>
      <c r="O74" s="200" t="str">
        <f t="shared" si="13"/>
        <v/>
      </c>
      <c r="P74" s="200" t="str">
        <f>IF(LEN(F74)&gt;0,CONCATENATE(" WHEN COUNTRY = '",$E$2,"' AND SEGMENT= '",$F$3, "'  THEN ",F74 ),"")</f>
        <v xml:space="preserve"> WHEN COUNTRY = 'KOPER' AND SEGMENT= 'CORPORATE'  THEN 0.1480531</v>
      </c>
      <c r="Q74" s="200" t="str">
        <f>IF(LEN(G74)&gt;0,CONCATENATE(" WHEN COUNTRY = '",$E$2,"' AND SEGMENT= '",$G$3, "'  THEN ",G74 ),"")</f>
        <v xml:space="preserve"> WHEN COUNTRY = 'KOPER' AND SEGMENT= 'SMALL/MICRO'  THEN 0.1109992</v>
      </c>
      <c r="R74" t="str">
        <f t="shared" si="25"/>
        <v/>
      </c>
      <c r="S74" t="str">
        <f t="shared" si="26"/>
        <v/>
      </c>
      <c r="T74" t="str">
        <f t="shared" si="18"/>
        <v/>
      </c>
      <c r="U74" s="201" t="str">
        <f t="shared" si="27"/>
        <v/>
      </c>
      <c r="W74" t="str">
        <f t="shared" si="28"/>
        <v xml:space="preserve"> WHEN COUNTRY = 'KOPER' AND SEGMENT= 'CORPORATE'  THEN 0.1480531 WHEN COUNTRY = 'KOPER' AND SEGMENT= 'SMALL/MICRO'  THEN 0.1109992</v>
      </c>
      <c r="X74" t="str">
        <f t="shared" si="23"/>
        <v>CASE  WHEN COUNTRY = 'KOPER' AND SEGMENT= 'CORPORATE'  THEN 0.1480531 WHEN COUNTRY = 'KOPER' AND SEGMENT= 'SMALL/MICRO'  THEN 0.1109992 END AS MISSING_VAL_IND_72,</v>
      </c>
    </row>
    <row r="75" spans="1:24" ht="16.5" thickBot="1" x14ac:dyDescent="0.3">
      <c r="A75" s="190">
        <f t="shared" si="29"/>
        <v>73</v>
      </c>
      <c r="B75" s="204"/>
      <c r="C75" s="204"/>
      <c r="D75" s="204"/>
      <c r="E75" s="210" t="s">
        <v>1884</v>
      </c>
      <c r="F75" s="227"/>
      <c r="G75" s="227"/>
      <c r="H75" s="204"/>
      <c r="I75" s="204"/>
      <c r="J75" s="204"/>
      <c r="L75" t="str">
        <f t="shared" si="24"/>
        <v/>
      </c>
      <c r="M75" t="str">
        <f t="shared" si="30"/>
        <v/>
      </c>
      <c r="N75" t="str">
        <f t="shared" si="30"/>
        <v/>
      </c>
      <c r="O75" s="200" t="str">
        <f t="shared" si="13"/>
        <v xml:space="preserve"> WHEN COUNTRY = 'KOPER' THEN 0</v>
      </c>
      <c r="P75" s="200" t="str">
        <f>IF(LEN(F75)&gt;0,CONCATENATE(" WHEN COUNTRY = '",$E$2, "' THEN ",F75 ),"")</f>
        <v/>
      </c>
      <c r="Q75" s="200" t="str">
        <f>IF(LEN(G75)&gt;0,CONCATENATE(" WHEN COUNTRY = '",$E$2, "' THEN ",G75 ),"")</f>
        <v/>
      </c>
      <c r="R75" t="str">
        <f t="shared" si="25"/>
        <v/>
      </c>
      <c r="S75" t="str">
        <f t="shared" si="26"/>
        <v/>
      </c>
      <c r="T75" t="str">
        <f t="shared" si="18"/>
        <v/>
      </c>
      <c r="U75" s="201" t="str">
        <f t="shared" si="27"/>
        <v/>
      </c>
      <c r="W75" t="str">
        <f t="shared" si="28"/>
        <v xml:space="preserve"> WHEN COUNTRY = 'KOPER' THEN 0</v>
      </c>
      <c r="X75" t="str">
        <f t="shared" si="23"/>
        <v>CASE  WHEN COUNTRY = 'KOPER' THEN 0 END AS MISSING_VAL_IND_73,</v>
      </c>
    </row>
    <row r="76" spans="1:24" ht="16.5" thickBot="1" x14ac:dyDescent="0.3">
      <c r="A76" s="190">
        <f t="shared" si="29"/>
        <v>74</v>
      </c>
      <c r="B76" s="204" t="s">
        <v>1884</v>
      </c>
      <c r="C76" s="204"/>
      <c r="D76" s="204"/>
      <c r="E76" s="210" t="s">
        <v>1884</v>
      </c>
      <c r="F76" s="227"/>
      <c r="G76" s="227"/>
      <c r="H76" s="204"/>
      <c r="I76" s="204"/>
      <c r="J76" s="204"/>
      <c r="L76" t="str">
        <f t="shared" si="24"/>
        <v xml:space="preserve"> WHEN COUNTRY = 'BIB' THEN 0</v>
      </c>
      <c r="M76" t="str">
        <f t="shared" si="30"/>
        <v/>
      </c>
      <c r="N76" t="str">
        <f t="shared" si="30"/>
        <v/>
      </c>
      <c r="O76" s="200" t="str">
        <f t="shared" si="13"/>
        <v xml:space="preserve"> WHEN COUNTRY = 'KOPER' THEN 0</v>
      </c>
      <c r="P76" s="200" t="str">
        <f>IF(LEN(F76)&gt;0,CONCATENATE(" WHEN COUNTRY = '",$E$2, "' THEN ",F76 ),"")</f>
        <v/>
      </c>
      <c r="Q76" s="200" t="str">
        <f>IF(LEN(G76)&gt;0,CONCATENATE(" WHEN COUNTRY = '",$E$2, "' THEN ",G76 ),"")</f>
        <v/>
      </c>
      <c r="R76" t="str">
        <f t="shared" si="25"/>
        <v/>
      </c>
      <c r="S76" t="str">
        <f t="shared" si="26"/>
        <v/>
      </c>
      <c r="T76" t="str">
        <f t="shared" si="18"/>
        <v/>
      </c>
      <c r="U76" s="201" t="str">
        <f t="shared" si="27"/>
        <v/>
      </c>
      <c r="W76" t="str">
        <f t="shared" si="28"/>
        <v xml:space="preserve"> WHEN COUNTRY = 'BIB' THEN 0 WHEN COUNTRY = 'KOPER' THEN 0</v>
      </c>
      <c r="X76" t="str">
        <f t="shared" si="23"/>
        <v>CASE  WHEN COUNTRY = 'BIB' THEN 0 WHEN COUNTRY = 'KOPER' THEN 0 END AS MISSING_VAL_IND_74,</v>
      </c>
    </row>
    <row r="77" spans="1:24" ht="16.5" thickBot="1" x14ac:dyDescent="0.3">
      <c r="A77" s="190">
        <f t="shared" si="29"/>
        <v>75</v>
      </c>
      <c r="B77" s="204"/>
      <c r="C77" s="204" t="s">
        <v>1837</v>
      </c>
      <c r="D77" s="204" t="s">
        <v>1838</v>
      </c>
      <c r="E77" s="210"/>
      <c r="F77" s="227" t="s">
        <v>1839</v>
      </c>
      <c r="G77" s="227" t="s">
        <v>1840</v>
      </c>
      <c r="H77" s="204"/>
      <c r="I77" s="204"/>
      <c r="J77" s="204"/>
      <c r="L77" t="str">
        <f t="shared" si="24"/>
        <v/>
      </c>
      <c r="M77" t="str">
        <f>IF(LEN(C77)&gt;0,CONCATENATE(" WHEN COUNTRY = '",$B$2,"' AND SEGMENT= '",$C$3, "'  THEN ",C77 ),"")</f>
        <v xml:space="preserve"> WHEN COUNTRY = 'BIB' AND SEGMENT= 'CORPORATE'  THEN 0.23026249</v>
      </c>
      <c r="N77" t="str">
        <f>IF(LEN(D77)&gt;0,CONCATENATE(" WHEN COUNTRY = '",$B$2,"' AND SEGMENT= '",$D$3, "'  THEN ",D77 ),"")</f>
        <v xml:space="preserve"> WHEN COUNTRY = 'BIB' AND SEGMENT= 'RETAIL'  THEN 0.1971831</v>
      </c>
      <c r="O77" s="200" t="str">
        <f t="shared" si="13"/>
        <v/>
      </c>
      <c r="P77" s="200" t="str">
        <f>IF(LEN(F77)&gt;0,CONCATENATE(" WHEN COUNTRY = '",$E$2,"' AND SEGMENT= '",$F$3, "'  THEN ",F77 ),"")</f>
        <v xml:space="preserve"> WHEN COUNTRY = 'KOPER' AND SEGMENT= 'CORPORATE'  THEN 0.2008283</v>
      </c>
      <c r="Q77" s="200" t="str">
        <f>IF(LEN(G77)&gt;0,CONCATENATE(" WHEN COUNTRY = '",$E$2,"' AND SEGMENT= '",$G$3, "'  THEN ",G77 ),"")</f>
        <v xml:space="preserve"> WHEN COUNTRY = 'KOPER' AND SEGMENT= 'SMALL/MICRO'  THEN 0.1877206</v>
      </c>
      <c r="R77" t="str">
        <f t="shared" si="25"/>
        <v/>
      </c>
      <c r="S77" t="str">
        <f t="shared" si="26"/>
        <v/>
      </c>
      <c r="T77" t="str">
        <f t="shared" si="18"/>
        <v/>
      </c>
      <c r="U77" s="201" t="str">
        <f t="shared" si="27"/>
        <v/>
      </c>
      <c r="W77" t="str">
        <f t="shared" si="28"/>
        <v xml:space="preserve"> WHEN COUNTRY = 'BIB' AND SEGMENT= 'CORPORATE'  THEN 0.23026249 WHEN COUNTRY = 'BIB' AND SEGMENT= 'RETAIL'  THEN 0.1971831 WHEN COUNTRY = 'KOPER' AND SEGMENT= 'CORPORATE'  THEN 0.2008283 WHEN COUNTRY = 'KOPER' AND SEGMENT= 'SMALL/MICRO'  THEN 0.1877206</v>
      </c>
      <c r="X77" t="str">
        <f t="shared" si="23"/>
        <v>CASE  WHEN COUNTRY = 'BIB' AND SEGMENT= 'CORPORATE'  THEN 0.23026249 WHEN COUNTRY = 'BIB' AND SEGMENT= 'RETAIL'  THEN 0.1971831 WHEN COUNTRY = 'KOPER' AND SEGMENT= 'CORPORATE'  THEN 0.2008283 WHEN COUNTRY = 'KOPER' AND SEGMENT= 'SMALL/MICRO'  THEN 0.1877206 END AS MISSING_VAL_IND_75,</v>
      </c>
    </row>
    <row r="78" spans="1:24" ht="16.5" thickBot="1" x14ac:dyDescent="0.3">
      <c r="A78" s="190">
        <f t="shared" si="29"/>
        <v>76</v>
      </c>
      <c r="B78" s="204" t="s">
        <v>1884</v>
      </c>
      <c r="C78" s="204"/>
      <c r="D78" s="204"/>
      <c r="E78" s="210" t="s">
        <v>1884</v>
      </c>
      <c r="F78" s="227"/>
      <c r="G78" s="227"/>
      <c r="H78" s="204"/>
      <c r="I78" s="204"/>
      <c r="J78" s="204"/>
      <c r="L78" t="str">
        <f t="shared" si="24"/>
        <v xml:space="preserve"> WHEN COUNTRY = 'BIB' THEN 0</v>
      </c>
      <c r="M78" t="str">
        <f>IF(LEN(C78)&gt;0,CONCATENATE(" WHEN COUNTRY = '",$B$2, "' THEN ",C78 ),"")</f>
        <v/>
      </c>
      <c r="N78" t="str">
        <f>IF(LEN(D78)&gt;0,CONCATENATE(" WHEN COUNTRY = '",$B$2, "' THEN ",D78 ),"")</f>
        <v/>
      </c>
      <c r="O78" s="200" t="str">
        <f t="shared" si="13"/>
        <v xml:space="preserve"> WHEN COUNTRY = 'KOPER' THEN 0</v>
      </c>
      <c r="P78" s="200" t="str">
        <f>IF(LEN(F78)&gt;0,CONCATENATE(" WHEN COUNTRY = '",$E$2, "' THEN ",F78 ),"")</f>
        <v/>
      </c>
      <c r="Q78" s="200" t="str">
        <f>IF(LEN(G78)&gt;0,CONCATENATE(" WHEN COUNTRY = '",$E$2, "' THEN ",G78 ),"")</f>
        <v/>
      </c>
      <c r="R78" t="str">
        <f t="shared" si="25"/>
        <v/>
      </c>
      <c r="S78" t="str">
        <f t="shared" si="26"/>
        <v/>
      </c>
      <c r="T78" t="str">
        <f t="shared" si="18"/>
        <v/>
      </c>
      <c r="U78" s="201" t="str">
        <f t="shared" si="27"/>
        <v/>
      </c>
      <c r="W78" t="str">
        <f t="shared" si="28"/>
        <v xml:space="preserve"> WHEN COUNTRY = 'BIB' THEN 0 WHEN COUNTRY = 'KOPER' THEN 0</v>
      </c>
      <c r="X78" t="str">
        <f t="shared" si="23"/>
        <v>CASE  WHEN COUNTRY = 'BIB' THEN 0 WHEN COUNTRY = 'KOPER' THEN 0 END AS MISSING_VAL_IND_76,</v>
      </c>
    </row>
    <row r="79" spans="1:24" ht="16.5" thickBot="1" x14ac:dyDescent="0.3">
      <c r="A79" s="190">
        <f t="shared" si="29"/>
        <v>77</v>
      </c>
      <c r="B79" s="204" t="s">
        <v>1884</v>
      </c>
      <c r="C79" s="204"/>
      <c r="D79" s="204"/>
      <c r="E79" s="210" t="s">
        <v>1884</v>
      </c>
      <c r="F79" s="227"/>
      <c r="G79" s="227"/>
      <c r="H79" s="204"/>
      <c r="I79" s="204"/>
      <c r="J79" s="204"/>
      <c r="L79" t="str">
        <f t="shared" si="24"/>
        <v xml:space="preserve"> WHEN COUNTRY = 'BIB' THEN 0</v>
      </c>
      <c r="M79" t="str">
        <f>IF(LEN(C79)&gt;0,CONCATENATE(" WHEN COUNTRY = '",$B$2, "' THEN ",C79 ),"")</f>
        <v/>
      </c>
      <c r="N79" t="str">
        <f>IF(LEN(D79)&gt;0,CONCATENATE(" WHEN COUNTRY = '",$B$2, "' THEN ",D79 ),"")</f>
        <v/>
      </c>
      <c r="O79" s="200" t="str">
        <f t="shared" si="13"/>
        <v xml:space="preserve"> WHEN COUNTRY = 'KOPER' THEN 0</v>
      </c>
      <c r="P79" s="200" t="str">
        <f>IF(LEN(F79)&gt;0,CONCATENATE(" WHEN COUNTRY = '",$E$2, "' THEN ",F79 ),"")</f>
        <v/>
      </c>
      <c r="Q79" s="200" t="str">
        <f>IF(LEN(G79)&gt;0,CONCATENATE(" WHEN COUNTRY = '",$E$2, "' THEN ",G79 ),"")</f>
        <v/>
      </c>
      <c r="R79" t="str">
        <f t="shared" si="25"/>
        <v/>
      </c>
      <c r="S79" t="str">
        <f t="shared" si="26"/>
        <v/>
      </c>
      <c r="T79" t="str">
        <f t="shared" si="18"/>
        <v/>
      </c>
      <c r="U79" s="201" t="str">
        <f t="shared" si="27"/>
        <v/>
      </c>
      <c r="W79" t="str">
        <f t="shared" si="28"/>
        <v xml:space="preserve"> WHEN COUNTRY = 'BIB' THEN 0 WHEN COUNTRY = 'KOPER' THEN 0</v>
      </c>
      <c r="X79" t="str">
        <f t="shared" si="23"/>
        <v>CASE  WHEN COUNTRY = 'BIB' THEN 0 WHEN COUNTRY = 'KOPER' THEN 0 END AS MISSING_VAL_IND_77,</v>
      </c>
    </row>
    <row r="80" spans="1:24" ht="16.5" thickBot="1" x14ac:dyDescent="0.3">
      <c r="A80" s="190">
        <f t="shared" si="29"/>
        <v>78</v>
      </c>
      <c r="B80" s="204"/>
      <c r="C80" s="204" t="s">
        <v>1841</v>
      </c>
      <c r="D80" s="204" t="s">
        <v>1842</v>
      </c>
      <c r="E80" s="210"/>
      <c r="F80" s="227" t="s">
        <v>1843</v>
      </c>
      <c r="G80" s="227" t="s">
        <v>1844</v>
      </c>
      <c r="H80" s="204"/>
      <c r="I80" s="204"/>
      <c r="J80" s="204"/>
      <c r="L80" t="str">
        <f t="shared" si="24"/>
        <v/>
      </c>
      <c r="M80" t="str">
        <f>IF(LEN(C80)&gt;0,CONCATENATE(" WHEN COUNTRY = '",$B$2,"' AND SEGMENT= '",$C$3, "'  THEN ",C80 ),"")</f>
        <v xml:space="preserve"> WHEN COUNTRY = 'BIB' AND SEGMENT= 'CORPORATE'  THEN 0.4570232</v>
      </c>
      <c r="N80" t="str">
        <f>IF(LEN(D80)&gt;0,CONCATENATE(" WHEN COUNTRY = '",$B$2,"' AND SEGMENT= '",$D$3, "'  THEN ",D80 ),"")</f>
        <v xml:space="preserve"> WHEN COUNTRY = 'BIB' AND SEGMENT= 'RETAIL'  THEN 0.62583858</v>
      </c>
      <c r="O80" s="200" t="str">
        <f t="shared" ref="O80:O143" si="32">IF(LEN(E80)&gt;0,CONCATENATE(" WHEN COUNTRY = '",$E$2, "' THEN ",E80 ),"")</f>
        <v/>
      </c>
      <c r="P80" s="200" t="str">
        <f>IF(LEN(F80)&gt;0,CONCATENATE(" WHEN COUNTRY = '",$E$2,"' AND SEGMENT= '",$F$3, "'  THEN ",F80 ),"")</f>
        <v xml:space="preserve"> WHEN COUNTRY = 'KOPER' AND SEGMENT= 'CORPORATE'  THEN 0.3646888</v>
      </c>
      <c r="Q80" s="200" t="str">
        <f>IF(LEN(G80)&gt;0,CONCATENATE(" WHEN COUNTRY = '",$E$2,"' AND SEGMENT= '",$G$3, "'  THEN ",G80 ),"")</f>
        <v xml:space="preserve"> WHEN COUNTRY = 'KOPER' AND SEGMENT= 'SMALL/MICRO'  THEN 0.4255371</v>
      </c>
      <c r="R80" t="str">
        <f t="shared" si="25"/>
        <v/>
      </c>
      <c r="S80" t="str">
        <f t="shared" si="26"/>
        <v/>
      </c>
      <c r="T80" t="str">
        <f t="shared" si="18"/>
        <v/>
      </c>
      <c r="U80" s="201" t="str">
        <f t="shared" si="27"/>
        <v/>
      </c>
      <c r="W80" t="str">
        <f t="shared" si="28"/>
        <v xml:space="preserve"> WHEN COUNTRY = 'BIB' AND SEGMENT= 'CORPORATE'  THEN 0.4570232 WHEN COUNTRY = 'BIB' AND SEGMENT= 'RETAIL'  THEN 0.62583858 WHEN COUNTRY = 'KOPER' AND SEGMENT= 'CORPORATE'  THEN 0.3646888 WHEN COUNTRY = 'KOPER' AND SEGMENT= 'SMALL/MICRO'  THEN 0.4255371</v>
      </c>
      <c r="X80" t="str">
        <f t="shared" si="23"/>
        <v>CASE  WHEN COUNTRY = 'BIB' AND SEGMENT= 'CORPORATE'  THEN 0.4570232 WHEN COUNTRY = 'BIB' AND SEGMENT= 'RETAIL'  THEN 0.62583858 WHEN COUNTRY = 'KOPER' AND SEGMENT= 'CORPORATE'  THEN 0.3646888 WHEN COUNTRY = 'KOPER' AND SEGMENT= 'SMALL/MICRO'  THEN 0.4255371 END AS MISSING_VAL_IND_78,</v>
      </c>
    </row>
    <row r="81" spans="1:24" ht="16.5" thickBot="1" x14ac:dyDescent="0.3">
      <c r="A81" s="190">
        <f t="shared" si="29"/>
        <v>79</v>
      </c>
      <c r="B81" s="204" t="s">
        <v>1884</v>
      </c>
      <c r="C81" s="204"/>
      <c r="D81" s="204"/>
      <c r="E81" s="210" t="s">
        <v>1884</v>
      </c>
      <c r="F81" s="227"/>
      <c r="G81" s="227"/>
      <c r="H81" s="204"/>
      <c r="I81" s="204"/>
      <c r="J81" s="204"/>
      <c r="L81" t="str">
        <f t="shared" si="24"/>
        <v xml:space="preserve"> WHEN COUNTRY = 'BIB' THEN 0</v>
      </c>
      <c r="M81" t="str">
        <f>IF(LEN(C81)&gt;0,CONCATENATE(" WHEN COUNTRY = '",$B$2, "' THEN ",C81 ),"")</f>
        <v/>
      </c>
      <c r="N81" t="str">
        <f>IF(LEN(D81)&gt;0,CONCATENATE(" WHEN COUNTRY = '",$B$2, "' THEN ",D81 ),"")</f>
        <v/>
      </c>
      <c r="O81" s="200" t="str">
        <f t="shared" si="32"/>
        <v xml:space="preserve"> WHEN COUNTRY = 'KOPER' THEN 0</v>
      </c>
      <c r="P81" s="200" t="str">
        <f>IF(LEN(F81)&gt;0,CONCATENATE(" WHEN COUNTRY = '",$E$2, "' THEN ",F81 ),"")</f>
        <v/>
      </c>
      <c r="Q81" s="200" t="str">
        <f>IF(LEN(G81)&gt;0,CONCATENATE(" WHEN COUNTRY = '",$E$2, "' THEN ",G81 ),"")</f>
        <v/>
      </c>
      <c r="R81" t="str">
        <f t="shared" si="25"/>
        <v/>
      </c>
      <c r="S81" t="str">
        <f t="shared" si="26"/>
        <v/>
      </c>
      <c r="T81" t="str">
        <f t="shared" ref="T81:T144" si="33">IF(LEN(J81)&gt;0,CONCATENATE(" WHEN COUNTRY = '",$H$2,"' AND SEGMENT= '",$J$3, "'  THEN ",J81 ),"")</f>
        <v/>
      </c>
      <c r="U81" s="201" t="str">
        <f t="shared" si="27"/>
        <v/>
      </c>
      <c r="W81" t="str">
        <f t="shared" si="28"/>
        <v xml:space="preserve"> WHEN COUNTRY = 'BIB' THEN 0 WHEN COUNTRY = 'KOPER' THEN 0</v>
      </c>
      <c r="X81" t="str">
        <f t="shared" si="23"/>
        <v>CASE  WHEN COUNTRY = 'BIB' THEN 0 WHEN COUNTRY = 'KOPER' THEN 0 END AS MISSING_VAL_IND_79,</v>
      </c>
    </row>
    <row r="82" spans="1:24" ht="16.5" thickBot="1" x14ac:dyDescent="0.3">
      <c r="A82" s="190">
        <f t="shared" si="29"/>
        <v>80</v>
      </c>
      <c r="B82" s="204"/>
      <c r="C82" s="204" t="s">
        <v>1900</v>
      </c>
      <c r="D82" s="204" t="s">
        <v>1901</v>
      </c>
      <c r="E82" s="210"/>
      <c r="F82" s="227" t="s">
        <v>1902</v>
      </c>
      <c r="G82" s="227" t="s">
        <v>1903</v>
      </c>
      <c r="H82" s="204"/>
      <c r="I82" s="204"/>
      <c r="J82" s="204"/>
      <c r="L82" t="str">
        <f t="shared" si="24"/>
        <v/>
      </c>
      <c r="M82" t="str">
        <f>IF(LEN(C82)&gt;0,CONCATENATE(" WHEN COUNTRY = '",$B$2,"' AND SEGMENT= '",$C$3, "'  THEN ",C82 ),"")</f>
        <v xml:space="preserve"> WHEN COUNTRY = 'BIB' AND SEGMENT= 'CORPORATE'  THEN 5.9253654</v>
      </c>
      <c r="N82" t="str">
        <f>IF(LEN(D82)&gt;0,CONCATENATE(" WHEN COUNTRY = '",$B$2,"' AND SEGMENT= '",$D$3, "'  THEN ",D82 ),"")</f>
        <v xml:space="preserve"> WHEN COUNTRY = 'BIB' AND SEGMENT= 'RETAIL'  THEN 6.5795145</v>
      </c>
      <c r="O82" s="200" t="str">
        <f t="shared" si="32"/>
        <v/>
      </c>
      <c r="P82" s="200" t="str">
        <f>IF(LEN(F82)&gt;0,CONCATENATE(" WHEN COUNTRY = '",$E$2,"' AND SEGMENT= '",$F$3, "'  THEN ",F82 ),"")</f>
        <v xml:space="preserve"> WHEN COUNTRY = 'KOPER' AND SEGMENT= 'CORPORATE'  THEN 4.854529</v>
      </c>
      <c r="Q82" s="200" t="str">
        <f>IF(LEN(G82)&gt;0,CONCATENATE(" WHEN COUNTRY = '",$E$2,"' AND SEGMENT= '",$G$3, "'  THEN ",G82 ),"")</f>
        <v xml:space="preserve"> WHEN COUNTRY = 'KOPER' AND SEGMENT= 'SMALL/MICRO'  THEN 5.92368</v>
      </c>
      <c r="R82" t="str">
        <f t="shared" si="25"/>
        <v/>
      </c>
      <c r="S82" t="str">
        <f t="shared" si="26"/>
        <v/>
      </c>
      <c r="T82" t="str">
        <f t="shared" si="33"/>
        <v/>
      </c>
      <c r="U82" s="201" t="str">
        <f t="shared" si="27"/>
        <v/>
      </c>
      <c r="W82" t="str">
        <f t="shared" si="28"/>
        <v xml:space="preserve"> WHEN COUNTRY = 'BIB' AND SEGMENT= 'CORPORATE'  THEN 5.9253654 WHEN COUNTRY = 'BIB' AND SEGMENT= 'RETAIL'  THEN 6.5795145 WHEN COUNTRY = 'KOPER' AND SEGMENT= 'CORPORATE'  THEN 4.854529 WHEN COUNTRY = 'KOPER' AND SEGMENT= 'SMALL/MICRO'  THEN 5.92368</v>
      </c>
      <c r="X82" t="str">
        <f t="shared" si="23"/>
        <v>CASE  WHEN COUNTRY = 'BIB' AND SEGMENT= 'CORPORATE'  THEN 5.9253654 WHEN COUNTRY = 'BIB' AND SEGMENT= 'RETAIL'  THEN 6.5795145 WHEN COUNTRY = 'KOPER' AND SEGMENT= 'CORPORATE'  THEN 4.854529 WHEN COUNTRY = 'KOPER' AND SEGMENT= 'SMALL/MICRO'  THEN 5.92368 END AS MISSING_VAL_IND_80,</v>
      </c>
    </row>
    <row r="83" spans="1:24" ht="16.5" thickBot="1" x14ac:dyDescent="0.3">
      <c r="A83" s="190">
        <f t="shared" si="29"/>
        <v>81</v>
      </c>
      <c r="B83" s="204" t="s">
        <v>1884</v>
      </c>
      <c r="C83" s="204"/>
      <c r="D83" s="204"/>
      <c r="E83" s="210" t="s">
        <v>1884</v>
      </c>
      <c r="F83" s="227"/>
      <c r="G83" s="227"/>
      <c r="H83" s="204"/>
      <c r="I83" s="204"/>
      <c r="J83" s="204"/>
      <c r="L83" t="str">
        <f t="shared" si="24"/>
        <v xml:space="preserve"> WHEN COUNTRY = 'BIB' THEN 0</v>
      </c>
      <c r="M83" t="str">
        <f t="shared" ref="M83:N89" si="34">IF(LEN(C83)&gt;0,CONCATENATE(" WHEN COUNTRY = '",$B$2, "' THEN ",C83 ),"")</f>
        <v/>
      </c>
      <c r="N83" t="str">
        <f t="shared" si="34"/>
        <v/>
      </c>
      <c r="O83" s="200" t="str">
        <f t="shared" si="32"/>
        <v xml:space="preserve"> WHEN COUNTRY = 'KOPER' THEN 0</v>
      </c>
      <c r="P83" s="200" t="str">
        <f t="shared" ref="P83:Q89" si="35">IF(LEN(F83)&gt;0,CONCATENATE(" WHEN COUNTRY = '",$E$2, "' THEN ",F83 ),"")</f>
        <v/>
      </c>
      <c r="Q83" s="200" t="str">
        <f t="shared" si="35"/>
        <v/>
      </c>
      <c r="R83" t="str">
        <f t="shared" si="25"/>
        <v/>
      </c>
      <c r="S83" t="str">
        <f t="shared" si="26"/>
        <v/>
      </c>
      <c r="T83" t="str">
        <f t="shared" si="33"/>
        <v/>
      </c>
      <c r="U83" s="201" t="str">
        <f t="shared" si="27"/>
        <v/>
      </c>
      <c r="W83" t="str">
        <f t="shared" si="28"/>
        <v xml:space="preserve"> WHEN COUNTRY = 'BIB' THEN 0 WHEN COUNTRY = 'KOPER' THEN 0</v>
      </c>
      <c r="X83" t="str">
        <f t="shared" si="23"/>
        <v>CASE  WHEN COUNTRY = 'BIB' THEN 0 WHEN COUNTRY = 'KOPER' THEN 0 END AS MISSING_VAL_IND_81,</v>
      </c>
    </row>
    <row r="84" spans="1:24" ht="16.5" thickBot="1" x14ac:dyDescent="0.3">
      <c r="A84" s="190">
        <f t="shared" si="29"/>
        <v>82</v>
      </c>
      <c r="B84" s="204" t="s">
        <v>1884</v>
      </c>
      <c r="C84" s="204"/>
      <c r="D84" s="204"/>
      <c r="E84" s="210" t="s">
        <v>1884</v>
      </c>
      <c r="F84" s="227"/>
      <c r="G84" s="227"/>
      <c r="H84" s="204"/>
      <c r="I84" s="204"/>
      <c r="J84" s="204"/>
      <c r="L84" t="str">
        <f t="shared" si="24"/>
        <v xml:space="preserve"> WHEN COUNTRY = 'BIB' THEN 0</v>
      </c>
      <c r="M84" t="str">
        <f t="shared" si="34"/>
        <v/>
      </c>
      <c r="N84" t="str">
        <f t="shared" si="34"/>
        <v/>
      </c>
      <c r="O84" s="200" t="str">
        <f t="shared" si="32"/>
        <v xml:space="preserve"> WHEN COUNTRY = 'KOPER' THEN 0</v>
      </c>
      <c r="P84" s="200" t="str">
        <f t="shared" si="35"/>
        <v/>
      </c>
      <c r="Q84" s="200" t="str">
        <f t="shared" si="35"/>
        <v/>
      </c>
      <c r="R84" t="str">
        <f t="shared" si="25"/>
        <v/>
      </c>
      <c r="S84" t="str">
        <f t="shared" si="26"/>
        <v/>
      </c>
      <c r="T84" t="str">
        <f t="shared" si="33"/>
        <v/>
      </c>
      <c r="U84" s="201" t="str">
        <f t="shared" si="27"/>
        <v/>
      </c>
      <c r="W84" t="str">
        <f t="shared" si="28"/>
        <v xml:space="preserve"> WHEN COUNTRY = 'BIB' THEN 0 WHEN COUNTRY = 'KOPER' THEN 0</v>
      </c>
      <c r="X84" t="str">
        <f t="shared" si="23"/>
        <v>CASE  WHEN COUNTRY = 'BIB' THEN 0 WHEN COUNTRY = 'KOPER' THEN 0 END AS MISSING_VAL_IND_82,</v>
      </c>
    </row>
    <row r="85" spans="1:24" ht="16.5" thickBot="1" x14ac:dyDescent="0.3">
      <c r="A85" s="190">
        <f t="shared" si="29"/>
        <v>83</v>
      </c>
      <c r="B85" s="204" t="s">
        <v>1884</v>
      </c>
      <c r="C85" s="204"/>
      <c r="D85" s="204"/>
      <c r="E85" s="210" t="s">
        <v>1884</v>
      </c>
      <c r="F85" s="227"/>
      <c r="G85" s="227"/>
      <c r="H85" s="204"/>
      <c r="I85" s="204"/>
      <c r="J85" s="204"/>
      <c r="L85" t="str">
        <f t="shared" si="24"/>
        <v xml:space="preserve"> WHEN COUNTRY = 'BIB' THEN 0</v>
      </c>
      <c r="M85" t="str">
        <f t="shared" si="34"/>
        <v/>
      </c>
      <c r="N85" t="str">
        <f t="shared" si="34"/>
        <v/>
      </c>
      <c r="O85" s="200" t="str">
        <f t="shared" si="32"/>
        <v xml:space="preserve"> WHEN COUNTRY = 'KOPER' THEN 0</v>
      </c>
      <c r="P85" s="200" t="str">
        <f t="shared" si="35"/>
        <v/>
      </c>
      <c r="Q85" s="200" t="str">
        <f t="shared" si="35"/>
        <v/>
      </c>
      <c r="R85" t="str">
        <f t="shared" si="25"/>
        <v/>
      </c>
      <c r="S85" t="str">
        <f t="shared" si="26"/>
        <v/>
      </c>
      <c r="T85" t="str">
        <f t="shared" si="33"/>
        <v/>
      </c>
      <c r="U85" s="201" t="str">
        <f t="shared" si="27"/>
        <v/>
      </c>
      <c r="W85" t="str">
        <f t="shared" si="28"/>
        <v xml:space="preserve"> WHEN COUNTRY = 'BIB' THEN 0 WHEN COUNTRY = 'KOPER' THEN 0</v>
      </c>
      <c r="X85" t="str">
        <f t="shared" si="23"/>
        <v>CASE  WHEN COUNTRY = 'BIB' THEN 0 WHEN COUNTRY = 'KOPER' THEN 0 END AS MISSING_VAL_IND_83,</v>
      </c>
    </row>
    <row r="86" spans="1:24" ht="16.5" thickBot="1" x14ac:dyDescent="0.3">
      <c r="A86" s="190">
        <f t="shared" si="29"/>
        <v>84</v>
      </c>
      <c r="B86" s="204" t="s">
        <v>1884</v>
      </c>
      <c r="C86" s="204"/>
      <c r="D86" s="204"/>
      <c r="E86" s="210" t="s">
        <v>1884</v>
      </c>
      <c r="F86" s="227"/>
      <c r="G86" s="227"/>
      <c r="H86" s="204"/>
      <c r="I86" s="204"/>
      <c r="J86" s="204"/>
      <c r="L86" t="str">
        <f t="shared" si="24"/>
        <v xml:space="preserve"> WHEN COUNTRY = 'BIB' THEN 0</v>
      </c>
      <c r="M86" t="str">
        <f t="shared" si="34"/>
        <v/>
      </c>
      <c r="N86" t="str">
        <f t="shared" si="34"/>
        <v/>
      </c>
      <c r="O86" s="200" t="str">
        <f t="shared" si="32"/>
        <v xml:space="preserve"> WHEN COUNTRY = 'KOPER' THEN 0</v>
      </c>
      <c r="P86" s="200" t="str">
        <f t="shared" si="35"/>
        <v/>
      </c>
      <c r="Q86" s="200" t="str">
        <f t="shared" si="35"/>
        <v/>
      </c>
      <c r="R86" t="str">
        <f t="shared" si="25"/>
        <v/>
      </c>
      <c r="S86" t="str">
        <f t="shared" si="26"/>
        <v/>
      </c>
      <c r="T86" t="str">
        <f t="shared" si="33"/>
        <v/>
      </c>
      <c r="U86" s="201" t="str">
        <f t="shared" si="27"/>
        <v/>
      </c>
      <c r="W86" t="str">
        <f t="shared" si="28"/>
        <v xml:space="preserve"> WHEN COUNTRY = 'BIB' THEN 0 WHEN COUNTRY = 'KOPER' THEN 0</v>
      </c>
      <c r="X86" t="str">
        <f t="shared" si="23"/>
        <v>CASE  WHEN COUNTRY = 'BIB' THEN 0 WHEN COUNTRY = 'KOPER' THEN 0 END AS MISSING_VAL_IND_84,</v>
      </c>
    </row>
    <row r="87" spans="1:24" ht="16.5" thickBot="1" x14ac:dyDescent="0.3">
      <c r="A87" s="190">
        <f t="shared" si="29"/>
        <v>85</v>
      </c>
      <c r="B87" s="204" t="s">
        <v>1884</v>
      </c>
      <c r="C87" s="204"/>
      <c r="D87" s="204"/>
      <c r="E87" s="210" t="s">
        <v>1884</v>
      </c>
      <c r="F87" s="227"/>
      <c r="G87" s="227"/>
      <c r="H87" s="204"/>
      <c r="I87" s="204"/>
      <c r="J87" s="204"/>
      <c r="L87" t="str">
        <f t="shared" si="24"/>
        <v xml:space="preserve"> WHEN COUNTRY = 'BIB' THEN 0</v>
      </c>
      <c r="M87" t="str">
        <f t="shared" si="34"/>
        <v/>
      </c>
      <c r="N87" t="str">
        <f t="shared" si="34"/>
        <v/>
      </c>
      <c r="O87" s="200" t="str">
        <f t="shared" si="32"/>
        <v xml:space="preserve"> WHEN COUNTRY = 'KOPER' THEN 0</v>
      </c>
      <c r="P87" s="200" t="str">
        <f t="shared" si="35"/>
        <v/>
      </c>
      <c r="Q87" s="200" t="str">
        <f t="shared" si="35"/>
        <v/>
      </c>
      <c r="R87" t="str">
        <f t="shared" si="25"/>
        <v/>
      </c>
      <c r="S87" t="str">
        <f t="shared" si="26"/>
        <v/>
      </c>
      <c r="T87" t="str">
        <f t="shared" si="33"/>
        <v/>
      </c>
      <c r="U87" s="201" t="str">
        <f t="shared" si="27"/>
        <v/>
      </c>
      <c r="W87" t="str">
        <f t="shared" si="28"/>
        <v xml:space="preserve"> WHEN COUNTRY = 'BIB' THEN 0 WHEN COUNTRY = 'KOPER' THEN 0</v>
      </c>
      <c r="X87" t="str">
        <f t="shared" si="23"/>
        <v>CASE  WHEN COUNTRY = 'BIB' THEN 0 WHEN COUNTRY = 'KOPER' THEN 0 END AS MISSING_VAL_IND_85,</v>
      </c>
    </row>
    <row r="88" spans="1:24" ht="16.5" thickBot="1" x14ac:dyDescent="0.3">
      <c r="A88" s="190">
        <f t="shared" si="29"/>
        <v>86</v>
      </c>
      <c r="B88" s="204" t="s">
        <v>1884</v>
      </c>
      <c r="C88" s="204"/>
      <c r="D88" s="204"/>
      <c r="E88" s="210" t="s">
        <v>1884</v>
      </c>
      <c r="F88" s="227"/>
      <c r="G88" s="227"/>
      <c r="H88" s="204"/>
      <c r="I88" s="204"/>
      <c r="J88" s="204"/>
      <c r="L88" t="str">
        <f t="shared" si="24"/>
        <v xml:space="preserve"> WHEN COUNTRY = 'BIB' THEN 0</v>
      </c>
      <c r="M88" t="str">
        <f t="shared" si="34"/>
        <v/>
      </c>
      <c r="N88" t="str">
        <f t="shared" si="34"/>
        <v/>
      </c>
      <c r="O88" s="200" t="str">
        <f t="shared" si="32"/>
        <v xml:space="preserve"> WHEN COUNTRY = 'KOPER' THEN 0</v>
      </c>
      <c r="P88" s="200" t="str">
        <f t="shared" si="35"/>
        <v/>
      </c>
      <c r="Q88" s="200" t="str">
        <f t="shared" si="35"/>
        <v/>
      </c>
      <c r="R88" t="str">
        <f t="shared" si="25"/>
        <v/>
      </c>
      <c r="S88" t="str">
        <f t="shared" si="26"/>
        <v/>
      </c>
      <c r="T88" t="str">
        <f t="shared" si="33"/>
        <v/>
      </c>
      <c r="U88" s="201" t="str">
        <f t="shared" si="27"/>
        <v/>
      </c>
      <c r="W88" t="str">
        <f t="shared" si="28"/>
        <v xml:space="preserve"> WHEN COUNTRY = 'BIB' THEN 0 WHEN COUNTRY = 'KOPER' THEN 0</v>
      </c>
      <c r="X88" t="str">
        <f t="shared" si="23"/>
        <v>CASE  WHEN COUNTRY = 'BIB' THEN 0 WHEN COUNTRY = 'KOPER' THEN 0 END AS MISSING_VAL_IND_86,</v>
      </c>
    </row>
    <row r="89" spans="1:24" ht="16.5" thickBot="1" x14ac:dyDescent="0.3">
      <c r="A89" s="190">
        <f t="shared" si="29"/>
        <v>87</v>
      </c>
      <c r="B89" s="204" t="s">
        <v>1884</v>
      </c>
      <c r="C89" s="204"/>
      <c r="D89" s="204"/>
      <c r="E89" s="210" t="s">
        <v>1884</v>
      </c>
      <c r="F89" s="227"/>
      <c r="G89" s="227"/>
      <c r="H89" s="204"/>
      <c r="I89" s="204"/>
      <c r="J89" s="204"/>
      <c r="L89" t="str">
        <f t="shared" si="24"/>
        <v xml:space="preserve"> WHEN COUNTRY = 'BIB' THEN 0</v>
      </c>
      <c r="M89" t="str">
        <f t="shared" si="34"/>
        <v/>
      </c>
      <c r="N89" t="str">
        <f t="shared" si="34"/>
        <v/>
      </c>
      <c r="O89" s="200" t="str">
        <f t="shared" si="32"/>
        <v xml:space="preserve"> WHEN COUNTRY = 'KOPER' THEN 0</v>
      </c>
      <c r="P89" s="200" t="str">
        <f t="shared" si="35"/>
        <v/>
      </c>
      <c r="Q89" s="200" t="str">
        <f t="shared" si="35"/>
        <v/>
      </c>
      <c r="R89" t="str">
        <f t="shared" si="25"/>
        <v/>
      </c>
      <c r="S89" t="str">
        <f t="shared" si="26"/>
        <v/>
      </c>
      <c r="T89" t="str">
        <f t="shared" si="33"/>
        <v/>
      </c>
      <c r="U89" s="201" t="str">
        <f t="shared" si="27"/>
        <v/>
      </c>
      <c r="W89" t="str">
        <f t="shared" si="28"/>
        <v xml:space="preserve"> WHEN COUNTRY = 'BIB' THEN 0 WHEN COUNTRY = 'KOPER' THEN 0</v>
      </c>
      <c r="X89" t="str">
        <f t="shared" si="23"/>
        <v>CASE  WHEN COUNTRY = 'BIB' THEN 0 WHEN COUNTRY = 'KOPER' THEN 0 END AS MISSING_VAL_IND_87,</v>
      </c>
    </row>
    <row r="90" spans="1:24" ht="16.5" thickBot="1" x14ac:dyDescent="0.3">
      <c r="A90" s="190">
        <f t="shared" si="29"/>
        <v>88</v>
      </c>
      <c r="B90" s="204"/>
      <c r="C90" s="204" t="s">
        <v>1845</v>
      </c>
      <c r="D90" s="204" t="s">
        <v>1846</v>
      </c>
      <c r="E90" s="210"/>
      <c r="F90" s="227" t="s">
        <v>1847</v>
      </c>
      <c r="G90" s="227" t="s">
        <v>1848</v>
      </c>
      <c r="H90" s="204"/>
      <c r="I90" s="204"/>
      <c r="J90" s="204"/>
      <c r="L90" t="str">
        <f t="shared" si="24"/>
        <v/>
      </c>
      <c r="M90" t="str">
        <f>IF(LEN(C90)&gt;0,CONCATENATE(" WHEN COUNTRY = '",$B$2,"' AND SEGMENT= '",$C$3, "'  THEN ",C90 ),"")</f>
        <v xml:space="preserve"> WHEN COUNTRY = 'BIB' AND SEGMENT= 'CORPORATE'  THEN 0.0641645</v>
      </c>
      <c r="N90" t="str">
        <f>IF(LEN(D90)&gt;0,CONCATENATE(" WHEN COUNTRY = '",$B$2,"' AND SEGMENT= '",$D$3, "'  THEN ",D90 ),"")</f>
        <v xml:space="preserve"> WHEN COUNTRY = 'BIB' AND SEGMENT= 'RETAIL'  THEN 0.04885011</v>
      </c>
      <c r="O90" s="200" t="str">
        <f t="shared" si="32"/>
        <v/>
      </c>
      <c r="P90" s="200" t="str">
        <f>IF(LEN(F90)&gt;0,CONCATENATE(" WHEN COUNTRY = '",$E$2,"' AND SEGMENT= '",$F$3, "'  THEN ",F90 ),"")</f>
        <v xml:space="preserve"> WHEN COUNTRY = 'KOPER' AND SEGMENT= 'CORPORATE'  THEN 0.0853213</v>
      </c>
      <c r="Q90" s="200" t="str">
        <f>IF(LEN(G90)&gt;0,CONCATENATE(" WHEN COUNTRY = '",$E$2,"' AND SEGMENT= '",$G$3, "'  THEN ",G90 ),"")</f>
        <v xml:space="preserve"> WHEN COUNTRY = 'KOPER' AND SEGMENT= 'SMALL/MICRO'  THEN 0.0687933</v>
      </c>
      <c r="R90" t="str">
        <f t="shared" si="25"/>
        <v/>
      </c>
      <c r="S90" t="str">
        <f t="shared" si="26"/>
        <v/>
      </c>
      <c r="T90" t="str">
        <f t="shared" si="33"/>
        <v/>
      </c>
      <c r="U90" s="201" t="str">
        <f t="shared" si="27"/>
        <v/>
      </c>
      <c r="W90" t="str">
        <f t="shared" si="28"/>
        <v xml:space="preserve"> WHEN COUNTRY = 'BIB' AND SEGMENT= 'CORPORATE'  THEN 0.0641645 WHEN COUNTRY = 'BIB' AND SEGMENT= 'RETAIL'  THEN 0.04885011 WHEN COUNTRY = 'KOPER' AND SEGMENT= 'CORPORATE'  THEN 0.0853213 WHEN COUNTRY = 'KOPER' AND SEGMENT= 'SMALL/MICRO'  THEN 0.0687933</v>
      </c>
      <c r="X90" t="str">
        <f t="shared" si="23"/>
        <v>CASE  WHEN COUNTRY = 'BIB' AND SEGMENT= 'CORPORATE'  THEN 0.0641645 WHEN COUNTRY = 'BIB' AND SEGMENT= 'RETAIL'  THEN 0.04885011 WHEN COUNTRY = 'KOPER' AND SEGMENT= 'CORPORATE'  THEN 0.0853213 WHEN COUNTRY = 'KOPER' AND SEGMENT= 'SMALL/MICRO'  THEN 0.0687933 END AS MISSING_VAL_IND_88,</v>
      </c>
    </row>
    <row r="91" spans="1:24" ht="16.5" thickBot="1" x14ac:dyDescent="0.3">
      <c r="A91" s="190">
        <f t="shared" si="29"/>
        <v>89</v>
      </c>
      <c r="B91" s="204" t="s">
        <v>1884</v>
      </c>
      <c r="C91" s="204"/>
      <c r="D91" s="204"/>
      <c r="E91" s="210" t="s">
        <v>1884</v>
      </c>
      <c r="F91" s="227"/>
      <c r="G91" s="227"/>
      <c r="H91" s="204"/>
      <c r="I91" s="204"/>
      <c r="J91" s="204"/>
      <c r="L91" t="str">
        <f t="shared" si="24"/>
        <v xml:space="preserve"> WHEN COUNTRY = 'BIB' THEN 0</v>
      </c>
      <c r="M91" t="str">
        <f t="shared" ref="M91:N95" si="36">IF(LEN(C91)&gt;0,CONCATENATE(" WHEN COUNTRY = '",$B$2, "' THEN ",C91 ),"")</f>
        <v/>
      </c>
      <c r="N91" t="str">
        <f t="shared" si="36"/>
        <v/>
      </c>
      <c r="O91" s="200" t="str">
        <f t="shared" si="32"/>
        <v xml:space="preserve"> WHEN COUNTRY = 'KOPER' THEN 0</v>
      </c>
      <c r="P91" s="200" t="str">
        <f>IF(LEN(F91)&gt;0,CONCATENATE(" WHEN COUNTRY = '",$E$2, "' THEN ",F91 ),"")</f>
        <v/>
      </c>
      <c r="Q91" s="200" t="str">
        <f>IF(LEN(G91)&gt;0,CONCATENATE(" WHEN COUNTRY = '",$E$2, "' THEN ",G91 ),"")</f>
        <v/>
      </c>
      <c r="R91" t="str">
        <f t="shared" si="25"/>
        <v/>
      </c>
      <c r="S91" t="str">
        <f t="shared" si="26"/>
        <v/>
      </c>
      <c r="T91" t="str">
        <f t="shared" si="33"/>
        <v/>
      </c>
      <c r="U91" s="201" t="str">
        <f t="shared" si="27"/>
        <v/>
      </c>
      <c r="W91" t="str">
        <f t="shared" si="28"/>
        <v xml:space="preserve"> WHEN COUNTRY = 'BIB' THEN 0 WHEN COUNTRY = 'KOPER' THEN 0</v>
      </c>
      <c r="X91" t="str">
        <f t="shared" si="23"/>
        <v>CASE  WHEN COUNTRY = 'BIB' THEN 0 WHEN COUNTRY = 'KOPER' THEN 0 END AS MISSING_VAL_IND_89,</v>
      </c>
    </row>
    <row r="92" spans="1:24" ht="16.5" thickBot="1" x14ac:dyDescent="0.3">
      <c r="A92" s="190">
        <f t="shared" si="29"/>
        <v>90</v>
      </c>
      <c r="B92" s="204"/>
      <c r="C92" s="204"/>
      <c r="D92" s="204"/>
      <c r="E92" s="210"/>
      <c r="F92" s="227" t="s">
        <v>1849</v>
      </c>
      <c r="G92" s="227" t="s">
        <v>1850</v>
      </c>
      <c r="H92" s="204"/>
      <c r="I92" s="204"/>
      <c r="J92" s="204"/>
      <c r="L92" t="str">
        <f t="shared" si="24"/>
        <v/>
      </c>
      <c r="M92" t="str">
        <f t="shared" si="36"/>
        <v/>
      </c>
      <c r="N92" t="str">
        <f t="shared" si="36"/>
        <v/>
      </c>
      <c r="O92" s="200" t="str">
        <f t="shared" si="32"/>
        <v/>
      </c>
      <c r="P92" s="200" t="str">
        <f>IF(LEN(F92)&gt;0,CONCATENATE(" WHEN COUNTRY = '",$E$2,"' AND SEGMENT= '",$F$3, "'  THEN ",F92 ),"")</f>
        <v xml:space="preserve"> WHEN COUNTRY = 'KOPER' AND SEGMENT= 'CORPORATE'  THEN 0.0218502</v>
      </c>
      <c r="Q92" s="200" t="str">
        <f>IF(LEN(G92)&gt;0,CONCATENATE(" WHEN COUNTRY = '",$E$2,"' AND SEGMENT= '",$G$3, "'  THEN ",G92 ),"")</f>
        <v xml:space="preserve"> WHEN COUNTRY = 'KOPER' AND SEGMENT= 'SMALL/MICRO'  THEN 0.0249093</v>
      </c>
      <c r="R92" t="str">
        <f t="shared" si="25"/>
        <v/>
      </c>
      <c r="S92" t="str">
        <f t="shared" si="26"/>
        <v/>
      </c>
      <c r="T92" t="str">
        <f t="shared" si="33"/>
        <v/>
      </c>
      <c r="U92" s="201" t="str">
        <f t="shared" si="27"/>
        <v/>
      </c>
      <c r="W92" t="str">
        <f t="shared" si="28"/>
        <v xml:space="preserve"> WHEN COUNTRY = 'KOPER' AND SEGMENT= 'CORPORATE'  THEN 0.0218502 WHEN COUNTRY = 'KOPER' AND SEGMENT= 'SMALL/MICRO'  THEN 0.0249093</v>
      </c>
      <c r="X92" t="str">
        <f t="shared" si="23"/>
        <v>CASE  WHEN COUNTRY = 'KOPER' AND SEGMENT= 'CORPORATE'  THEN 0.0218502 WHEN COUNTRY = 'KOPER' AND SEGMENT= 'SMALL/MICRO'  THEN 0.0249093 END AS MISSING_VAL_IND_90,</v>
      </c>
    </row>
    <row r="93" spans="1:24" ht="16.5" thickBot="1" x14ac:dyDescent="0.3">
      <c r="A93" s="190">
        <f t="shared" si="29"/>
        <v>91</v>
      </c>
      <c r="B93" s="204"/>
      <c r="C93" s="204"/>
      <c r="D93" s="204"/>
      <c r="E93" s="210" t="s">
        <v>1884</v>
      </c>
      <c r="F93" s="227"/>
      <c r="G93" s="227"/>
      <c r="H93" s="204"/>
      <c r="I93" s="204"/>
      <c r="J93" s="204"/>
      <c r="L93" t="str">
        <f t="shared" si="24"/>
        <v/>
      </c>
      <c r="M93" t="str">
        <f t="shared" si="36"/>
        <v/>
      </c>
      <c r="N93" t="str">
        <f t="shared" si="36"/>
        <v/>
      </c>
      <c r="O93" s="200" t="str">
        <f t="shared" si="32"/>
        <v xml:space="preserve"> WHEN COUNTRY = 'KOPER' THEN 0</v>
      </c>
      <c r="P93" s="200" t="str">
        <f>IF(LEN(F93)&gt;0,CONCATENATE(" WHEN COUNTRY = '",$E$2, "' THEN ",F93 ),"")</f>
        <v/>
      </c>
      <c r="Q93" s="200" t="str">
        <f>IF(LEN(G93)&gt;0,CONCATENATE(" WHEN COUNTRY = '",$E$2, "' THEN ",G93 ),"")</f>
        <v/>
      </c>
      <c r="R93" t="str">
        <f t="shared" si="25"/>
        <v/>
      </c>
      <c r="S93" t="str">
        <f t="shared" si="26"/>
        <v/>
      </c>
      <c r="T93" t="str">
        <f t="shared" si="33"/>
        <v/>
      </c>
      <c r="U93" s="201" t="str">
        <f t="shared" si="27"/>
        <v/>
      </c>
      <c r="W93" t="str">
        <f t="shared" si="28"/>
        <v xml:space="preserve"> WHEN COUNTRY = 'KOPER' THEN 0</v>
      </c>
      <c r="X93" t="str">
        <f t="shared" si="23"/>
        <v>CASE  WHEN COUNTRY = 'KOPER' THEN 0 END AS MISSING_VAL_IND_91,</v>
      </c>
    </row>
    <row r="94" spans="1:24" ht="16.5" thickBot="1" x14ac:dyDescent="0.3">
      <c r="A94" s="190">
        <f t="shared" si="29"/>
        <v>92</v>
      </c>
      <c r="B94" s="204"/>
      <c r="C94" s="204"/>
      <c r="D94" s="204"/>
      <c r="E94" s="210"/>
      <c r="F94" s="227" t="s">
        <v>1851</v>
      </c>
      <c r="G94" s="227" t="s">
        <v>1852</v>
      </c>
      <c r="H94" s="204"/>
      <c r="I94" s="204"/>
      <c r="J94" s="204"/>
      <c r="L94" t="str">
        <f t="shared" si="24"/>
        <v/>
      </c>
      <c r="M94" t="str">
        <f t="shared" si="36"/>
        <v/>
      </c>
      <c r="N94" t="str">
        <f t="shared" si="36"/>
        <v/>
      </c>
      <c r="O94" s="200" t="str">
        <f t="shared" si="32"/>
        <v/>
      </c>
      <c r="P94" s="200" t="str">
        <f>IF(LEN(F94)&gt;0,CONCATENATE(" WHEN COUNTRY = '",$E$2,"' AND SEGMENT= '",$F$3, "'  THEN ",F94 ),"")</f>
        <v xml:space="preserve"> WHEN COUNTRY = 'KOPER' AND SEGMENT= 'CORPORATE'  THEN 0.00789</v>
      </c>
      <c r="Q94" s="200" t="str">
        <f>IF(LEN(G94)&gt;0,CONCATENATE(" WHEN COUNTRY = '",$E$2,"' AND SEGMENT= '",$G$3, "'  THEN ",G94 ),"")</f>
        <v xml:space="preserve"> WHEN COUNTRY = 'KOPER' AND SEGMENT= 'SMALL/MICRO'  THEN 0.00998</v>
      </c>
      <c r="R94" t="str">
        <f t="shared" si="25"/>
        <v/>
      </c>
      <c r="S94" t="str">
        <f t="shared" si="26"/>
        <v/>
      </c>
      <c r="T94" t="str">
        <f t="shared" si="33"/>
        <v/>
      </c>
      <c r="U94" s="201" t="str">
        <f t="shared" si="27"/>
        <v/>
      </c>
      <c r="W94" t="str">
        <f t="shared" si="28"/>
        <v xml:space="preserve"> WHEN COUNTRY = 'KOPER' AND SEGMENT= 'CORPORATE'  THEN 0.00789 WHEN COUNTRY = 'KOPER' AND SEGMENT= 'SMALL/MICRO'  THEN 0.00998</v>
      </c>
      <c r="X94" t="str">
        <f t="shared" si="23"/>
        <v>CASE  WHEN COUNTRY = 'KOPER' AND SEGMENT= 'CORPORATE'  THEN 0.00789 WHEN COUNTRY = 'KOPER' AND SEGMENT= 'SMALL/MICRO'  THEN 0.00998 END AS MISSING_VAL_IND_92,</v>
      </c>
    </row>
    <row r="95" spans="1:24" ht="16.5" thickBot="1" x14ac:dyDescent="0.3">
      <c r="A95" s="190">
        <f t="shared" si="29"/>
        <v>93</v>
      </c>
      <c r="B95" s="204"/>
      <c r="C95" s="204"/>
      <c r="D95" s="204"/>
      <c r="E95" s="210" t="s">
        <v>1884</v>
      </c>
      <c r="F95" s="227"/>
      <c r="G95" s="227"/>
      <c r="H95" s="204"/>
      <c r="I95" s="204"/>
      <c r="J95" s="204"/>
      <c r="L95" t="str">
        <f t="shared" si="24"/>
        <v/>
      </c>
      <c r="M95" t="str">
        <f t="shared" si="36"/>
        <v/>
      </c>
      <c r="N95" t="str">
        <f t="shared" si="36"/>
        <v/>
      </c>
      <c r="O95" s="200" t="str">
        <f t="shared" si="32"/>
        <v xml:space="preserve"> WHEN COUNTRY = 'KOPER' THEN 0</v>
      </c>
      <c r="P95" s="200" t="str">
        <f>IF(LEN(F95)&gt;0,CONCATENATE(" WHEN COUNTRY = '",$E$2, "' THEN ",F95 ),"")</f>
        <v/>
      </c>
      <c r="Q95" s="200" t="str">
        <f>IF(LEN(G95)&gt;0,CONCATENATE(" WHEN COUNTRY = '",$E$2, "' THEN ",G95 ),"")</f>
        <v/>
      </c>
      <c r="R95" t="str">
        <f t="shared" si="25"/>
        <v/>
      </c>
      <c r="S95" t="str">
        <f t="shared" si="26"/>
        <v/>
      </c>
      <c r="T95" t="str">
        <f t="shared" si="33"/>
        <v/>
      </c>
      <c r="U95" s="201" t="str">
        <f t="shared" si="27"/>
        <v/>
      </c>
      <c r="W95" t="str">
        <f t="shared" si="28"/>
        <v xml:space="preserve"> WHEN COUNTRY = 'KOPER' THEN 0</v>
      </c>
      <c r="X95" t="str">
        <f t="shared" si="23"/>
        <v>CASE  WHEN COUNTRY = 'KOPER' THEN 0 END AS MISSING_VAL_IND_93,</v>
      </c>
    </row>
    <row r="96" spans="1:24" ht="16.5" thickBot="1" x14ac:dyDescent="0.3">
      <c r="A96" s="190">
        <f t="shared" si="29"/>
        <v>94</v>
      </c>
      <c r="B96" s="204"/>
      <c r="C96" s="204" t="s">
        <v>1853</v>
      </c>
      <c r="D96" s="204" t="s">
        <v>1904</v>
      </c>
      <c r="E96" s="210"/>
      <c r="F96" s="227" t="s">
        <v>1905</v>
      </c>
      <c r="G96" s="227" t="s">
        <v>1906</v>
      </c>
      <c r="H96" s="204"/>
      <c r="I96" s="204"/>
      <c r="J96" s="204"/>
      <c r="L96" t="str">
        <f t="shared" si="24"/>
        <v/>
      </c>
      <c r="M96" t="str">
        <f>IF(LEN(C96)&gt;0,CONCATENATE(" WHEN COUNTRY = '",$B$2,"' AND SEGMENT= '",$C$3, "'  THEN ",C96 ),"")</f>
        <v xml:space="preserve"> WHEN COUNTRY = 'BIB' AND SEGMENT= 'CORPORATE'  THEN 1175196.5</v>
      </c>
      <c r="N96" t="str">
        <f>IF(LEN(D96)&gt;0,CONCATENATE(" WHEN COUNTRY = '",$B$2,"' AND SEGMENT= '",$D$3, "'  THEN ",D96 ),"")</f>
        <v xml:space="preserve"> WHEN COUNTRY = 'BIB' AND SEGMENT= 'RETAIL'  THEN 32091.178</v>
      </c>
      <c r="O96" s="200" t="str">
        <f t="shared" si="32"/>
        <v/>
      </c>
      <c r="P96" s="200" t="str">
        <f>IF(LEN(F96)&gt;0,CONCATENATE(" WHEN COUNTRY = '",$E$2,"' AND SEGMENT= '",$F$3, "'  THEN ",F96 ),"")</f>
        <v xml:space="preserve"> WHEN COUNTRY = 'KOPER' AND SEGMENT= 'CORPORATE'  THEN 3176191</v>
      </c>
      <c r="Q96" s="200" t="str">
        <f>IF(LEN(G96)&gt;0,CONCATENATE(" WHEN COUNTRY = '",$E$2,"' AND SEGMENT= '",$G$3, "'  THEN ",G96 ),"")</f>
        <v xml:space="preserve"> WHEN COUNTRY = 'KOPER' AND SEGMENT= 'SMALL/MICRO'  THEN 38238</v>
      </c>
      <c r="R96" t="str">
        <f t="shared" si="25"/>
        <v/>
      </c>
      <c r="S96" t="str">
        <f t="shared" si="26"/>
        <v/>
      </c>
      <c r="T96" t="str">
        <f t="shared" si="33"/>
        <v/>
      </c>
      <c r="U96" s="201" t="str">
        <f t="shared" si="27"/>
        <v/>
      </c>
      <c r="W96" t="str">
        <f t="shared" si="28"/>
        <v xml:space="preserve"> WHEN COUNTRY = 'BIB' AND SEGMENT= 'CORPORATE'  THEN 1175196.5 WHEN COUNTRY = 'BIB' AND SEGMENT= 'RETAIL'  THEN 32091.178 WHEN COUNTRY = 'KOPER' AND SEGMENT= 'CORPORATE'  THEN 3176191 WHEN COUNTRY = 'KOPER' AND SEGMENT= 'SMALL/MICRO'  THEN 38238</v>
      </c>
      <c r="X96" t="str">
        <f t="shared" si="23"/>
        <v>CASE  WHEN COUNTRY = 'BIB' AND SEGMENT= 'CORPORATE'  THEN 1175196.5 WHEN COUNTRY = 'BIB' AND SEGMENT= 'RETAIL'  THEN 32091.178 WHEN COUNTRY = 'KOPER' AND SEGMENT= 'CORPORATE'  THEN 3176191 WHEN COUNTRY = 'KOPER' AND SEGMENT= 'SMALL/MICRO'  THEN 38238 END AS MISSING_VAL_IND_94,</v>
      </c>
    </row>
    <row r="97" spans="1:24" ht="16.5" thickBot="1" x14ac:dyDescent="0.3">
      <c r="A97" s="190">
        <f t="shared" si="29"/>
        <v>95</v>
      </c>
      <c r="B97" s="204" t="s">
        <v>1884</v>
      </c>
      <c r="C97" s="204"/>
      <c r="D97" s="204"/>
      <c r="E97" s="210" t="s">
        <v>1884</v>
      </c>
      <c r="F97" s="227"/>
      <c r="G97" s="227"/>
      <c r="H97" s="204"/>
      <c r="I97" s="204"/>
      <c r="J97" s="204"/>
      <c r="L97" t="str">
        <f t="shared" si="24"/>
        <v xml:space="preserve"> WHEN COUNTRY = 'BIB' THEN 0</v>
      </c>
      <c r="M97" t="str">
        <f>IF(LEN(C97)&gt;0,CONCATENATE(" WHEN COUNTRY = '",$B$2, "' THEN ",C97 ),"")</f>
        <v/>
      </c>
      <c r="N97" t="str">
        <f>IF(LEN(D97)&gt;0,CONCATENATE(" WHEN COUNTRY = '",$B$2, "' THEN ",D97 ),"")</f>
        <v/>
      </c>
      <c r="O97" s="200" t="str">
        <f t="shared" si="32"/>
        <v xml:space="preserve"> WHEN COUNTRY = 'KOPER' THEN 0</v>
      </c>
      <c r="P97" s="200" t="str">
        <f>IF(LEN(F97)&gt;0,CONCATENATE(" WHEN COUNTRY = '",$E$2, "' THEN ",F97 ),"")</f>
        <v/>
      </c>
      <c r="Q97" s="200" t="str">
        <f>IF(LEN(G97)&gt;0,CONCATENATE(" WHEN COUNTRY = '",$E$2, "' THEN ",G97 ),"")</f>
        <v/>
      </c>
      <c r="R97" t="str">
        <f t="shared" si="25"/>
        <v/>
      </c>
      <c r="S97" t="str">
        <f t="shared" si="26"/>
        <v/>
      </c>
      <c r="T97" t="str">
        <f t="shared" si="33"/>
        <v/>
      </c>
      <c r="U97" s="201" t="str">
        <f t="shared" si="27"/>
        <v/>
      </c>
      <c r="W97" t="str">
        <f t="shared" si="28"/>
        <v xml:space="preserve"> WHEN COUNTRY = 'BIB' THEN 0 WHEN COUNTRY = 'KOPER' THEN 0</v>
      </c>
      <c r="X97" t="str">
        <f t="shared" si="23"/>
        <v>CASE  WHEN COUNTRY = 'BIB' THEN 0 WHEN COUNTRY = 'KOPER' THEN 0 END AS MISSING_VAL_IND_95,</v>
      </c>
    </row>
    <row r="98" spans="1:24" ht="16.5" thickBot="1" x14ac:dyDescent="0.3">
      <c r="A98" s="190">
        <f t="shared" si="29"/>
        <v>96</v>
      </c>
      <c r="B98" s="204"/>
      <c r="C98" s="204" t="s">
        <v>1854</v>
      </c>
      <c r="D98" s="204" t="s">
        <v>1855</v>
      </c>
      <c r="E98" s="210"/>
      <c r="F98" s="227" t="s">
        <v>1856</v>
      </c>
      <c r="G98" s="227" t="s">
        <v>1857</v>
      </c>
      <c r="H98" s="204"/>
      <c r="I98" s="204"/>
      <c r="J98" s="204"/>
      <c r="L98" t="str">
        <f t="shared" si="24"/>
        <v/>
      </c>
      <c r="M98" t="str">
        <f>IF(LEN(C98)&gt;0,CONCATENATE(" WHEN COUNTRY = '",$B$2,"' AND SEGMENT= '",$C$3, "'  THEN ",C98 ),"")</f>
        <v xml:space="preserve"> WHEN COUNTRY = 'BIB' AND SEGMENT= 'CORPORATE'  THEN 0.25418279</v>
      </c>
      <c r="N98" t="str">
        <f>IF(LEN(D98)&gt;0,CONCATENATE(" WHEN COUNTRY = '",$B$2,"' AND SEGMENT= '",$D$3, "'  THEN ",D98 ),"")</f>
        <v xml:space="preserve"> WHEN COUNTRY = 'BIB' AND SEGMENT= 'RETAIL'  THEN 0.27879429</v>
      </c>
      <c r="O98" s="200" t="str">
        <f t="shared" si="32"/>
        <v/>
      </c>
      <c r="P98" s="200" t="str">
        <f>IF(LEN(F98)&gt;0,CONCATENATE(" WHEN COUNTRY = '",$E$2,"' AND SEGMENT= '",$F$3, "'  THEN ",F98 ),"")</f>
        <v xml:space="preserve"> WHEN COUNTRY = 'KOPER' AND SEGMENT= 'CORPORATE'  THEN 0.7651813</v>
      </c>
      <c r="Q98" s="200" t="str">
        <f>IF(LEN(G98)&gt;0,CONCATENATE(" WHEN COUNTRY = '",$E$2,"' AND SEGMENT= '",$G$3, "'  THEN ",G98 ),"")</f>
        <v xml:space="preserve"> WHEN COUNTRY = 'KOPER' AND SEGMENT= 'SMALL/MICRO'  THEN 0.7044486</v>
      </c>
      <c r="R98" t="str">
        <f t="shared" si="25"/>
        <v/>
      </c>
      <c r="S98" t="str">
        <f t="shared" si="26"/>
        <v/>
      </c>
      <c r="T98" t="str">
        <f t="shared" si="33"/>
        <v/>
      </c>
      <c r="U98" s="201" t="str">
        <f t="shared" si="27"/>
        <v/>
      </c>
      <c r="W98" t="str">
        <f t="shared" si="28"/>
        <v xml:space="preserve"> WHEN COUNTRY = 'BIB' AND SEGMENT= 'CORPORATE'  THEN 0.25418279 WHEN COUNTRY = 'BIB' AND SEGMENT= 'RETAIL'  THEN 0.27879429 WHEN COUNTRY = 'KOPER' AND SEGMENT= 'CORPORATE'  THEN 0.7651813 WHEN COUNTRY = 'KOPER' AND SEGMENT= 'SMALL/MICRO'  THEN 0.7044486</v>
      </c>
      <c r="X98" t="str">
        <f t="shared" si="23"/>
        <v>CASE  WHEN COUNTRY = 'BIB' AND SEGMENT= 'CORPORATE'  THEN 0.25418279 WHEN COUNTRY = 'BIB' AND SEGMENT= 'RETAIL'  THEN 0.27879429 WHEN COUNTRY = 'KOPER' AND SEGMENT= 'CORPORATE'  THEN 0.7651813 WHEN COUNTRY = 'KOPER' AND SEGMENT= 'SMALL/MICRO'  THEN 0.7044486 END AS MISSING_VAL_IND_96,</v>
      </c>
    </row>
    <row r="99" spans="1:24" ht="16.5" thickBot="1" x14ac:dyDescent="0.3">
      <c r="A99" s="190">
        <f t="shared" si="29"/>
        <v>97</v>
      </c>
      <c r="B99" s="204" t="s">
        <v>1884</v>
      </c>
      <c r="C99" s="204"/>
      <c r="D99" s="204"/>
      <c r="E99" s="210" t="s">
        <v>1884</v>
      </c>
      <c r="F99" s="227"/>
      <c r="G99" s="227"/>
      <c r="H99" s="204"/>
      <c r="I99" s="204"/>
      <c r="J99" s="204"/>
      <c r="L99" t="str">
        <f t="shared" si="24"/>
        <v xml:space="preserve"> WHEN COUNTRY = 'BIB' THEN 0</v>
      </c>
      <c r="M99" t="str">
        <f t="shared" ref="M99:N103" si="37">IF(LEN(C99)&gt;0,CONCATENATE(" WHEN COUNTRY = '",$B$2, "' THEN ",C99 ),"")</f>
        <v/>
      </c>
      <c r="N99" t="str">
        <f t="shared" si="37"/>
        <v/>
      </c>
      <c r="O99" s="200" t="str">
        <f t="shared" si="32"/>
        <v xml:space="preserve"> WHEN COUNTRY = 'KOPER' THEN 0</v>
      </c>
      <c r="P99" s="200" t="str">
        <f>IF(LEN(F99)&gt;0,CONCATENATE(" WHEN COUNTRY = '",$E$2, "' THEN ",F99 ),"")</f>
        <v/>
      </c>
      <c r="Q99" s="200" t="str">
        <f>IF(LEN(G99)&gt;0,CONCATENATE(" WHEN COUNTRY = '",$E$2, "' THEN ",G99 ),"")</f>
        <v/>
      </c>
      <c r="R99" t="str">
        <f t="shared" si="25"/>
        <v/>
      </c>
      <c r="S99" t="str">
        <f t="shared" si="26"/>
        <v/>
      </c>
      <c r="T99" t="str">
        <f t="shared" si="33"/>
        <v/>
      </c>
      <c r="U99" s="201" t="str">
        <f t="shared" si="27"/>
        <v/>
      </c>
      <c r="W99" t="str">
        <f t="shared" si="28"/>
        <v xml:space="preserve"> WHEN COUNTRY = 'BIB' THEN 0 WHEN COUNTRY = 'KOPER' THEN 0</v>
      </c>
      <c r="X99" t="str">
        <f t="shared" si="23"/>
        <v>CASE  WHEN COUNTRY = 'BIB' THEN 0 WHEN COUNTRY = 'KOPER' THEN 0 END AS MISSING_VAL_IND_97,</v>
      </c>
    </row>
    <row r="100" spans="1:24" ht="16.5" thickBot="1" x14ac:dyDescent="0.3">
      <c r="A100" s="190">
        <f t="shared" si="29"/>
        <v>98</v>
      </c>
      <c r="B100" s="204" t="s">
        <v>1884</v>
      </c>
      <c r="C100" s="204"/>
      <c r="D100" s="204"/>
      <c r="E100" s="210" t="s">
        <v>1884</v>
      </c>
      <c r="F100" s="227"/>
      <c r="G100" s="227"/>
      <c r="H100" s="204"/>
      <c r="I100" s="204"/>
      <c r="J100" s="204"/>
      <c r="L100" t="str">
        <f t="shared" si="24"/>
        <v xml:space="preserve"> WHEN COUNTRY = 'BIB' THEN 0</v>
      </c>
      <c r="M100" t="str">
        <f t="shared" si="37"/>
        <v/>
      </c>
      <c r="N100" t="str">
        <f t="shared" si="37"/>
        <v/>
      </c>
      <c r="O100" s="200" t="str">
        <f t="shared" si="32"/>
        <v xml:space="preserve"> WHEN COUNTRY = 'KOPER' THEN 0</v>
      </c>
      <c r="P100" s="200" t="str">
        <f>IF(LEN(F100)&gt;0,CONCATENATE(" WHEN COUNTRY = '",$E$2, "' THEN ",F100 ),"")</f>
        <v/>
      </c>
      <c r="Q100" s="200" t="str">
        <f>IF(LEN(G100)&gt;0,CONCATENATE(" WHEN COUNTRY = '",$E$2, "' THEN ",G100 ),"")</f>
        <v/>
      </c>
      <c r="R100" t="str">
        <f t="shared" si="25"/>
        <v/>
      </c>
      <c r="S100" t="str">
        <f t="shared" si="26"/>
        <v/>
      </c>
      <c r="T100" t="str">
        <f t="shared" si="33"/>
        <v/>
      </c>
      <c r="U100" s="201" t="str">
        <f t="shared" si="27"/>
        <v/>
      </c>
      <c r="W100" t="str">
        <f t="shared" si="28"/>
        <v xml:space="preserve"> WHEN COUNTRY = 'BIB' THEN 0 WHEN COUNTRY = 'KOPER' THEN 0</v>
      </c>
      <c r="X100" t="str">
        <f t="shared" si="23"/>
        <v>CASE  WHEN COUNTRY = 'BIB' THEN 0 WHEN COUNTRY = 'KOPER' THEN 0 END AS MISSING_VAL_IND_98,</v>
      </c>
    </row>
    <row r="101" spans="1:24" ht="16.5" thickBot="1" x14ac:dyDescent="0.3">
      <c r="A101" s="190">
        <f t="shared" si="29"/>
        <v>99</v>
      </c>
      <c r="B101" s="204"/>
      <c r="C101" s="204"/>
      <c r="D101" s="204"/>
      <c r="E101" s="210"/>
      <c r="F101" s="227" t="s">
        <v>1907</v>
      </c>
      <c r="G101" s="227" t="s">
        <v>1908</v>
      </c>
      <c r="H101" s="204"/>
      <c r="I101" s="204"/>
      <c r="J101" s="204"/>
      <c r="L101" t="str">
        <f t="shared" si="24"/>
        <v/>
      </c>
      <c r="M101" t="str">
        <f t="shared" si="37"/>
        <v/>
      </c>
      <c r="N101" t="str">
        <f t="shared" si="37"/>
        <v/>
      </c>
      <c r="O101" s="200" t="str">
        <f t="shared" si="32"/>
        <v/>
      </c>
      <c r="P101" s="200" t="str">
        <f>IF(LEN(F101)&gt;0,CONCATENATE(" WHEN COUNTRY = '",$E$2,"' AND SEGMENT= '",$F$3, "'  THEN ",F101 ),"")</f>
        <v xml:space="preserve"> WHEN COUNTRY = 'KOPER' AND SEGMENT= 'CORPORATE'  THEN 4.319317</v>
      </c>
      <c r="Q101" s="200" t="str">
        <f>IF(LEN(G101)&gt;0,CONCATENATE(" WHEN COUNTRY = '",$E$2,"' AND SEGMENT= '",$G$3, "'  THEN ",G101 ),"")</f>
        <v xml:space="preserve"> WHEN COUNTRY = 'KOPER' AND SEGMENT= 'SMALL/MICRO'  THEN 4.160491</v>
      </c>
      <c r="R101" t="str">
        <f t="shared" si="25"/>
        <v/>
      </c>
      <c r="S101" t="str">
        <f t="shared" si="26"/>
        <v/>
      </c>
      <c r="T101" t="str">
        <f t="shared" si="33"/>
        <v/>
      </c>
      <c r="U101" s="201" t="str">
        <f t="shared" si="27"/>
        <v/>
      </c>
      <c r="W101" t="str">
        <f t="shared" si="28"/>
        <v xml:space="preserve"> WHEN COUNTRY = 'KOPER' AND SEGMENT= 'CORPORATE'  THEN 4.319317 WHEN COUNTRY = 'KOPER' AND SEGMENT= 'SMALL/MICRO'  THEN 4.160491</v>
      </c>
      <c r="X101" t="str">
        <f t="shared" si="23"/>
        <v>CASE  WHEN COUNTRY = 'KOPER' AND SEGMENT= 'CORPORATE'  THEN 4.319317 WHEN COUNTRY = 'KOPER' AND SEGMENT= 'SMALL/MICRO'  THEN 4.160491 END AS MISSING_VAL_IND_99,</v>
      </c>
    </row>
    <row r="102" spans="1:24" ht="16.5" thickBot="1" x14ac:dyDescent="0.3">
      <c r="A102" s="190">
        <f t="shared" si="29"/>
        <v>100</v>
      </c>
      <c r="B102" s="204"/>
      <c r="C102" s="204"/>
      <c r="D102" s="204"/>
      <c r="E102" s="210" t="s">
        <v>1884</v>
      </c>
      <c r="F102" s="227"/>
      <c r="G102" s="227"/>
      <c r="H102" s="204"/>
      <c r="I102" s="204"/>
      <c r="J102" s="204"/>
      <c r="L102" t="str">
        <f t="shared" si="24"/>
        <v/>
      </c>
      <c r="M102" t="str">
        <f t="shared" si="37"/>
        <v/>
      </c>
      <c r="N102" t="str">
        <f t="shared" si="37"/>
        <v/>
      </c>
      <c r="O102" s="200" t="str">
        <f t="shared" si="32"/>
        <v xml:space="preserve"> WHEN COUNTRY = 'KOPER' THEN 0</v>
      </c>
      <c r="P102" s="200" t="str">
        <f>IF(LEN(F102)&gt;0,CONCATENATE(" WHEN COUNTRY = '",$E$2, "' THEN ",F102 ),"")</f>
        <v/>
      </c>
      <c r="Q102" s="200" t="str">
        <f>IF(LEN(G102)&gt;0,CONCATENATE(" WHEN COUNTRY = '",$E$2, "' THEN ",G102 ),"")</f>
        <v/>
      </c>
      <c r="R102" t="str">
        <f t="shared" si="25"/>
        <v/>
      </c>
      <c r="S102" t="str">
        <f t="shared" si="26"/>
        <v/>
      </c>
      <c r="T102" t="str">
        <f t="shared" si="33"/>
        <v/>
      </c>
      <c r="U102" s="201" t="str">
        <f t="shared" si="27"/>
        <v/>
      </c>
      <c r="W102" t="str">
        <f t="shared" si="28"/>
        <v xml:space="preserve"> WHEN COUNTRY = 'KOPER' THEN 0</v>
      </c>
      <c r="X102" t="str">
        <f t="shared" si="23"/>
        <v>CASE  WHEN COUNTRY = 'KOPER' THEN 0 END AS MISSING_VAL_IND_100,</v>
      </c>
    </row>
    <row r="103" spans="1:24" ht="16.5" thickBot="1" x14ac:dyDescent="0.3">
      <c r="A103" s="190">
        <f t="shared" si="29"/>
        <v>101</v>
      </c>
      <c r="B103" s="204"/>
      <c r="C103" s="204"/>
      <c r="D103" s="204"/>
      <c r="E103" s="210" t="s">
        <v>1884</v>
      </c>
      <c r="F103" s="227"/>
      <c r="G103" s="227"/>
      <c r="H103" s="204"/>
      <c r="I103" s="204"/>
      <c r="J103" s="204"/>
      <c r="L103" t="str">
        <f t="shared" si="24"/>
        <v/>
      </c>
      <c r="M103" t="str">
        <f t="shared" si="37"/>
        <v/>
      </c>
      <c r="N103" t="str">
        <f t="shared" si="37"/>
        <v/>
      </c>
      <c r="O103" s="200" t="str">
        <f t="shared" si="32"/>
        <v xml:space="preserve"> WHEN COUNTRY = 'KOPER' THEN 0</v>
      </c>
      <c r="P103" s="200" t="str">
        <f>IF(LEN(F103)&gt;0,CONCATENATE(" WHEN COUNTRY = '",$E$2, "' THEN ",F103 ),"")</f>
        <v/>
      </c>
      <c r="Q103" s="200" t="str">
        <f>IF(LEN(G103)&gt;0,CONCATENATE(" WHEN COUNTRY = '",$E$2, "' THEN ",G103 ),"")</f>
        <v/>
      </c>
      <c r="R103" t="str">
        <f t="shared" si="25"/>
        <v/>
      </c>
      <c r="S103" t="str">
        <f t="shared" si="26"/>
        <v/>
      </c>
      <c r="T103" t="str">
        <f t="shared" si="33"/>
        <v/>
      </c>
      <c r="U103" s="201" t="str">
        <f t="shared" si="27"/>
        <v/>
      </c>
      <c r="W103" t="str">
        <f t="shared" si="28"/>
        <v xml:space="preserve"> WHEN COUNTRY = 'KOPER' THEN 0</v>
      </c>
      <c r="X103" t="str">
        <f t="shared" si="23"/>
        <v>CASE  WHEN COUNTRY = 'KOPER' THEN 0 END AS MISSING_VAL_IND_101,</v>
      </c>
    </row>
    <row r="104" spans="1:24" ht="16.5" thickBot="1" x14ac:dyDescent="0.3">
      <c r="A104" s="190">
        <f t="shared" si="29"/>
        <v>102</v>
      </c>
      <c r="B104" s="204"/>
      <c r="C104" s="204" t="s">
        <v>1858</v>
      </c>
      <c r="D104" s="204" t="s">
        <v>1859</v>
      </c>
      <c r="E104" s="210"/>
      <c r="F104" s="227" t="s">
        <v>1860</v>
      </c>
      <c r="G104" s="227" t="s">
        <v>1861</v>
      </c>
      <c r="H104" s="204"/>
      <c r="I104" s="204"/>
      <c r="J104" s="204"/>
      <c r="L104" t="str">
        <f t="shared" si="24"/>
        <v/>
      </c>
      <c r="M104" t="str">
        <f>IF(LEN(C104)&gt;0,CONCATENATE(" WHEN COUNTRY = '",$B$2,"' AND SEGMENT= '",$C$3, "'  THEN ",C104 ),"")</f>
        <v xml:space="preserve"> WHEN COUNTRY = 'BIB' AND SEGMENT= 'CORPORATE'  THEN 0.07693736</v>
      </c>
      <c r="N104" t="str">
        <f>IF(LEN(D104)&gt;0,CONCATENATE(" WHEN COUNTRY = '",$B$2,"' AND SEGMENT= '",$D$3, "'  THEN ",D104 ),"")</f>
        <v xml:space="preserve"> WHEN COUNTRY = 'BIB' AND SEGMENT= 'RETAIL'  THEN 0.09840684</v>
      </c>
      <c r="O104" s="200" t="str">
        <f t="shared" si="32"/>
        <v/>
      </c>
      <c r="P104" s="200" t="str">
        <f>IF(LEN(F104)&gt;0,CONCATENATE(" WHEN COUNTRY = '",$E$2,"' AND SEGMENT= '",$F$3, "'  THEN ",F104 ),"")</f>
        <v xml:space="preserve"> WHEN COUNTRY = 'KOPER' AND SEGMENT= 'CORPORATE'  THEN 0.1440417</v>
      </c>
      <c r="Q104" s="200" t="str">
        <f>IF(LEN(G104)&gt;0,CONCATENATE(" WHEN COUNTRY = '",$E$2,"' AND SEGMENT= '",$G$3, "'  THEN ",G104 ),"")</f>
        <v xml:space="preserve"> WHEN COUNTRY = 'KOPER' AND SEGMENT= 'SMALL/MICRO'  THEN 0.1251156</v>
      </c>
      <c r="R104" t="str">
        <f t="shared" si="25"/>
        <v/>
      </c>
      <c r="S104" t="str">
        <f t="shared" si="26"/>
        <v/>
      </c>
      <c r="T104" t="str">
        <f t="shared" si="33"/>
        <v/>
      </c>
      <c r="U104" s="201" t="str">
        <f t="shared" si="27"/>
        <v/>
      </c>
      <c r="W104" t="str">
        <f t="shared" si="28"/>
        <v xml:space="preserve"> WHEN COUNTRY = 'BIB' AND SEGMENT= 'CORPORATE'  THEN 0.07693736 WHEN COUNTRY = 'BIB' AND SEGMENT= 'RETAIL'  THEN 0.09840684 WHEN COUNTRY = 'KOPER' AND SEGMENT= 'CORPORATE'  THEN 0.1440417 WHEN COUNTRY = 'KOPER' AND SEGMENT= 'SMALL/MICRO'  THEN 0.1251156</v>
      </c>
      <c r="X104" t="str">
        <f t="shared" si="23"/>
        <v>CASE  WHEN COUNTRY = 'BIB' AND SEGMENT= 'CORPORATE'  THEN 0.07693736 WHEN COUNTRY = 'BIB' AND SEGMENT= 'RETAIL'  THEN 0.09840684 WHEN COUNTRY = 'KOPER' AND SEGMENT= 'CORPORATE'  THEN 0.1440417 WHEN COUNTRY = 'KOPER' AND SEGMENT= 'SMALL/MICRO'  THEN 0.1251156 END AS MISSING_VAL_IND_102,</v>
      </c>
    </row>
    <row r="105" spans="1:24" ht="16.5" thickBot="1" x14ac:dyDescent="0.3">
      <c r="A105" s="190">
        <f t="shared" si="29"/>
        <v>103</v>
      </c>
      <c r="B105" s="204" t="s">
        <v>1884</v>
      </c>
      <c r="C105" s="204"/>
      <c r="D105" s="204"/>
      <c r="E105" s="210" t="s">
        <v>1884</v>
      </c>
      <c r="F105" s="227"/>
      <c r="G105" s="227"/>
      <c r="H105" s="204"/>
      <c r="I105" s="204"/>
      <c r="J105" s="204"/>
      <c r="L105" t="str">
        <f t="shared" si="24"/>
        <v xml:space="preserve"> WHEN COUNTRY = 'BIB' THEN 0</v>
      </c>
      <c r="M105" t="str">
        <f>IF(LEN(C105)&gt;0,CONCATENATE(" WHEN COUNTRY = '",$B$2, "' THEN ",C105 ),"")</f>
        <v/>
      </c>
      <c r="N105" t="str">
        <f>IF(LEN(D105)&gt;0,CONCATENATE(" WHEN COUNTRY = '",$B$2, "' THEN ",D105 ),"")</f>
        <v/>
      </c>
      <c r="O105" s="200" t="str">
        <f t="shared" si="32"/>
        <v xml:space="preserve"> WHEN COUNTRY = 'KOPER' THEN 0</v>
      </c>
      <c r="P105" s="200" t="str">
        <f>IF(LEN(F105)&gt;0,CONCATENATE(" WHEN COUNTRY = '",$E$2, "' THEN ",F105 ),"")</f>
        <v/>
      </c>
      <c r="Q105" s="200" t="str">
        <f>IF(LEN(G105)&gt;0,CONCATENATE(" WHEN COUNTRY = '",$E$2, "' THEN ",G105 ),"")</f>
        <v/>
      </c>
      <c r="R105" t="str">
        <f t="shared" si="25"/>
        <v/>
      </c>
      <c r="S105" t="str">
        <f t="shared" si="26"/>
        <v/>
      </c>
      <c r="T105" t="str">
        <f t="shared" si="33"/>
        <v/>
      </c>
      <c r="U105" s="201" t="str">
        <f t="shared" si="27"/>
        <v/>
      </c>
      <c r="W105" t="str">
        <f t="shared" si="28"/>
        <v xml:space="preserve"> WHEN COUNTRY = 'BIB' THEN 0 WHEN COUNTRY = 'KOPER' THEN 0</v>
      </c>
      <c r="X105" t="str">
        <f t="shared" si="23"/>
        <v>CASE  WHEN COUNTRY = 'BIB' THEN 0 WHEN COUNTRY = 'KOPER' THEN 0 END AS MISSING_VAL_IND_103,</v>
      </c>
    </row>
    <row r="106" spans="1:24" ht="16.5" thickBot="1" x14ac:dyDescent="0.3">
      <c r="A106" s="190">
        <f t="shared" si="29"/>
        <v>104</v>
      </c>
      <c r="B106" s="204"/>
      <c r="C106" s="204" t="s">
        <v>1909</v>
      </c>
      <c r="D106" s="204" t="s">
        <v>1910</v>
      </c>
      <c r="E106" s="210"/>
      <c r="F106" s="227" t="s">
        <v>1911</v>
      </c>
      <c r="G106" s="227" t="s">
        <v>1912</v>
      </c>
      <c r="H106" s="204"/>
      <c r="I106" s="204"/>
      <c r="J106" s="204"/>
      <c r="L106" t="str">
        <f t="shared" si="24"/>
        <v/>
      </c>
      <c r="M106" t="str">
        <f>IF(LEN(C106)&gt;0,CONCATENATE(" WHEN COUNTRY = '",$B$2,"' AND SEGMENT= '",$C$3, "'  THEN ",C106 ),"")</f>
        <v xml:space="preserve"> WHEN COUNTRY = 'BIB' AND SEGMENT= 'CORPORATE'  THEN 3.6227205</v>
      </c>
      <c r="N106" t="str">
        <f>IF(LEN(D106)&gt;0,CONCATENATE(" WHEN COUNTRY = '",$B$2,"' AND SEGMENT= '",$D$3, "'  THEN ",D106 ),"")</f>
        <v xml:space="preserve"> WHEN COUNTRY = 'BIB' AND SEGMENT= 'RETAIL'  THEN 2.1221309</v>
      </c>
      <c r="O106" s="200" t="str">
        <f t="shared" si="32"/>
        <v/>
      </c>
      <c r="P106" s="200" t="str">
        <f>IF(LEN(F106)&gt;0,CONCATENATE(" WHEN COUNTRY = '",$E$2,"' AND SEGMENT= '",$F$3, "'  THEN ",F106 ),"")</f>
        <v xml:space="preserve"> WHEN COUNTRY = 'KOPER' AND SEGMENT= 'CORPORATE'  THEN 2.708896</v>
      </c>
      <c r="Q106" s="200" t="str">
        <f>IF(LEN(G106)&gt;0,CONCATENATE(" WHEN COUNTRY = '",$E$2,"' AND SEGMENT= '",$G$3, "'  THEN ",G106 ),"")</f>
        <v xml:space="preserve"> WHEN COUNTRY = 'KOPER' AND SEGMENT= 'SMALL/MICRO'  THEN 1.950781</v>
      </c>
      <c r="R106" t="str">
        <f t="shared" si="25"/>
        <v/>
      </c>
      <c r="S106" t="str">
        <f t="shared" si="26"/>
        <v/>
      </c>
      <c r="T106" t="str">
        <f t="shared" si="33"/>
        <v/>
      </c>
      <c r="U106" s="201" t="str">
        <f t="shared" si="27"/>
        <v/>
      </c>
      <c r="W106" t="str">
        <f t="shared" si="28"/>
        <v xml:space="preserve"> WHEN COUNTRY = 'BIB' AND SEGMENT= 'CORPORATE'  THEN 3.6227205 WHEN COUNTRY = 'BIB' AND SEGMENT= 'RETAIL'  THEN 2.1221309 WHEN COUNTRY = 'KOPER' AND SEGMENT= 'CORPORATE'  THEN 2.708896 WHEN COUNTRY = 'KOPER' AND SEGMENT= 'SMALL/MICRO'  THEN 1.950781</v>
      </c>
      <c r="X106" t="str">
        <f t="shared" si="23"/>
        <v>CASE  WHEN COUNTRY = 'BIB' AND SEGMENT= 'CORPORATE'  THEN 3.6227205 WHEN COUNTRY = 'BIB' AND SEGMENT= 'RETAIL'  THEN 2.1221309 WHEN COUNTRY = 'KOPER' AND SEGMENT= 'CORPORATE'  THEN 2.708896 WHEN COUNTRY = 'KOPER' AND SEGMENT= 'SMALL/MICRO'  THEN 1.950781 END AS MISSING_VAL_IND_104,</v>
      </c>
    </row>
    <row r="107" spans="1:24" ht="16.5" thickBot="1" x14ac:dyDescent="0.3">
      <c r="A107" s="190">
        <f t="shared" si="29"/>
        <v>105</v>
      </c>
      <c r="B107" s="204"/>
      <c r="C107" s="204" t="s">
        <v>1862</v>
      </c>
      <c r="D107" s="204" t="s">
        <v>1863</v>
      </c>
      <c r="E107" s="210"/>
      <c r="F107" s="227" t="s">
        <v>1864</v>
      </c>
      <c r="G107" s="227" t="s">
        <v>1865</v>
      </c>
      <c r="H107" s="204"/>
      <c r="I107" s="204"/>
      <c r="J107" s="204"/>
      <c r="L107" t="str">
        <f t="shared" si="24"/>
        <v/>
      </c>
      <c r="M107" t="str">
        <f>IF(LEN(C107)&gt;0,CONCATENATE(" WHEN COUNTRY = '",$B$2,"' AND SEGMENT= '",$C$3, "'  THEN ",C107 ),"")</f>
        <v xml:space="preserve"> WHEN COUNTRY = 'BIB' AND SEGMENT= 'CORPORATE'  THEN 0.10588412</v>
      </c>
      <c r="N107" t="str">
        <f>IF(LEN(D107)&gt;0,CONCATENATE(" WHEN COUNTRY = '",$B$2,"' AND SEGMENT= '",$D$3, "'  THEN ",D107 ),"")</f>
        <v xml:space="preserve"> WHEN COUNTRY = 'BIB' AND SEGMENT= 'RETAIL'  THEN 0.05298038</v>
      </c>
      <c r="O107" s="200" t="str">
        <f t="shared" si="32"/>
        <v/>
      </c>
      <c r="P107" s="200" t="str">
        <f>IF(LEN(F107)&gt;0,CONCATENATE(" WHEN COUNTRY = '",$E$2,"' AND SEGMENT= '",$F$3, "'  THEN ",F107 ),"")</f>
        <v xml:space="preserve"> WHEN COUNTRY = 'KOPER' AND SEGMENT= 'CORPORATE'  THEN 0.167584</v>
      </c>
      <c r="Q107" s="200" t="str">
        <f>IF(LEN(G107)&gt;0,CONCATENATE(" WHEN COUNTRY = '",$E$2,"' AND SEGMENT= '",$G$3, "'  THEN ",G107 ),"")</f>
        <v xml:space="preserve"> WHEN COUNTRY = 'KOPER' AND SEGMENT= 'SMALL/MICRO'  THEN 0.1445877</v>
      </c>
      <c r="R107" t="str">
        <f t="shared" si="25"/>
        <v/>
      </c>
      <c r="S107" t="str">
        <f t="shared" si="26"/>
        <v/>
      </c>
      <c r="T107" t="str">
        <f t="shared" si="33"/>
        <v/>
      </c>
      <c r="U107" s="201" t="str">
        <f t="shared" si="27"/>
        <v/>
      </c>
      <c r="W107" t="str">
        <f t="shared" si="28"/>
        <v xml:space="preserve"> WHEN COUNTRY = 'BIB' AND SEGMENT= 'CORPORATE'  THEN 0.10588412 WHEN COUNTRY = 'BIB' AND SEGMENT= 'RETAIL'  THEN 0.05298038 WHEN COUNTRY = 'KOPER' AND SEGMENT= 'CORPORATE'  THEN 0.167584 WHEN COUNTRY = 'KOPER' AND SEGMENT= 'SMALL/MICRO'  THEN 0.1445877</v>
      </c>
      <c r="X107" t="str">
        <f t="shared" si="23"/>
        <v>CASE  WHEN COUNTRY = 'BIB' AND SEGMENT= 'CORPORATE'  THEN 0.10588412 WHEN COUNTRY = 'BIB' AND SEGMENT= 'RETAIL'  THEN 0.05298038 WHEN COUNTRY = 'KOPER' AND SEGMENT= 'CORPORATE'  THEN 0.167584 WHEN COUNTRY = 'KOPER' AND SEGMENT= 'SMALL/MICRO'  THEN 0.1445877 END AS MISSING_VAL_IND_105,</v>
      </c>
    </row>
    <row r="108" spans="1:24" ht="16.5" thickBot="1" x14ac:dyDescent="0.3">
      <c r="A108" s="190">
        <f t="shared" si="29"/>
        <v>106</v>
      </c>
      <c r="B108" s="204" t="s">
        <v>1884</v>
      </c>
      <c r="C108" s="204"/>
      <c r="D108" s="204"/>
      <c r="E108" s="210" t="s">
        <v>1884</v>
      </c>
      <c r="F108" s="227"/>
      <c r="G108" s="227"/>
      <c r="H108" s="204"/>
      <c r="I108" s="204"/>
      <c r="J108" s="204"/>
      <c r="L108" t="str">
        <f t="shared" si="24"/>
        <v xml:space="preserve"> WHEN COUNTRY = 'BIB' THEN 0</v>
      </c>
      <c r="M108" t="str">
        <f>IF(LEN(C108)&gt;0,CONCATENATE(" WHEN COUNTRY = '",$B$2, "' THEN ",C108 ),"")</f>
        <v/>
      </c>
      <c r="N108" t="str">
        <f>IF(LEN(D108)&gt;0,CONCATENATE(" WHEN COUNTRY = '",$B$2, "' THEN ",D108 ),"")</f>
        <v/>
      </c>
      <c r="O108" s="200" t="str">
        <f t="shared" si="32"/>
        <v xml:space="preserve"> WHEN COUNTRY = 'KOPER' THEN 0</v>
      </c>
      <c r="P108" s="200" t="str">
        <f>IF(LEN(F108)&gt;0,CONCATENATE(" WHEN COUNTRY = '",$E$2, "' THEN ",F108 ),"")</f>
        <v/>
      </c>
      <c r="Q108" s="200" t="str">
        <f>IF(LEN(G108)&gt;0,CONCATENATE(" WHEN COUNTRY = '",$E$2, "' THEN ",G108 ),"")</f>
        <v/>
      </c>
      <c r="R108" t="str">
        <f t="shared" si="25"/>
        <v/>
      </c>
      <c r="S108" t="str">
        <f t="shared" si="26"/>
        <v/>
      </c>
      <c r="T108" t="str">
        <f t="shared" si="33"/>
        <v/>
      </c>
      <c r="U108" s="201" t="str">
        <f t="shared" si="27"/>
        <v/>
      </c>
      <c r="W108" t="str">
        <f t="shared" si="28"/>
        <v xml:space="preserve"> WHEN COUNTRY = 'BIB' THEN 0 WHEN COUNTRY = 'KOPER' THEN 0</v>
      </c>
      <c r="X108" t="str">
        <f t="shared" si="23"/>
        <v>CASE  WHEN COUNTRY = 'BIB' THEN 0 WHEN COUNTRY = 'KOPER' THEN 0 END AS MISSING_VAL_IND_106,</v>
      </c>
    </row>
    <row r="109" spans="1:24" ht="16.5" thickBot="1" x14ac:dyDescent="0.3">
      <c r="A109" s="190">
        <f t="shared" si="29"/>
        <v>107</v>
      </c>
      <c r="B109" s="204" t="s">
        <v>1884</v>
      </c>
      <c r="C109" s="204"/>
      <c r="D109" s="204"/>
      <c r="E109" s="210" t="s">
        <v>1884</v>
      </c>
      <c r="F109" s="227"/>
      <c r="G109" s="227"/>
      <c r="H109" s="204"/>
      <c r="I109" s="204"/>
      <c r="J109" s="204"/>
      <c r="L109" t="str">
        <f t="shared" si="24"/>
        <v xml:space="preserve"> WHEN COUNTRY = 'BIB' THEN 0</v>
      </c>
      <c r="M109" t="str">
        <f>IF(LEN(C109)&gt;0,CONCATENATE(" WHEN COUNTRY = '",$B$2, "' THEN ",C109 ),"")</f>
        <v/>
      </c>
      <c r="N109" t="str">
        <f>IF(LEN(D109)&gt;0,CONCATENATE(" WHEN COUNTRY = '",$B$2, "' THEN ",D109 ),"")</f>
        <v/>
      </c>
      <c r="O109" s="200" t="str">
        <f t="shared" si="32"/>
        <v xml:space="preserve"> WHEN COUNTRY = 'KOPER' THEN 0</v>
      </c>
      <c r="P109" s="200" t="str">
        <f>IF(LEN(F109)&gt;0,CONCATENATE(" WHEN COUNTRY = '",$E$2, "' THEN ",F109 ),"")</f>
        <v/>
      </c>
      <c r="Q109" s="200" t="str">
        <f>IF(LEN(G109)&gt;0,CONCATENATE(" WHEN COUNTRY = '",$E$2, "' THEN ",G109 ),"")</f>
        <v/>
      </c>
      <c r="R109" t="str">
        <f t="shared" si="25"/>
        <v/>
      </c>
      <c r="S109" t="str">
        <f t="shared" si="26"/>
        <v/>
      </c>
      <c r="T109" t="str">
        <f t="shared" si="33"/>
        <v/>
      </c>
      <c r="U109" s="201" t="str">
        <f t="shared" si="27"/>
        <v/>
      </c>
      <c r="W109" t="str">
        <f t="shared" si="28"/>
        <v xml:space="preserve"> WHEN COUNTRY = 'BIB' THEN 0 WHEN COUNTRY = 'KOPER' THEN 0</v>
      </c>
      <c r="X109" t="str">
        <f t="shared" si="23"/>
        <v>CASE  WHEN COUNTRY = 'BIB' THEN 0 WHEN COUNTRY = 'KOPER' THEN 0 END AS MISSING_VAL_IND_107,</v>
      </c>
    </row>
    <row r="110" spans="1:24" ht="16.5" thickBot="1" x14ac:dyDescent="0.3">
      <c r="A110" s="190">
        <f t="shared" si="29"/>
        <v>108</v>
      </c>
      <c r="B110" s="204"/>
      <c r="C110" s="204" t="s">
        <v>1913</v>
      </c>
      <c r="D110" s="204" t="s">
        <v>1914</v>
      </c>
      <c r="E110" s="210"/>
      <c r="F110" s="227" t="s">
        <v>1915</v>
      </c>
      <c r="G110" s="227" t="s">
        <v>1916</v>
      </c>
      <c r="H110" s="204"/>
      <c r="I110" s="204"/>
      <c r="J110" s="204"/>
      <c r="L110" t="str">
        <f t="shared" si="24"/>
        <v/>
      </c>
      <c r="M110" t="str">
        <f>IF(LEN(C110)&gt;0,CONCATENATE(" WHEN COUNTRY = '",$B$2,"' AND SEGMENT= '",$C$3, "'  THEN ",C110 ),"")</f>
        <v xml:space="preserve"> WHEN COUNTRY = 'BIB' AND SEGMENT= 'CORPORATE'  THEN 4.2176456</v>
      </c>
      <c r="N110" t="str">
        <f>IF(LEN(D110)&gt;0,CONCATENATE(" WHEN COUNTRY = '",$B$2,"' AND SEGMENT= '",$D$3, "'  THEN ",D110 ),"")</f>
        <v xml:space="preserve"> WHEN COUNTRY = 'BIB' AND SEGMENT= 'RETAIL'  THEN 2.7173913</v>
      </c>
      <c r="O110" s="200" t="str">
        <f t="shared" si="32"/>
        <v/>
      </c>
      <c r="P110" s="200" t="str">
        <f>IF(LEN(F110)&gt;0,CONCATENATE(" WHEN COUNTRY = '",$E$2,"' AND SEGMENT= '",$F$3, "'  THEN ",F110 ),"")</f>
        <v xml:space="preserve"> WHEN COUNTRY = 'KOPER' AND SEGMENT= 'CORPORATE'  THEN 5.915803</v>
      </c>
      <c r="Q110" s="200" t="str">
        <f>IF(LEN(G110)&gt;0,CONCATENATE(" WHEN COUNTRY = '",$E$2,"' AND SEGMENT= '",$G$3, "'  THEN ",G110 ),"")</f>
        <v xml:space="preserve"> WHEN COUNTRY = 'KOPER' AND SEGMENT= 'SMALL/MICRO'  THEN 4.317695</v>
      </c>
      <c r="R110" t="str">
        <f t="shared" si="25"/>
        <v/>
      </c>
      <c r="S110" t="str">
        <f t="shared" si="26"/>
        <v/>
      </c>
      <c r="T110" t="str">
        <f t="shared" si="33"/>
        <v/>
      </c>
      <c r="U110" s="201" t="str">
        <f t="shared" si="27"/>
        <v/>
      </c>
      <c r="W110" t="str">
        <f t="shared" si="28"/>
        <v xml:space="preserve"> WHEN COUNTRY = 'BIB' AND SEGMENT= 'CORPORATE'  THEN 4.2176456 WHEN COUNTRY = 'BIB' AND SEGMENT= 'RETAIL'  THEN 2.7173913 WHEN COUNTRY = 'KOPER' AND SEGMENT= 'CORPORATE'  THEN 5.915803 WHEN COUNTRY = 'KOPER' AND SEGMENT= 'SMALL/MICRO'  THEN 4.317695</v>
      </c>
      <c r="X110" t="str">
        <f t="shared" si="23"/>
        <v>CASE  WHEN COUNTRY = 'BIB' AND SEGMENT= 'CORPORATE'  THEN 4.2176456 WHEN COUNTRY = 'BIB' AND SEGMENT= 'RETAIL'  THEN 2.7173913 WHEN COUNTRY = 'KOPER' AND SEGMENT= 'CORPORATE'  THEN 5.915803 WHEN COUNTRY = 'KOPER' AND SEGMENT= 'SMALL/MICRO'  THEN 4.317695 END AS MISSING_VAL_IND_108,</v>
      </c>
    </row>
    <row r="111" spans="1:24" ht="16.5" thickBot="1" x14ac:dyDescent="0.3">
      <c r="A111" s="190">
        <f t="shared" si="29"/>
        <v>109</v>
      </c>
      <c r="B111" s="204" t="s">
        <v>1884</v>
      </c>
      <c r="C111" s="204"/>
      <c r="D111" s="204"/>
      <c r="E111" s="210" t="s">
        <v>1884</v>
      </c>
      <c r="F111" s="227"/>
      <c r="G111" s="227"/>
      <c r="H111" s="204"/>
      <c r="I111" s="204"/>
      <c r="J111" s="204"/>
      <c r="L111" t="str">
        <f t="shared" si="24"/>
        <v xml:space="preserve"> WHEN COUNTRY = 'BIB' THEN 0</v>
      </c>
      <c r="M111" t="str">
        <f>IF(LEN(C111)&gt;0,CONCATENATE(" WHEN COUNTRY = '",$B$2, "' THEN ",C111 ),"")</f>
        <v/>
      </c>
      <c r="N111" t="str">
        <f>IF(LEN(D111)&gt;0,CONCATENATE(" WHEN COUNTRY = '",$B$2, "' THEN ",D111 ),"")</f>
        <v/>
      </c>
      <c r="O111" s="200" t="str">
        <f t="shared" si="32"/>
        <v xml:space="preserve"> WHEN COUNTRY = 'KOPER' THEN 0</v>
      </c>
      <c r="P111" s="200" t="str">
        <f>IF(LEN(F111)&gt;0,CONCATENATE(" WHEN COUNTRY = '",$E$2, "' THEN ",F111 ),"")</f>
        <v/>
      </c>
      <c r="Q111" s="200" t="str">
        <f>IF(LEN(G111)&gt;0,CONCATENATE(" WHEN COUNTRY = '",$E$2, "' THEN ",G111 ),"")</f>
        <v/>
      </c>
      <c r="R111" t="str">
        <f t="shared" si="25"/>
        <v/>
      </c>
      <c r="S111" t="str">
        <f t="shared" si="26"/>
        <v/>
      </c>
      <c r="T111" t="str">
        <f t="shared" si="33"/>
        <v/>
      </c>
      <c r="U111" s="201" t="str">
        <f t="shared" si="27"/>
        <v/>
      </c>
      <c r="W111" t="str">
        <f t="shared" si="28"/>
        <v xml:space="preserve"> WHEN COUNTRY = 'BIB' THEN 0 WHEN COUNTRY = 'KOPER' THEN 0</v>
      </c>
      <c r="X111" t="str">
        <f t="shared" si="23"/>
        <v>CASE  WHEN COUNTRY = 'BIB' THEN 0 WHEN COUNTRY = 'KOPER' THEN 0 END AS MISSING_VAL_IND_109,</v>
      </c>
    </row>
    <row r="112" spans="1:24" ht="16.5" thickBot="1" x14ac:dyDescent="0.3">
      <c r="A112" s="190">
        <f t="shared" si="29"/>
        <v>110</v>
      </c>
      <c r="B112" s="204"/>
      <c r="C112" s="204" t="s">
        <v>1917</v>
      </c>
      <c r="D112" s="204" t="s">
        <v>1918</v>
      </c>
      <c r="E112" s="210"/>
      <c r="F112" s="227" t="s">
        <v>1919</v>
      </c>
      <c r="G112" s="227" t="s">
        <v>1920</v>
      </c>
      <c r="H112" s="204"/>
      <c r="I112" s="204"/>
      <c r="J112" s="204"/>
      <c r="L112" t="str">
        <f t="shared" si="24"/>
        <v/>
      </c>
      <c r="M112" t="str">
        <f>IF(LEN(C112)&gt;0,CONCATENATE(" WHEN COUNTRY = '",$B$2,"' AND SEGMENT= '",$C$3, "'  THEN ",C112 ),"")</f>
        <v xml:space="preserve"> WHEN COUNTRY = 'BIB' AND SEGMENT= 'CORPORATE'  THEN -216.50633</v>
      </c>
      <c r="N112" t="str">
        <f>IF(LEN(D112)&gt;0,CONCATENATE(" WHEN COUNTRY = '",$B$2,"' AND SEGMENT= '",$D$3, "'  THEN ",D112 ),"")</f>
        <v xml:space="preserve"> WHEN COUNTRY = 'BIB' AND SEGMENT= 'RETAIL'  THEN -108.9804</v>
      </c>
      <c r="O112" s="200" t="str">
        <f t="shared" si="32"/>
        <v/>
      </c>
      <c r="P112" s="200" t="str">
        <f>IF(LEN(F112)&gt;0,CONCATENATE(" WHEN COUNTRY = '",$E$2,"' AND SEGMENT= '",$F$3, "'  THEN ",F112 ),"")</f>
        <v xml:space="preserve"> WHEN COUNTRY = 'KOPER' AND SEGMENT= 'CORPORATE'  THEN -122.5099</v>
      </c>
      <c r="Q112" s="200" t="str">
        <f>IF(LEN(G112)&gt;0,CONCATENATE(" WHEN COUNTRY = '",$E$2,"' AND SEGMENT= '",$G$3, "'  THEN ",G112 ),"")</f>
        <v xml:space="preserve"> WHEN COUNTRY = 'KOPER' AND SEGMENT= 'SMALL/MICRO'  THEN -84.6868</v>
      </c>
      <c r="R112" t="str">
        <f t="shared" si="25"/>
        <v/>
      </c>
      <c r="S112" t="str">
        <f t="shared" si="26"/>
        <v/>
      </c>
      <c r="T112" t="str">
        <f t="shared" si="33"/>
        <v/>
      </c>
      <c r="U112" s="201" t="str">
        <f t="shared" si="27"/>
        <v/>
      </c>
      <c r="W112" t="str">
        <f t="shared" si="28"/>
        <v xml:space="preserve"> WHEN COUNTRY = 'BIB' AND SEGMENT= 'CORPORATE'  THEN -216.50633 WHEN COUNTRY = 'BIB' AND SEGMENT= 'RETAIL'  THEN -108.9804 WHEN COUNTRY = 'KOPER' AND SEGMENT= 'CORPORATE'  THEN -122.5099 WHEN COUNTRY = 'KOPER' AND SEGMENT= 'SMALL/MICRO'  THEN -84.6868</v>
      </c>
      <c r="X112" t="str">
        <f t="shared" si="23"/>
        <v>CASE  WHEN COUNTRY = 'BIB' AND SEGMENT= 'CORPORATE'  THEN -216.50633 WHEN COUNTRY = 'BIB' AND SEGMENT= 'RETAIL'  THEN -108.9804 WHEN COUNTRY = 'KOPER' AND SEGMENT= 'CORPORATE'  THEN -122.5099 WHEN COUNTRY = 'KOPER' AND SEGMENT= 'SMALL/MICRO'  THEN -84.6868 END AS MISSING_VAL_IND_110,</v>
      </c>
    </row>
    <row r="113" spans="1:24" ht="16.5" thickBot="1" x14ac:dyDescent="0.3">
      <c r="A113" s="190">
        <f t="shared" si="29"/>
        <v>111</v>
      </c>
      <c r="B113" s="204" t="s">
        <v>1884</v>
      </c>
      <c r="C113" s="204"/>
      <c r="D113" s="204"/>
      <c r="E113" s="210" t="s">
        <v>1884</v>
      </c>
      <c r="F113" s="227"/>
      <c r="G113" s="227"/>
      <c r="H113" s="204"/>
      <c r="I113" s="204"/>
      <c r="J113" s="204"/>
      <c r="L113" t="str">
        <f t="shared" si="24"/>
        <v xml:space="preserve"> WHEN COUNTRY = 'BIB' THEN 0</v>
      </c>
      <c r="M113" t="str">
        <f>IF(LEN(C113)&gt;0,CONCATENATE(" WHEN COUNTRY = '",$B$2, "' THEN ",C113 ),"")</f>
        <v/>
      </c>
      <c r="N113" t="str">
        <f>IF(LEN(D113)&gt;0,CONCATENATE(" WHEN COUNTRY = '",$B$2, "' THEN ",D113 ),"")</f>
        <v/>
      </c>
      <c r="O113" s="200" t="str">
        <f t="shared" si="32"/>
        <v xml:space="preserve"> WHEN COUNTRY = 'KOPER' THEN 0</v>
      </c>
      <c r="P113" s="200" t="str">
        <f>IF(LEN(F113)&gt;0,CONCATENATE(" WHEN COUNTRY = '",$E$2, "' THEN ",F113 ),"")</f>
        <v/>
      </c>
      <c r="Q113" s="200" t="str">
        <f>IF(LEN(G113)&gt;0,CONCATENATE(" WHEN COUNTRY = '",$E$2, "' THEN ",G113 ),"")</f>
        <v/>
      </c>
      <c r="R113" t="str">
        <f t="shared" si="25"/>
        <v/>
      </c>
      <c r="S113" t="str">
        <f t="shared" si="26"/>
        <v/>
      </c>
      <c r="T113" t="str">
        <f t="shared" si="33"/>
        <v/>
      </c>
      <c r="U113" s="201" t="str">
        <f t="shared" si="27"/>
        <v/>
      </c>
      <c r="W113" t="str">
        <f t="shared" si="28"/>
        <v xml:space="preserve"> WHEN COUNTRY = 'BIB' THEN 0 WHEN COUNTRY = 'KOPER' THEN 0</v>
      </c>
      <c r="X113" t="str">
        <f t="shared" si="23"/>
        <v>CASE  WHEN COUNTRY = 'BIB' THEN 0 WHEN COUNTRY = 'KOPER' THEN 0 END AS MISSING_VAL_IND_111,</v>
      </c>
    </row>
    <row r="114" spans="1:24" ht="16.5" thickBot="1" x14ac:dyDescent="0.3">
      <c r="A114" s="190">
        <f t="shared" si="29"/>
        <v>112</v>
      </c>
      <c r="B114" s="204"/>
      <c r="C114" s="204" t="s">
        <v>1866</v>
      </c>
      <c r="D114" s="204" t="s">
        <v>1867</v>
      </c>
      <c r="E114" s="210"/>
      <c r="F114" s="227" t="s">
        <v>1868</v>
      </c>
      <c r="G114" s="227" t="s">
        <v>1869</v>
      </c>
      <c r="H114" s="204"/>
      <c r="I114" s="204"/>
      <c r="J114" s="204"/>
      <c r="L114" t="str">
        <f t="shared" si="24"/>
        <v/>
      </c>
      <c r="M114" t="str">
        <f>IF(LEN(C114)&gt;0,CONCATENATE(" WHEN COUNTRY = '",$B$2,"' AND SEGMENT= '",$C$3, "'  THEN ",C114 ),"")</f>
        <v xml:space="preserve"> WHEN COUNTRY = 'BIB' AND SEGMENT= 'CORPORATE'  THEN 0.353852</v>
      </c>
      <c r="N114" t="str">
        <f>IF(LEN(D114)&gt;0,CONCATENATE(" WHEN COUNTRY = '",$B$2,"' AND SEGMENT= '",$D$3, "'  THEN ",D114 ),"")</f>
        <v xml:space="preserve"> WHEN COUNTRY = 'BIB' AND SEGMENT= 'RETAIL'  THEN 0.2644859</v>
      </c>
      <c r="O114" s="200" t="str">
        <f t="shared" si="32"/>
        <v/>
      </c>
      <c r="P114" s="200" t="str">
        <f>IF(LEN(F114)&gt;0,CONCATENATE(" WHEN COUNTRY = '",$E$2,"' AND SEGMENT= '",$F$3, "'  THEN ",F114 ),"")</f>
        <v xml:space="preserve"> WHEN COUNTRY = 'KOPER' AND SEGMENT= 'CORPORATE'  THEN 0.4720106</v>
      </c>
      <c r="Q114" s="200" t="str">
        <f>IF(LEN(G114)&gt;0,CONCATENATE(" WHEN COUNTRY = '",$E$2,"' AND SEGMENT= '",$G$3, "'  THEN ",G114 ),"")</f>
        <v xml:space="preserve"> WHEN COUNTRY = 'KOPER' AND SEGMENT= 'SMALL/MICRO'  THEN 0.2991793</v>
      </c>
      <c r="R114" t="str">
        <f t="shared" si="25"/>
        <v/>
      </c>
      <c r="S114" t="str">
        <f t="shared" si="26"/>
        <v/>
      </c>
      <c r="T114" t="str">
        <f t="shared" si="33"/>
        <v/>
      </c>
      <c r="U114" s="201" t="str">
        <f t="shared" si="27"/>
        <v/>
      </c>
      <c r="W114" t="str">
        <f t="shared" si="28"/>
        <v xml:space="preserve"> WHEN COUNTRY = 'BIB' AND SEGMENT= 'CORPORATE'  THEN 0.353852 WHEN COUNTRY = 'BIB' AND SEGMENT= 'RETAIL'  THEN 0.2644859 WHEN COUNTRY = 'KOPER' AND SEGMENT= 'CORPORATE'  THEN 0.4720106 WHEN COUNTRY = 'KOPER' AND SEGMENT= 'SMALL/MICRO'  THEN 0.2991793</v>
      </c>
      <c r="X114" t="str">
        <f t="shared" si="23"/>
        <v>CASE  WHEN COUNTRY = 'BIB' AND SEGMENT= 'CORPORATE'  THEN 0.353852 WHEN COUNTRY = 'BIB' AND SEGMENT= 'RETAIL'  THEN 0.2644859 WHEN COUNTRY = 'KOPER' AND SEGMENT= 'CORPORATE'  THEN 0.4720106 WHEN COUNTRY = 'KOPER' AND SEGMENT= 'SMALL/MICRO'  THEN 0.2991793 END AS MISSING_VAL_IND_112,</v>
      </c>
    </row>
    <row r="115" spans="1:24" ht="16.5" thickBot="1" x14ac:dyDescent="0.3">
      <c r="A115" s="190">
        <f t="shared" si="29"/>
        <v>113</v>
      </c>
      <c r="B115" s="204" t="s">
        <v>1884</v>
      </c>
      <c r="C115" s="204"/>
      <c r="D115" s="204"/>
      <c r="E115" s="210" t="s">
        <v>1884</v>
      </c>
      <c r="F115" s="227"/>
      <c r="G115" s="227"/>
      <c r="H115" s="204"/>
      <c r="I115" s="204"/>
      <c r="J115" s="204"/>
      <c r="L115" t="str">
        <f t="shared" si="24"/>
        <v xml:space="preserve"> WHEN COUNTRY = 'BIB' THEN 0</v>
      </c>
      <c r="M115" t="str">
        <f>IF(LEN(C115)&gt;0,CONCATENATE(" WHEN COUNTRY = '",$B$2, "' THEN ",C115 ),"")</f>
        <v/>
      </c>
      <c r="N115" t="str">
        <f>IF(LEN(D115)&gt;0,CONCATENATE(" WHEN COUNTRY = '",$B$2, "' THEN ",D115 ),"")</f>
        <v/>
      </c>
      <c r="O115" s="200" t="str">
        <f t="shared" si="32"/>
        <v xml:space="preserve"> WHEN COUNTRY = 'KOPER' THEN 0</v>
      </c>
      <c r="P115" s="200" t="str">
        <f>IF(LEN(F115)&gt;0,CONCATENATE(" WHEN COUNTRY = '",$E$2, "' THEN ",F115 ),"")</f>
        <v/>
      </c>
      <c r="Q115" s="200" t="str">
        <f>IF(LEN(G115)&gt;0,CONCATENATE(" WHEN COUNTRY = '",$E$2, "' THEN ",G115 ),"")</f>
        <v/>
      </c>
      <c r="R115" t="str">
        <f t="shared" si="25"/>
        <v/>
      </c>
      <c r="S115" t="str">
        <f t="shared" si="26"/>
        <v/>
      </c>
      <c r="T115" t="str">
        <f t="shared" si="33"/>
        <v/>
      </c>
      <c r="U115" s="201" t="str">
        <f t="shared" si="27"/>
        <v/>
      </c>
      <c r="W115" t="str">
        <f t="shared" si="28"/>
        <v xml:space="preserve"> WHEN COUNTRY = 'BIB' THEN 0 WHEN COUNTRY = 'KOPER' THEN 0</v>
      </c>
      <c r="X115" t="str">
        <f t="shared" si="23"/>
        <v>CASE  WHEN COUNTRY = 'BIB' THEN 0 WHEN COUNTRY = 'KOPER' THEN 0 END AS MISSING_VAL_IND_113,</v>
      </c>
    </row>
    <row r="116" spans="1:24" ht="16.5" thickBot="1" x14ac:dyDescent="0.3">
      <c r="A116" s="190">
        <f t="shared" si="29"/>
        <v>114</v>
      </c>
      <c r="B116" s="204" t="s">
        <v>1884</v>
      </c>
      <c r="C116" s="204"/>
      <c r="D116" s="204"/>
      <c r="E116" s="210" t="s">
        <v>1884</v>
      </c>
      <c r="F116" s="227"/>
      <c r="G116" s="227"/>
      <c r="H116" s="204"/>
      <c r="I116" s="204"/>
      <c r="J116" s="204"/>
      <c r="L116" t="str">
        <f t="shared" si="24"/>
        <v xml:space="preserve"> WHEN COUNTRY = 'BIB' THEN 0</v>
      </c>
      <c r="M116" t="str">
        <f>IF(LEN(C116)&gt;0,CONCATENATE(" WHEN COUNTRY = '",$B$2, "' THEN ",C116 ),"")</f>
        <v/>
      </c>
      <c r="N116" t="str">
        <f>IF(LEN(D116)&gt;0,CONCATENATE(" WHEN COUNTRY = '",$B$2, "' THEN ",D116 ),"")</f>
        <v/>
      </c>
      <c r="O116" s="200" t="str">
        <f t="shared" si="32"/>
        <v xml:space="preserve"> WHEN COUNTRY = 'KOPER' THEN 0</v>
      </c>
      <c r="P116" s="200" t="str">
        <f>IF(LEN(F116)&gt;0,CONCATENATE(" WHEN COUNTRY = '",$E$2, "' THEN ",F116 ),"")</f>
        <v/>
      </c>
      <c r="Q116" s="200" t="str">
        <f>IF(LEN(G116)&gt;0,CONCATENATE(" WHEN COUNTRY = '",$E$2, "' THEN ",G116 ),"")</f>
        <v/>
      </c>
      <c r="R116" t="str">
        <f t="shared" si="25"/>
        <v/>
      </c>
      <c r="S116" t="str">
        <f t="shared" si="26"/>
        <v/>
      </c>
      <c r="T116" t="str">
        <f t="shared" si="33"/>
        <v/>
      </c>
      <c r="U116" s="201" t="str">
        <f t="shared" si="27"/>
        <v/>
      </c>
      <c r="W116" t="str">
        <f t="shared" si="28"/>
        <v xml:space="preserve"> WHEN COUNTRY = 'BIB' THEN 0 WHEN COUNTRY = 'KOPER' THEN 0</v>
      </c>
      <c r="X116" t="str">
        <f t="shared" si="23"/>
        <v>CASE  WHEN COUNTRY = 'BIB' THEN 0 WHEN COUNTRY = 'KOPER' THEN 0 END AS MISSING_VAL_IND_114,</v>
      </c>
    </row>
    <row r="117" spans="1:24" ht="16.5" thickBot="1" x14ac:dyDescent="0.3">
      <c r="A117" s="190">
        <f t="shared" si="29"/>
        <v>115</v>
      </c>
      <c r="B117" s="204"/>
      <c r="C117" s="204" t="s">
        <v>1870</v>
      </c>
      <c r="D117" s="204" t="s">
        <v>1871</v>
      </c>
      <c r="E117" s="210"/>
      <c r="F117" s="227" t="s">
        <v>1872</v>
      </c>
      <c r="G117" s="227" t="s">
        <v>1873</v>
      </c>
      <c r="H117" s="204"/>
      <c r="I117" s="204"/>
      <c r="J117" s="204"/>
      <c r="L117" t="str">
        <f t="shared" si="24"/>
        <v/>
      </c>
      <c r="M117" t="str">
        <f>IF(LEN(C117)&gt;0,CONCATENATE(" WHEN COUNTRY = '",$B$2,"' AND SEGMENT= '",$C$3, "'  THEN ",C117 ),"")</f>
        <v xml:space="preserve"> WHEN COUNTRY = 'BIB' AND SEGMENT= 'CORPORATE'  THEN 0.02171407</v>
      </c>
      <c r="N117" t="str">
        <f>IF(LEN(D117)&gt;0,CONCATENATE(" WHEN COUNTRY = '",$B$2,"' AND SEGMENT= '",$D$3, "'  THEN ",D117 ),"")</f>
        <v xml:space="preserve"> WHEN COUNTRY = 'BIB' AND SEGMENT= 'RETAIL'  THEN 0.01998575</v>
      </c>
      <c r="O117" s="200" t="str">
        <f t="shared" si="32"/>
        <v/>
      </c>
      <c r="P117" s="200" t="str">
        <f>IF(LEN(F117)&gt;0,CONCATENATE(" WHEN COUNTRY = '",$E$2,"' AND SEGMENT= '",$F$3, "'  THEN ",F117 ),"")</f>
        <v xml:space="preserve"> WHEN COUNTRY = 'KOPER' AND SEGMENT= 'CORPORATE'  THEN 0.0217927</v>
      </c>
      <c r="Q117" s="200" t="str">
        <f>IF(LEN(G117)&gt;0,CONCATENATE(" WHEN COUNTRY = '",$E$2,"' AND SEGMENT= '",$G$3, "'  THEN ",G117 ),"")</f>
        <v xml:space="preserve"> WHEN COUNTRY = 'KOPER' AND SEGMENT= 'SMALL/MICRO'  THEN 0.0409422</v>
      </c>
      <c r="R117" t="str">
        <f t="shared" si="25"/>
        <v/>
      </c>
      <c r="S117" t="str">
        <f t="shared" si="26"/>
        <v/>
      </c>
      <c r="T117" t="str">
        <f t="shared" si="33"/>
        <v/>
      </c>
      <c r="U117" s="201" t="str">
        <f t="shared" si="27"/>
        <v/>
      </c>
      <c r="W117" t="str">
        <f t="shared" si="28"/>
        <v xml:space="preserve"> WHEN COUNTRY = 'BIB' AND SEGMENT= 'CORPORATE'  THEN 0.02171407 WHEN COUNTRY = 'BIB' AND SEGMENT= 'RETAIL'  THEN 0.01998575 WHEN COUNTRY = 'KOPER' AND SEGMENT= 'CORPORATE'  THEN 0.0217927 WHEN COUNTRY = 'KOPER' AND SEGMENT= 'SMALL/MICRO'  THEN 0.0409422</v>
      </c>
      <c r="X117" t="str">
        <f t="shared" si="23"/>
        <v>CASE  WHEN COUNTRY = 'BIB' AND SEGMENT= 'CORPORATE'  THEN 0.02171407 WHEN COUNTRY = 'BIB' AND SEGMENT= 'RETAIL'  THEN 0.01998575 WHEN COUNTRY = 'KOPER' AND SEGMENT= 'CORPORATE'  THEN 0.0217927 WHEN COUNTRY = 'KOPER' AND SEGMENT= 'SMALL/MICRO'  THEN 0.0409422 END AS MISSING_VAL_IND_115,</v>
      </c>
    </row>
    <row r="118" spans="1:24" ht="16.5" thickBot="1" x14ac:dyDescent="0.3">
      <c r="A118" s="190">
        <f t="shared" si="29"/>
        <v>116</v>
      </c>
      <c r="B118" s="204" t="s">
        <v>1884</v>
      </c>
      <c r="C118" s="204"/>
      <c r="D118" s="204"/>
      <c r="E118" s="210" t="s">
        <v>1884</v>
      </c>
      <c r="F118" s="227"/>
      <c r="G118" s="227"/>
      <c r="H118" s="204"/>
      <c r="I118" s="204"/>
      <c r="J118" s="204"/>
      <c r="L118" t="str">
        <f t="shared" si="24"/>
        <v xml:space="preserve"> WHEN COUNTRY = 'BIB' THEN 0</v>
      </c>
      <c r="M118" t="str">
        <f t="shared" ref="M118:N120" si="38">IF(LEN(C118)&gt;0,CONCATENATE(" WHEN COUNTRY = '",$B$2, "' THEN ",C118 ),"")</f>
        <v/>
      </c>
      <c r="N118" t="str">
        <f t="shared" si="38"/>
        <v/>
      </c>
      <c r="O118" s="200" t="str">
        <f t="shared" si="32"/>
        <v xml:space="preserve"> WHEN COUNTRY = 'KOPER' THEN 0</v>
      </c>
      <c r="P118" s="200" t="str">
        <f>IF(LEN(F118)&gt;0,CONCATENATE(" WHEN COUNTRY = '",$E$2, "' THEN ",F118 ),"")</f>
        <v/>
      </c>
      <c r="Q118" s="200" t="str">
        <f>IF(LEN(G118)&gt;0,CONCATENATE(" WHEN COUNTRY = '",$E$2, "' THEN ",G118 ),"")</f>
        <v/>
      </c>
      <c r="R118" t="str">
        <f t="shared" si="25"/>
        <v/>
      </c>
      <c r="S118" t="str">
        <f t="shared" si="26"/>
        <v/>
      </c>
      <c r="T118" t="str">
        <f t="shared" si="33"/>
        <v/>
      </c>
      <c r="U118" s="201" t="str">
        <f t="shared" si="27"/>
        <v/>
      </c>
      <c r="W118" t="str">
        <f t="shared" si="28"/>
        <v xml:space="preserve"> WHEN COUNTRY = 'BIB' THEN 0 WHEN COUNTRY = 'KOPER' THEN 0</v>
      </c>
      <c r="X118" t="str">
        <f t="shared" si="23"/>
        <v>CASE  WHEN COUNTRY = 'BIB' THEN 0 WHEN COUNTRY = 'KOPER' THEN 0 END AS MISSING_VAL_IND_116,</v>
      </c>
    </row>
    <row r="119" spans="1:24" ht="16.5" thickBot="1" x14ac:dyDescent="0.3">
      <c r="A119" s="190">
        <v>122</v>
      </c>
      <c r="B119" s="204"/>
      <c r="C119" s="204"/>
      <c r="D119" s="204"/>
      <c r="E119" s="210"/>
      <c r="F119" s="227" t="s">
        <v>1921</v>
      </c>
      <c r="G119" s="227" t="s">
        <v>1922</v>
      </c>
      <c r="H119" s="204"/>
      <c r="I119" s="204"/>
      <c r="J119" s="204"/>
      <c r="L119" t="str">
        <f t="shared" si="24"/>
        <v/>
      </c>
      <c r="M119" t="str">
        <f t="shared" si="38"/>
        <v/>
      </c>
      <c r="N119" t="str">
        <f t="shared" si="38"/>
        <v/>
      </c>
      <c r="O119" s="200" t="str">
        <f t="shared" si="32"/>
        <v/>
      </c>
      <c r="P119" s="200" t="str">
        <f>IF(LEN(F119)&gt;0,CONCATENATE(" WHEN COUNTRY = '",$E$2,"' AND SEGMENT= '",$F$3, "'  THEN ",F119 ),"")</f>
        <v xml:space="preserve"> WHEN COUNTRY = 'KOPER' AND SEGMENT= 'CORPORATE'  THEN 3.177937</v>
      </c>
      <c r="Q119" s="200" t="str">
        <f>IF(LEN(G119)&gt;0,CONCATENATE(" WHEN COUNTRY = '",$E$2,"' AND SEGMENT= '",$G$3, "'  THEN ",G119 ),"")</f>
        <v xml:space="preserve"> WHEN COUNTRY = 'KOPER' AND SEGMENT= 'SMALL/MICRO'  THEN 4.598423</v>
      </c>
      <c r="R119" t="str">
        <f t="shared" si="25"/>
        <v/>
      </c>
      <c r="S119" t="str">
        <f t="shared" si="26"/>
        <v/>
      </c>
      <c r="T119" t="str">
        <f t="shared" si="33"/>
        <v/>
      </c>
      <c r="U119" s="201" t="str">
        <f t="shared" si="27"/>
        <v/>
      </c>
      <c r="W119" t="str">
        <f t="shared" si="28"/>
        <v xml:space="preserve"> WHEN COUNTRY = 'KOPER' AND SEGMENT= 'CORPORATE'  THEN 3.177937 WHEN COUNTRY = 'KOPER' AND SEGMENT= 'SMALL/MICRO'  THEN 4.598423</v>
      </c>
      <c r="X119" t="str">
        <f t="shared" si="23"/>
        <v>CASE  WHEN COUNTRY = 'KOPER' AND SEGMENT= 'CORPORATE'  THEN 3.177937 WHEN COUNTRY = 'KOPER' AND SEGMENT= 'SMALL/MICRO'  THEN 4.598423 END AS MISSING_VAL_IND_122,</v>
      </c>
    </row>
    <row r="120" spans="1:24" ht="16.5" thickBot="1" x14ac:dyDescent="0.3">
      <c r="A120" s="190">
        <f t="shared" si="29"/>
        <v>123</v>
      </c>
      <c r="B120" s="204"/>
      <c r="C120" s="204"/>
      <c r="D120" s="204"/>
      <c r="E120" s="210" t="s">
        <v>1884</v>
      </c>
      <c r="F120" s="227"/>
      <c r="G120" s="227"/>
      <c r="H120" s="204"/>
      <c r="I120" s="204"/>
      <c r="J120" s="204"/>
      <c r="L120" t="str">
        <f t="shared" si="24"/>
        <v/>
      </c>
      <c r="M120" t="str">
        <f t="shared" si="38"/>
        <v/>
      </c>
      <c r="N120" t="str">
        <f t="shared" si="38"/>
        <v/>
      </c>
      <c r="O120" s="200" t="str">
        <f t="shared" si="32"/>
        <v xml:space="preserve"> WHEN COUNTRY = 'KOPER' THEN 0</v>
      </c>
      <c r="P120" s="200" t="str">
        <f>IF(LEN(F120)&gt;0,CONCATENATE(" WHEN COUNTRY = '",$E$2, "' THEN ",F120 ),"")</f>
        <v/>
      </c>
      <c r="Q120" s="200" t="str">
        <f>IF(LEN(G120)&gt;0,CONCATENATE(" WHEN COUNTRY = '",$E$2, "' THEN ",G120 ),"")</f>
        <v/>
      </c>
      <c r="R120" t="str">
        <f t="shared" si="25"/>
        <v/>
      </c>
      <c r="S120" t="str">
        <f t="shared" si="26"/>
        <v/>
      </c>
      <c r="T120" t="str">
        <f t="shared" si="33"/>
        <v/>
      </c>
      <c r="U120" s="201" t="str">
        <f t="shared" si="27"/>
        <v/>
      </c>
      <c r="W120" t="str">
        <f t="shared" si="28"/>
        <v xml:space="preserve"> WHEN COUNTRY = 'KOPER' THEN 0</v>
      </c>
      <c r="X120" t="str">
        <f t="shared" si="23"/>
        <v>CASE  WHEN COUNTRY = 'KOPER' THEN 0 END AS MISSING_VAL_IND_123,</v>
      </c>
    </row>
    <row r="121" spans="1:24" ht="16.5" thickBot="1" x14ac:dyDescent="0.3">
      <c r="A121" s="190">
        <f t="shared" si="29"/>
        <v>124</v>
      </c>
      <c r="B121" s="204"/>
      <c r="C121" s="204" t="s">
        <v>1874</v>
      </c>
      <c r="D121" s="204" t="s">
        <v>1875</v>
      </c>
      <c r="E121" s="210"/>
      <c r="F121" s="227" t="s">
        <v>1876</v>
      </c>
      <c r="G121" s="227" t="s">
        <v>1877</v>
      </c>
      <c r="H121" s="204"/>
      <c r="I121" s="204"/>
      <c r="J121" s="204"/>
      <c r="L121" t="str">
        <f t="shared" si="24"/>
        <v/>
      </c>
      <c r="M121" t="str">
        <f>IF(LEN(C121)&gt;0,CONCATENATE(" WHEN COUNTRY = '",$B$2,"' AND SEGMENT= '",$C$3, "'  THEN ",C121 ),"")</f>
        <v xml:space="preserve"> WHEN COUNTRY = 'BIB' AND SEGMENT= 'CORPORATE'  THEN 0.805116</v>
      </c>
      <c r="N121" t="str">
        <f>IF(LEN(D121)&gt;0,CONCATENATE(" WHEN COUNTRY = '",$B$2,"' AND SEGMENT= '",$D$3, "'  THEN ",D121 ),"")</f>
        <v xml:space="preserve"> WHEN COUNTRY = 'BIB' AND SEGMENT= 'RETAIL'  THEN 0.6816625</v>
      </c>
      <c r="O121" s="200" t="str">
        <f t="shared" si="32"/>
        <v/>
      </c>
      <c r="P121" s="200" t="str">
        <f>IF(LEN(F121)&gt;0,CONCATENATE(" WHEN COUNTRY = '",$E$2,"' AND SEGMENT= '",$F$3, "'  THEN ",F121 ),"")</f>
        <v xml:space="preserve"> WHEN COUNTRY = 'KOPER' AND SEGMENT= 'CORPORATE'  THEN 0.8107947</v>
      </c>
      <c r="Q121" s="200" t="str">
        <f>IF(LEN(G121)&gt;0,CONCATENATE(" WHEN COUNTRY = '",$E$2,"' AND SEGMENT= '",$G$3, "'  THEN ",G121 ),"")</f>
        <v xml:space="preserve"> WHEN COUNTRY = 'KOPER' AND SEGMENT= 'SMALL/MICRO'  THEN 0.8284199</v>
      </c>
      <c r="R121" t="str">
        <f t="shared" si="25"/>
        <v/>
      </c>
      <c r="S121" t="str">
        <f t="shared" si="26"/>
        <v/>
      </c>
      <c r="T121" t="str">
        <f t="shared" si="33"/>
        <v/>
      </c>
      <c r="U121" s="201" t="str">
        <f t="shared" si="27"/>
        <v/>
      </c>
      <c r="W121" t="str">
        <f t="shared" si="28"/>
        <v xml:space="preserve"> WHEN COUNTRY = 'BIB' AND SEGMENT= 'CORPORATE'  THEN 0.805116 WHEN COUNTRY = 'BIB' AND SEGMENT= 'RETAIL'  THEN 0.6816625 WHEN COUNTRY = 'KOPER' AND SEGMENT= 'CORPORATE'  THEN 0.8107947 WHEN COUNTRY = 'KOPER' AND SEGMENT= 'SMALL/MICRO'  THEN 0.8284199</v>
      </c>
      <c r="X121" t="str">
        <f t="shared" si="23"/>
        <v>CASE  WHEN COUNTRY = 'BIB' AND SEGMENT= 'CORPORATE'  THEN 0.805116 WHEN COUNTRY = 'BIB' AND SEGMENT= 'RETAIL'  THEN 0.6816625 WHEN COUNTRY = 'KOPER' AND SEGMENT= 'CORPORATE'  THEN 0.8107947 WHEN COUNTRY = 'KOPER' AND SEGMENT= 'SMALL/MICRO'  THEN 0.8284199 END AS MISSING_VAL_IND_124,</v>
      </c>
    </row>
    <row r="122" spans="1:24" ht="16.5" thickBot="1" x14ac:dyDescent="0.3">
      <c r="A122" s="190">
        <f t="shared" si="29"/>
        <v>125</v>
      </c>
      <c r="B122" s="204" t="s">
        <v>1884</v>
      </c>
      <c r="C122" s="204"/>
      <c r="D122" s="204"/>
      <c r="E122" s="210" t="s">
        <v>1884</v>
      </c>
      <c r="F122" s="227"/>
      <c r="G122" s="227"/>
      <c r="H122" s="204"/>
      <c r="I122" s="204"/>
      <c r="J122" s="204"/>
      <c r="L122" t="str">
        <f t="shared" si="24"/>
        <v xml:space="preserve"> WHEN COUNTRY = 'BIB' THEN 0</v>
      </c>
      <c r="M122" t="str">
        <f>IF(LEN(C122)&gt;0,CONCATENATE(" WHEN COUNTRY = '",$B$2, "' THEN ",C122 ),"")</f>
        <v/>
      </c>
      <c r="N122" t="str">
        <f>IF(LEN(D122)&gt;0,CONCATENATE(" WHEN COUNTRY = '",$B$2, "' THEN ",D122 ),"")</f>
        <v/>
      </c>
      <c r="O122" s="200" t="str">
        <f t="shared" si="32"/>
        <v xml:space="preserve"> WHEN COUNTRY = 'KOPER' THEN 0</v>
      </c>
      <c r="P122" s="200" t="str">
        <f>IF(LEN(F122)&gt;0,CONCATENATE(" WHEN COUNTRY = '",$E$2, "' THEN ",F122 ),"")</f>
        <v/>
      </c>
      <c r="Q122" s="200" t="str">
        <f>IF(LEN(G122)&gt;0,CONCATENATE(" WHEN COUNTRY = '",$E$2, "' THEN ",G122 ),"")</f>
        <v/>
      </c>
      <c r="R122" t="str">
        <f t="shared" si="25"/>
        <v/>
      </c>
      <c r="S122" t="str">
        <f t="shared" si="26"/>
        <v/>
      </c>
      <c r="T122" t="str">
        <f t="shared" si="33"/>
        <v/>
      </c>
      <c r="U122" s="201" t="str">
        <f t="shared" si="27"/>
        <v/>
      </c>
      <c r="W122" t="str">
        <f t="shared" si="28"/>
        <v xml:space="preserve"> WHEN COUNTRY = 'BIB' THEN 0 WHEN COUNTRY = 'KOPER' THEN 0</v>
      </c>
      <c r="X122" t="str">
        <f t="shared" si="23"/>
        <v>CASE  WHEN COUNTRY = 'BIB' THEN 0 WHEN COUNTRY = 'KOPER' THEN 0 END AS MISSING_VAL_IND_125,</v>
      </c>
    </row>
    <row r="123" spans="1:24" ht="16.5" thickBot="1" x14ac:dyDescent="0.3">
      <c r="A123" s="190">
        <f t="shared" si="29"/>
        <v>126</v>
      </c>
      <c r="B123" s="204"/>
      <c r="C123" s="204" t="s">
        <v>1878</v>
      </c>
      <c r="D123" s="204" t="s">
        <v>1879</v>
      </c>
      <c r="E123" s="210"/>
      <c r="F123" s="227" t="s">
        <v>1880</v>
      </c>
      <c r="G123" s="227" t="s">
        <v>1881</v>
      </c>
      <c r="H123" s="204"/>
      <c r="I123" s="204"/>
      <c r="J123" s="204"/>
      <c r="L123" t="str">
        <f t="shared" si="24"/>
        <v/>
      </c>
      <c r="M123" t="str">
        <f>IF(LEN(C123)&gt;0,CONCATENATE(" WHEN COUNTRY = '",$B$2,"' AND SEGMENT= '",$C$3, "'  THEN ",C123 ),"")</f>
        <v xml:space="preserve"> WHEN COUNTRY = 'BIB' AND SEGMENT= 'CORPORATE'  THEN 0.03870615</v>
      </c>
      <c r="N123" t="str">
        <f>IF(LEN(D123)&gt;0,CONCATENATE(" WHEN COUNTRY = '",$B$2,"' AND SEGMENT= '",$D$3, "'  THEN ",D123 ),"")</f>
        <v xml:space="preserve"> WHEN COUNTRY = 'BIB' AND SEGMENT= 'RETAIL'  THEN 0.02951718</v>
      </c>
      <c r="O123" s="200" t="str">
        <f t="shared" si="32"/>
        <v/>
      </c>
      <c r="P123" s="200" t="str">
        <f>IF(LEN(F123)&gt;0,CONCATENATE(" WHEN COUNTRY = '",$E$2,"' AND SEGMENT= '",$F$3, "'  THEN ",F123 ),"")</f>
        <v xml:space="preserve"> WHEN COUNTRY = 'KOPER' AND SEGMENT= 'CORPORATE'  THEN 0.0423064</v>
      </c>
      <c r="Q123" s="200" t="str">
        <f>IF(LEN(G123)&gt;0,CONCATENATE(" WHEN COUNTRY = '",$E$2,"' AND SEGMENT= '",$G$3, "'  THEN ",G123 ),"")</f>
        <v xml:space="preserve"> WHEN COUNTRY = 'KOPER' AND SEGMENT= 'SMALL/MICRO'  THEN 0.0404819</v>
      </c>
      <c r="R123" t="str">
        <f t="shared" si="25"/>
        <v/>
      </c>
      <c r="S123" t="str">
        <f t="shared" si="26"/>
        <v/>
      </c>
      <c r="T123" t="str">
        <f t="shared" si="33"/>
        <v/>
      </c>
      <c r="U123" s="201" t="str">
        <f t="shared" si="27"/>
        <v/>
      </c>
      <c r="W123" t="str">
        <f t="shared" si="28"/>
        <v xml:space="preserve"> WHEN COUNTRY = 'BIB' AND SEGMENT= 'CORPORATE'  THEN 0.03870615 WHEN COUNTRY = 'BIB' AND SEGMENT= 'RETAIL'  THEN 0.02951718 WHEN COUNTRY = 'KOPER' AND SEGMENT= 'CORPORATE'  THEN 0.0423064 WHEN COUNTRY = 'KOPER' AND SEGMENT= 'SMALL/MICRO'  THEN 0.0404819</v>
      </c>
      <c r="X123" t="str">
        <f t="shared" si="23"/>
        <v>CASE  WHEN COUNTRY = 'BIB' AND SEGMENT= 'CORPORATE'  THEN 0.03870615 WHEN COUNTRY = 'BIB' AND SEGMENT= 'RETAIL'  THEN 0.02951718 WHEN COUNTRY = 'KOPER' AND SEGMENT= 'CORPORATE'  THEN 0.0423064 WHEN COUNTRY = 'KOPER' AND SEGMENT= 'SMALL/MICRO'  THEN 0.0404819 END AS MISSING_VAL_IND_126,</v>
      </c>
    </row>
    <row r="124" spans="1:24" ht="16.5" thickBot="1" x14ac:dyDescent="0.3">
      <c r="A124" s="190">
        <f t="shared" si="29"/>
        <v>127</v>
      </c>
      <c r="B124" s="204" t="s">
        <v>1884</v>
      </c>
      <c r="C124" s="204"/>
      <c r="D124" s="204"/>
      <c r="E124" s="210" t="s">
        <v>1884</v>
      </c>
      <c r="F124" s="227"/>
      <c r="G124" s="227"/>
      <c r="H124" s="204"/>
      <c r="I124" s="204"/>
      <c r="J124" s="204"/>
      <c r="L124" t="str">
        <f t="shared" si="24"/>
        <v xml:space="preserve"> WHEN COUNTRY = 'BIB' THEN 0</v>
      </c>
      <c r="M124" t="str">
        <f>IF(LEN(C124)&gt;0,CONCATENATE(" WHEN COUNTRY = '",$B$2, "' THEN ",C124 ),"")</f>
        <v/>
      </c>
      <c r="N124" t="str">
        <f>IF(LEN(D124)&gt;0,CONCATENATE(" WHEN COUNTRY = '",$B$2, "' THEN ",D124 ),"")</f>
        <v/>
      </c>
      <c r="O124" s="200" t="str">
        <f t="shared" si="32"/>
        <v xml:space="preserve"> WHEN COUNTRY = 'KOPER' THEN 0</v>
      </c>
      <c r="P124" s="200" t="str">
        <f>IF(LEN(F124)&gt;0,CONCATENATE(" WHEN COUNTRY = '",$E$2, "' THEN ",F124 ),"")</f>
        <v/>
      </c>
      <c r="Q124" s="200" t="str">
        <f>IF(LEN(G124)&gt;0,CONCATENATE(" WHEN COUNTRY = '",$E$2, "' THEN ",G124 ),"")</f>
        <v/>
      </c>
      <c r="R124" t="str">
        <f t="shared" si="25"/>
        <v/>
      </c>
      <c r="S124" t="str">
        <f t="shared" si="26"/>
        <v/>
      </c>
      <c r="T124" t="str">
        <f t="shared" si="33"/>
        <v/>
      </c>
      <c r="U124" s="201" t="str">
        <f t="shared" si="27"/>
        <v/>
      </c>
      <c r="W124" t="str">
        <f t="shared" si="28"/>
        <v xml:space="preserve"> WHEN COUNTRY = 'BIB' THEN 0 WHEN COUNTRY = 'KOPER' THEN 0</v>
      </c>
      <c r="X124" t="str">
        <f t="shared" si="23"/>
        <v>CASE  WHEN COUNTRY = 'BIB' THEN 0 WHEN COUNTRY = 'KOPER' THEN 0 END AS MISSING_VAL_IND_127,</v>
      </c>
    </row>
    <row r="125" spans="1:24" ht="16.5" thickBot="1" x14ac:dyDescent="0.3">
      <c r="A125" s="190">
        <f t="shared" si="29"/>
        <v>128</v>
      </c>
      <c r="B125" s="204" t="s">
        <v>1884</v>
      </c>
      <c r="C125" s="204"/>
      <c r="D125" s="204"/>
      <c r="E125" s="210" t="s">
        <v>1884</v>
      </c>
      <c r="F125" s="227"/>
      <c r="G125" s="227"/>
      <c r="H125" s="204"/>
      <c r="I125" s="204"/>
      <c r="J125" s="204"/>
      <c r="L125" t="str">
        <f t="shared" si="24"/>
        <v xml:space="preserve"> WHEN COUNTRY = 'BIB' THEN 0</v>
      </c>
      <c r="M125" t="str">
        <f>IF(LEN(C125)&gt;0,CONCATENATE(" WHEN COUNTRY = '",$B$2, "' THEN ",C125 ),"")</f>
        <v/>
      </c>
      <c r="N125" t="str">
        <f>IF(LEN(D125)&gt;0,CONCATENATE(" WHEN COUNTRY = '",$B$2, "' THEN ",D125 ),"")</f>
        <v/>
      </c>
      <c r="O125" s="200" t="str">
        <f t="shared" si="32"/>
        <v xml:space="preserve"> WHEN COUNTRY = 'KOPER' THEN 0</v>
      </c>
      <c r="P125" s="200" t="str">
        <f>IF(LEN(F125)&gt;0,CONCATENATE(" WHEN COUNTRY = '",$E$2, "' THEN ",F125 ),"")</f>
        <v/>
      </c>
      <c r="Q125" s="200" t="str">
        <f>IF(LEN(G125)&gt;0,CONCATENATE(" WHEN COUNTRY = '",$E$2, "' THEN ",G125 ),"")</f>
        <v/>
      </c>
      <c r="R125" t="str">
        <f t="shared" si="25"/>
        <v/>
      </c>
      <c r="S125" t="str">
        <f t="shared" si="26"/>
        <v/>
      </c>
      <c r="T125" t="str">
        <f t="shared" si="33"/>
        <v/>
      </c>
      <c r="U125" s="201" t="str">
        <f t="shared" si="27"/>
        <v/>
      </c>
      <c r="W125" t="str">
        <f t="shared" si="28"/>
        <v xml:space="preserve"> WHEN COUNTRY = 'BIB' THEN 0 WHEN COUNTRY = 'KOPER' THEN 0</v>
      </c>
      <c r="X125" t="str">
        <f t="shared" si="23"/>
        <v>CASE  WHEN COUNTRY = 'BIB' THEN 0 WHEN COUNTRY = 'KOPER' THEN 0 END AS MISSING_VAL_IND_128,</v>
      </c>
    </row>
    <row r="126" spans="1:24" ht="16.5" thickBot="1" x14ac:dyDescent="0.3">
      <c r="A126" s="190">
        <f t="shared" si="29"/>
        <v>129</v>
      </c>
      <c r="B126" s="204"/>
      <c r="C126" s="204" t="s">
        <v>1923</v>
      </c>
      <c r="D126" s="204" t="s">
        <v>1924</v>
      </c>
      <c r="E126" s="210"/>
      <c r="F126" s="227" t="s">
        <v>1925</v>
      </c>
      <c r="G126" s="227" t="s">
        <v>1926</v>
      </c>
      <c r="H126" s="204"/>
      <c r="I126" s="204"/>
      <c r="J126" s="204"/>
      <c r="L126" t="str">
        <f t="shared" si="24"/>
        <v/>
      </c>
      <c r="M126" t="str">
        <f>IF(LEN(C126)&gt;0,CONCATENATE(" WHEN COUNTRY = '",$B$2,"' AND SEGMENT= '",$C$3, "'  THEN ",C126 ),"")</f>
        <v xml:space="preserve"> WHEN COUNTRY = 'BIB' AND SEGMENT= 'CORPORATE'  THEN 9.109025</v>
      </c>
      <c r="N126" t="str">
        <f>IF(LEN(D126)&gt;0,CONCATENATE(" WHEN COUNTRY = '",$B$2,"' AND SEGMENT= '",$D$3, "'  THEN ",D126 ),"")</f>
        <v xml:space="preserve"> WHEN COUNTRY = 'BIB' AND SEGMENT= 'RETAIL'  THEN 6.1172247</v>
      </c>
      <c r="O126" s="200" t="str">
        <f t="shared" si="32"/>
        <v/>
      </c>
      <c r="P126" s="200" t="str">
        <f>IF(LEN(F126)&gt;0,CONCATENATE(" WHEN COUNTRY = '",$E$2,"' AND SEGMENT= '",$F$3, "'  THEN ",F126 ),"")</f>
        <v xml:space="preserve"> WHEN COUNTRY = 'KOPER' AND SEGMENT= 'CORPORATE'  THEN 10.182</v>
      </c>
      <c r="Q126" s="200" t="str">
        <f>IF(LEN(G126)&gt;0,CONCATENATE(" WHEN COUNTRY = '",$E$2,"' AND SEGMENT= '",$G$3, "'  THEN ",G126 ),"")</f>
        <v xml:space="preserve"> WHEN COUNTRY = 'KOPER' AND SEGMENT= 'SMALL/MICRO'  THEN 12.60775</v>
      </c>
      <c r="R126" t="str">
        <f t="shared" si="25"/>
        <v/>
      </c>
      <c r="S126" t="str">
        <f t="shared" si="26"/>
        <v/>
      </c>
      <c r="T126" t="str">
        <f t="shared" si="33"/>
        <v/>
      </c>
      <c r="U126" s="201" t="str">
        <f t="shared" si="27"/>
        <v/>
      </c>
      <c r="W126" t="str">
        <f t="shared" si="28"/>
        <v xml:space="preserve"> WHEN COUNTRY = 'BIB' AND SEGMENT= 'CORPORATE'  THEN 9.109025 WHEN COUNTRY = 'BIB' AND SEGMENT= 'RETAIL'  THEN 6.1172247 WHEN COUNTRY = 'KOPER' AND SEGMENT= 'CORPORATE'  THEN 10.182 WHEN COUNTRY = 'KOPER' AND SEGMENT= 'SMALL/MICRO'  THEN 12.60775</v>
      </c>
      <c r="X126" t="str">
        <f t="shared" si="23"/>
        <v>CASE  WHEN COUNTRY = 'BIB' AND SEGMENT= 'CORPORATE'  THEN 9.109025 WHEN COUNTRY = 'BIB' AND SEGMENT= 'RETAIL'  THEN 6.1172247 WHEN COUNTRY = 'KOPER' AND SEGMENT= 'CORPORATE'  THEN 10.182 WHEN COUNTRY = 'KOPER' AND SEGMENT= 'SMALL/MICRO'  THEN 12.60775 END AS MISSING_VAL_IND_129,</v>
      </c>
    </row>
    <row r="127" spans="1:24" ht="16.5" thickBot="1" x14ac:dyDescent="0.3">
      <c r="A127" s="190">
        <f t="shared" si="29"/>
        <v>130</v>
      </c>
      <c r="B127" s="204" t="s">
        <v>1884</v>
      </c>
      <c r="C127" s="204"/>
      <c r="D127" s="204"/>
      <c r="E127" s="210" t="s">
        <v>1884</v>
      </c>
      <c r="F127" s="227"/>
      <c r="G127" s="227"/>
      <c r="H127" s="204"/>
      <c r="I127" s="204"/>
      <c r="J127" s="204"/>
      <c r="L127" t="str">
        <f t="shared" si="24"/>
        <v xml:space="preserve"> WHEN COUNTRY = 'BIB' THEN 0</v>
      </c>
      <c r="M127" t="str">
        <f>IF(LEN(C127)&gt;0,CONCATENATE(" WHEN COUNTRY = '",$B$2, "' THEN ",C127 ),"")</f>
        <v/>
      </c>
      <c r="N127" t="str">
        <f>IF(LEN(D127)&gt;0,CONCATENATE(" WHEN COUNTRY = '",$B$2, "' THEN ",D127 ),"")</f>
        <v/>
      </c>
      <c r="O127" s="200" t="str">
        <f t="shared" si="32"/>
        <v xml:space="preserve"> WHEN COUNTRY = 'KOPER' THEN 0</v>
      </c>
      <c r="P127" s="200" t="str">
        <f>IF(LEN(F127)&gt;0,CONCATENATE(" WHEN COUNTRY = '",$E$2, "' THEN ",F127 ),"")</f>
        <v/>
      </c>
      <c r="Q127" s="200" t="str">
        <f>IF(LEN(G127)&gt;0,CONCATENATE(" WHEN COUNTRY = '",$E$2, "' THEN ",G127 ),"")</f>
        <v/>
      </c>
      <c r="R127" t="str">
        <f t="shared" si="25"/>
        <v/>
      </c>
      <c r="S127" t="str">
        <f t="shared" si="26"/>
        <v/>
      </c>
      <c r="T127" t="str">
        <f t="shared" si="33"/>
        <v/>
      </c>
      <c r="U127" s="201" t="str">
        <f t="shared" si="27"/>
        <v/>
      </c>
      <c r="W127" t="str">
        <f t="shared" si="28"/>
        <v xml:space="preserve"> WHEN COUNTRY = 'BIB' THEN 0 WHEN COUNTRY = 'KOPER' THEN 0</v>
      </c>
      <c r="X127" t="str">
        <f t="shared" si="23"/>
        <v>CASE  WHEN COUNTRY = 'BIB' THEN 0 WHEN COUNTRY = 'KOPER' THEN 0 END AS MISSING_VAL_IND_130,</v>
      </c>
    </row>
    <row r="128" spans="1:24" ht="16.5" thickBot="1" x14ac:dyDescent="0.3">
      <c r="A128" s="190">
        <f t="shared" si="29"/>
        <v>131</v>
      </c>
      <c r="B128" s="204"/>
      <c r="C128" s="204" t="s">
        <v>1831</v>
      </c>
      <c r="D128" s="204" t="s">
        <v>1832</v>
      </c>
      <c r="E128" s="210"/>
      <c r="F128" s="227" t="s">
        <v>1833</v>
      </c>
      <c r="G128" s="227" t="s">
        <v>1834</v>
      </c>
      <c r="H128" s="204"/>
      <c r="I128" s="204"/>
      <c r="J128" s="204"/>
      <c r="L128" t="str">
        <f t="shared" si="24"/>
        <v/>
      </c>
      <c r="M128" t="str">
        <f>IF(LEN(C128)&gt;0,CONCATENATE(" WHEN COUNTRY = '",$B$2,"' AND SEGMENT= '",$C$3, "'  THEN ",C128 ),"")</f>
        <v xml:space="preserve"> WHEN COUNTRY = 'BIB' AND SEGMENT= 'CORPORATE'  THEN 0.38435042</v>
      </c>
      <c r="N128" t="str">
        <f>IF(LEN(D128)&gt;0,CONCATENATE(" WHEN COUNTRY = '",$B$2,"' AND SEGMENT= '",$D$3, "'  THEN ",D128 ),"")</f>
        <v xml:space="preserve"> WHEN COUNTRY = 'BIB' AND SEGMENT= 'RETAIL'  THEN 0.25999987</v>
      </c>
      <c r="O128" s="200" t="str">
        <f t="shared" si="32"/>
        <v/>
      </c>
      <c r="P128" s="200" t="str">
        <f>IF(LEN(F128)&gt;0,CONCATENATE(" WHEN COUNTRY = '",$E$2,"' AND SEGMENT= '",$F$3, "'  THEN ",F128 ),"")</f>
        <v xml:space="preserve"> WHEN COUNTRY = 'KOPER' AND SEGMENT= 'CORPORATE'  THEN 0.4982336</v>
      </c>
      <c r="Q128" s="200" t="str">
        <f>IF(LEN(G128)&gt;0,CONCATENATE(" WHEN COUNTRY = '",$E$2,"' AND SEGMENT= '",$G$3, "'  THEN ",G128 ),"")</f>
        <v xml:space="preserve"> WHEN COUNTRY = 'KOPER' AND SEGMENT= 'SMALL/MICRO'  THEN 0.3419732</v>
      </c>
      <c r="R128" t="str">
        <f t="shared" si="25"/>
        <v/>
      </c>
      <c r="S128" t="str">
        <f t="shared" si="26"/>
        <v/>
      </c>
      <c r="T128" t="str">
        <f t="shared" si="33"/>
        <v/>
      </c>
      <c r="U128" s="201" t="str">
        <f t="shared" si="27"/>
        <v/>
      </c>
      <c r="W128" t="str">
        <f t="shared" si="28"/>
        <v xml:space="preserve"> WHEN COUNTRY = 'BIB' AND SEGMENT= 'CORPORATE'  THEN 0.38435042 WHEN COUNTRY = 'BIB' AND SEGMENT= 'RETAIL'  THEN 0.25999987 WHEN COUNTRY = 'KOPER' AND SEGMENT= 'CORPORATE'  THEN 0.4982336 WHEN COUNTRY = 'KOPER' AND SEGMENT= 'SMALL/MICRO'  THEN 0.3419732</v>
      </c>
      <c r="X128" t="str">
        <f t="shared" si="23"/>
        <v>CASE  WHEN COUNTRY = 'BIB' AND SEGMENT= 'CORPORATE'  THEN 0.38435042 WHEN COUNTRY = 'BIB' AND SEGMENT= 'RETAIL'  THEN 0.25999987 WHEN COUNTRY = 'KOPER' AND SEGMENT= 'CORPORATE'  THEN 0.4982336 WHEN COUNTRY = 'KOPER' AND SEGMENT= 'SMALL/MICRO'  THEN 0.3419732 END AS MISSING_VAL_IND_131,</v>
      </c>
    </row>
    <row r="129" spans="1:24" ht="16.5" thickBot="1" x14ac:dyDescent="0.3">
      <c r="A129" s="190">
        <f t="shared" si="29"/>
        <v>132</v>
      </c>
      <c r="B129" s="204" t="s">
        <v>1884</v>
      </c>
      <c r="C129" s="204"/>
      <c r="D129" s="204"/>
      <c r="E129" s="210" t="s">
        <v>1884</v>
      </c>
      <c r="F129" s="227"/>
      <c r="G129" s="227"/>
      <c r="H129" s="204"/>
      <c r="I129" s="204"/>
      <c r="J129" s="204"/>
      <c r="L129" t="str">
        <f t="shared" si="24"/>
        <v xml:space="preserve"> WHEN COUNTRY = 'BIB' THEN 0</v>
      </c>
      <c r="M129" t="str">
        <f t="shared" ref="M129:M176" si="39">IF(LEN(C129)&gt;0,CONCATENATE(" WHEN COUNTRY = '",$B$2, "' THEN ",C129 ),"")</f>
        <v/>
      </c>
      <c r="N129" t="str">
        <f t="shared" ref="N129:N176" si="40">IF(LEN(D129)&gt;0,CONCATENATE(" WHEN COUNTRY = '",$B$2, "' THEN ",D129 ),"")</f>
        <v/>
      </c>
      <c r="O129" s="200" t="str">
        <f t="shared" si="32"/>
        <v xml:space="preserve"> WHEN COUNTRY = 'KOPER' THEN 0</v>
      </c>
      <c r="P129" s="200" t="str">
        <f t="shared" ref="P129:P176" si="41">IF(LEN(F129)&gt;0,CONCATENATE(" WHEN COUNTRY = '",$E$2, "' THEN ",F129 ),"")</f>
        <v/>
      </c>
      <c r="Q129" s="200" t="str">
        <f t="shared" ref="Q129:Q176" si="42">IF(LEN(G129)&gt;0,CONCATENATE(" WHEN COUNTRY = '",$E$2, "' THEN ",G129 ),"")</f>
        <v/>
      </c>
      <c r="R129" t="str">
        <f t="shared" si="25"/>
        <v/>
      </c>
      <c r="S129" t="str">
        <f t="shared" si="26"/>
        <v/>
      </c>
      <c r="T129" t="str">
        <f t="shared" si="33"/>
        <v/>
      </c>
      <c r="U129" s="201" t="str">
        <f t="shared" si="27"/>
        <v/>
      </c>
      <c r="W129" t="str">
        <f t="shared" si="28"/>
        <v xml:space="preserve"> WHEN COUNTRY = 'BIB' THEN 0 WHEN COUNTRY = 'KOPER' THEN 0</v>
      </c>
      <c r="X129" t="str">
        <f t="shared" si="23"/>
        <v>CASE  WHEN COUNTRY = 'BIB' THEN 0 WHEN COUNTRY = 'KOPER' THEN 0 END AS MISSING_VAL_IND_132,</v>
      </c>
    </row>
    <row r="130" spans="1:24" ht="16.5" thickBot="1" x14ac:dyDescent="0.3">
      <c r="A130" s="190">
        <f t="shared" si="29"/>
        <v>133</v>
      </c>
      <c r="B130" s="204" t="s">
        <v>1884</v>
      </c>
      <c r="C130" s="204"/>
      <c r="D130" s="204"/>
      <c r="E130" s="210" t="s">
        <v>1884</v>
      </c>
      <c r="F130" s="227"/>
      <c r="G130" s="227"/>
      <c r="H130" s="204"/>
      <c r="I130" s="204"/>
      <c r="J130" s="204"/>
      <c r="L130" t="str">
        <f t="shared" si="24"/>
        <v xml:space="preserve"> WHEN COUNTRY = 'BIB' THEN 0</v>
      </c>
      <c r="M130" t="str">
        <f t="shared" si="39"/>
        <v/>
      </c>
      <c r="N130" t="str">
        <f t="shared" si="40"/>
        <v/>
      </c>
      <c r="O130" s="200" t="str">
        <f t="shared" si="32"/>
        <v xml:space="preserve"> WHEN COUNTRY = 'KOPER' THEN 0</v>
      </c>
      <c r="P130" s="200" t="str">
        <f t="shared" si="41"/>
        <v/>
      </c>
      <c r="Q130" s="200" t="str">
        <f t="shared" si="42"/>
        <v/>
      </c>
      <c r="R130" t="str">
        <f t="shared" si="25"/>
        <v/>
      </c>
      <c r="S130" t="str">
        <f t="shared" si="26"/>
        <v/>
      </c>
      <c r="T130" t="str">
        <f t="shared" si="33"/>
        <v/>
      </c>
      <c r="U130" s="201" t="str">
        <f t="shared" si="27"/>
        <v/>
      </c>
      <c r="W130" t="str">
        <f t="shared" si="28"/>
        <v xml:space="preserve"> WHEN COUNTRY = 'BIB' THEN 0 WHEN COUNTRY = 'KOPER' THEN 0</v>
      </c>
      <c r="X130" t="str">
        <f t="shared" si="23"/>
        <v>CASE  WHEN COUNTRY = 'BIB' THEN 0 WHEN COUNTRY = 'KOPER' THEN 0 END AS MISSING_VAL_IND_133,</v>
      </c>
    </row>
    <row r="131" spans="1:24" ht="16.5" thickBot="1" x14ac:dyDescent="0.3">
      <c r="A131" s="190">
        <f t="shared" si="29"/>
        <v>134</v>
      </c>
      <c r="B131" s="204"/>
      <c r="C131" s="204"/>
      <c r="D131" s="204"/>
      <c r="E131" s="210"/>
      <c r="F131" s="227"/>
      <c r="G131" s="227"/>
      <c r="H131" s="204"/>
      <c r="I131" s="204"/>
      <c r="J131" s="204"/>
      <c r="L131" t="str">
        <f t="shared" si="24"/>
        <v/>
      </c>
      <c r="M131" t="str">
        <f t="shared" si="39"/>
        <v/>
      </c>
      <c r="N131" t="str">
        <f t="shared" si="40"/>
        <v/>
      </c>
      <c r="O131" s="200" t="str">
        <f t="shared" si="32"/>
        <v/>
      </c>
      <c r="P131" s="200" t="str">
        <f t="shared" si="41"/>
        <v/>
      </c>
      <c r="Q131" s="200" t="str">
        <f t="shared" si="42"/>
        <v/>
      </c>
      <c r="R131" t="str">
        <f t="shared" si="25"/>
        <v/>
      </c>
      <c r="S131" t="str">
        <f t="shared" si="26"/>
        <v/>
      </c>
      <c r="T131" t="str">
        <f t="shared" si="33"/>
        <v/>
      </c>
      <c r="U131" s="201" t="str">
        <f t="shared" si="27"/>
        <v/>
      </c>
      <c r="W131" t="str">
        <f t="shared" si="28"/>
        <v/>
      </c>
      <c r="X131" t="str">
        <f t="shared" si="23"/>
        <v/>
      </c>
    </row>
    <row r="132" spans="1:24" ht="16.5" thickBot="1" x14ac:dyDescent="0.3">
      <c r="A132" s="190">
        <f t="shared" si="29"/>
        <v>135</v>
      </c>
      <c r="B132" s="204"/>
      <c r="C132" s="204"/>
      <c r="D132" s="204"/>
      <c r="E132" s="210"/>
      <c r="F132" s="227"/>
      <c r="G132" s="227"/>
      <c r="H132" s="204"/>
      <c r="I132" s="204"/>
      <c r="J132" s="204"/>
      <c r="L132" t="str">
        <f t="shared" si="24"/>
        <v/>
      </c>
      <c r="M132" t="str">
        <f t="shared" si="39"/>
        <v/>
      </c>
      <c r="N132" t="str">
        <f t="shared" si="40"/>
        <v/>
      </c>
      <c r="O132" s="200" t="str">
        <f t="shared" si="32"/>
        <v/>
      </c>
      <c r="P132" s="200" t="str">
        <f t="shared" si="41"/>
        <v/>
      </c>
      <c r="Q132" s="200" t="str">
        <f t="shared" si="42"/>
        <v/>
      </c>
      <c r="R132" t="str">
        <f t="shared" si="25"/>
        <v/>
      </c>
      <c r="S132" t="str">
        <f t="shared" si="26"/>
        <v/>
      </c>
      <c r="T132" t="str">
        <f t="shared" si="33"/>
        <v/>
      </c>
      <c r="U132" s="201" t="str">
        <f t="shared" si="27"/>
        <v/>
      </c>
      <c r="W132" t="str">
        <f t="shared" si="28"/>
        <v/>
      </c>
      <c r="X132" t="str">
        <f t="shared" ref="X132:X195" si="43">IF(LEN(U132)&gt;0,U132,IF(LEN(W132)&gt;0,"CASE "&amp;W132&amp;" END AS MISSING_VAL_IND_"&amp;A132&amp;",",""))</f>
        <v/>
      </c>
    </row>
    <row r="133" spans="1:24" ht="16.5" thickBot="1" x14ac:dyDescent="0.3">
      <c r="A133" s="190">
        <f t="shared" si="29"/>
        <v>136</v>
      </c>
      <c r="B133" s="204"/>
      <c r="C133" s="204"/>
      <c r="D133" s="204"/>
      <c r="E133" s="210"/>
      <c r="F133" s="227"/>
      <c r="G133" s="227"/>
      <c r="H133" s="204"/>
      <c r="I133" s="204"/>
      <c r="J133" s="204"/>
      <c r="L133" t="str">
        <f t="shared" ref="L133:L196" si="44">IF(LEN(B133)&gt;0,CONCATENATE(" WHEN COUNTRY = '",$B$2, "' THEN ",B133 ),"")</f>
        <v/>
      </c>
      <c r="M133" t="str">
        <f t="shared" si="39"/>
        <v/>
      </c>
      <c r="N133" t="str">
        <f t="shared" si="40"/>
        <v/>
      </c>
      <c r="O133" s="200" t="str">
        <f t="shared" si="32"/>
        <v/>
      </c>
      <c r="P133" s="200" t="str">
        <f t="shared" si="41"/>
        <v/>
      </c>
      <c r="Q133" s="200" t="str">
        <f t="shared" si="42"/>
        <v/>
      </c>
      <c r="R133" t="str">
        <f t="shared" ref="R133:R196" si="45">IF(LEN(H133)&gt;0,CONCATENATE(" WHEN COUNTRY = '",$H$2, "' THEN ",H133 ),"")</f>
        <v/>
      </c>
      <c r="S133" t="str">
        <f t="shared" ref="S133:S196" si="46">IF(LEN(I133)&gt;0,CONCATENATE(" WHEN COUNTRY = '",$H$2,"' AND SEGMENT IN ",$I$3, "  THEN ",I133 ),"")</f>
        <v/>
      </c>
      <c r="T133" t="str">
        <f t="shared" si="33"/>
        <v/>
      </c>
      <c r="U133" s="201" t="str">
        <f t="shared" ref="U133:U196" si="47">IF(AND(LEN(L133)=0, LEN(O133)=0, LEN(R133)=0, LEN(K133)&gt;0),CONCATENATE(K133," AS MISSING_VAL_IND_",A133,","),"")</f>
        <v/>
      </c>
      <c r="W133" t="str">
        <f t="shared" ref="W133:W196" si="48">CONCATENATE(L133,M133,N133,O133,P133,Q133,R133,S133,T133,)</f>
        <v/>
      </c>
      <c r="X133" t="str">
        <f t="shared" si="43"/>
        <v/>
      </c>
    </row>
    <row r="134" spans="1:24" ht="16.5" thickBot="1" x14ac:dyDescent="0.3">
      <c r="A134" s="190">
        <f t="shared" ref="A134:A197" si="49">+A133+1</f>
        <v>137</v>
      </c>
      <c r="B134" s="204"/>
      <c r="C134" s="204"/>
      <c r="D134" s="204"/>
      <c r="E134" s="210"/>
      <c r="F134" s="227"/>
      <c r="G134" s="227"/>
      <c r="H134" s="204"/>
      <c r="I134" s="204"/>
      <c r="J134" s="204"/>
      <c r="L134" t="str">
        <f t="shared" si="44"/>
        <v/>
      </c>
      <c r="M134" t="str">
        <f t="shared" si="39"/>
        <v/>
      </c>
      <c r="N134" t="str">
        <f t="shared" si="40"/>
        <v/>
      </c>
      <c r="O134" s="200" t="str">
        <f t="shared" si="32"/>
        <v/>
      </c>
      <c r="P134" s="200" t="str">
        <f t="shared" si="41"/>
        <v/>
      </c>
      <c r="Q134" s="200" t="str">
        <f t="shared" si="42"/>
        <v/>
      </c>
      <c r="R134" t="str">
        <f t="shared" si="45"/>
        <v/>
      </c>
      <c r="S134" t="str">
        <f t="shared" si="46"/>
        <v/>
      </c>
      <c r="T134" t="str">
        <f t="shared" si="33"/>
        <v/>
      </c>
      <c r="U134" s="201" t="str">
        <f t="shared" si="47"/>
        <v/>
      </c>
      <c r="W134" t="str">
        <f t="shared" si="48"/>
        <v/>
      </c>
      <c r="X134" t="str">
        <f t="shared" si="43"/>
        <v/>
      </c>
    </row>
    <row r="135" spans="1:24" ht="16.5" thickBot="1" x14ac:dyDescent="0.3">
      <c r="A135" s="190">
        <f t="shared" si="49"/>
        <v>138</v>
      </c>
      <c r="B135" s="204"/>
      <c r="C135" s="204"/>
      <c r="D135" s="204"/>
      <c r="E135" s="210"/>
      <c r="F135" s="227"/>
      <c r="G135" s="227"/>
      <c r="H135" s="204"/>
      <c r="I135" s="204"/>
      <c r="J135" s="204"/>
      <c r="K135" s="226">
        <v>-999</v>
      </c>
      <c r="L135" t="str">
        <f t="shared" si="44"/>
        <v/>
      </c>
      <c r="M135" t="str">
        <f t="shared" si="39"/>
        <v/>
      </c>
      <c r="N135" t="str">
        <f t="shared" si="40"/>
        <v/>
      </c>
      <c r="O135" s="200" t="str">
        <f t="shared" si="32"/>
        <v/>
      </c>
      <c r="P135" s="200" t="str">
        <f t="shared" si="41"/>
        <v/>
      </c>
      <c r="Q135" s="200" t="str">
        <f t="shared" si="42"/>
        <v/>
      </c>
      <c r="R135" t="str">
        <f t="shared" si="45"/>
        <v/>
      </c>
      <c r="S135" t="str">
        <f t="shared" si="46"/>
        <v/>
      </c>
      <c r="T135" t="str">
        <f t="shared" si="33"/>
        <v/>
      </c>
      <c r="U135" s="201" t="str">
        <f t="shared" si="47"/>
        <v>-999 AS MISSING_VAL_IND_138,</v>
      </c>
      <c r="W135" t="str">
        <f t="shared" si="48"/>
        <v/>
      </c>
      <c r="X135" t="str">
        <f t="shared" si="43"/>
        <v>-999 AS MISSING_VAL_IND_138,</v>
      </c>
    </row>
    <row r="136" spans="1:24" ht="16.5" thickBot="1" x14ac:dyDescent="0.3">
      <c r="A136" s="190">
        <f t="shared" si="49"/>
        <v>139</v>
      </c>
      <c r="B136" s="204"/>
      <c r="C136" s="204"/>
      <c r="D136" s="204"/>
      <c r="E136" s="210"/>
      <c r="F136" s="227"/>
      <c r="G136" s="227"/>
      <c r="H136" s="204"/>
      <c r="I136" s="204"/>
      <c r="J136" s="204"/>
      <c r="K136" s="226">
        <v>-999</v>
      </c>
      <c r="L136" t="str">
        <f t="shared" si="44"/>
        <v/>
      </c>
      <c r="M136" t="str">
        <f t="shared" si="39"/>
        <v/>
      </c>
      <c r="N136" t="str">
        <f t="shared" si="40"/>
        <v/>
      </c>
      <c r="O136" s="200" t="str">
        <f t="shared" si="32"/>
        <v/>
      </c>
      <c r="P136" s="200" t="str">
        <f t="shared" si="41"/>
        <v/>
      </c>
      <c r="Q136" s="200" t="str">
        <f t="shared" si="42"/>
        <v/>
      </c>
      <c r="R136" t="str">
        <f t="shared" si="45"/>
        <v/>
      </c>
      <c r="S136" t="str">
        <f t="shared" si="46"/>
        <v/>
      </c>
      <c r="T136" t="str">
        <f t="shared" si="33"/>
        <v/>
      </c>
      <c r="U136" s="201" t="str">
        <f t="shared" si="47"/>
        <v>-999 AS MISSING_VAL_IND_139,</v>
      </c>
      <c r="W136" t="str">
        <f t="shared" si="48"/>
        <v/>
      </c>
      <c r="X136" t="str">
        <f t="shared" si="43"/>
        <v>-999 AS MISSING_VAL_IND_139,</v>
      </c>
    </row>
    <row r="137" spans="1:24" ht="16.5" thickBot="1" x14ac:dyDescent="0.3">
      <c r="A137" s="190">
        <f t="shared" si="49"/>
        <v>140</v>
      </c>
      <c r="B137" s="204"/>
      <c r="C137" s="204"/>
      <c r="D137" s="204"/>
      <c r="E137" s="210"/>
      <c r="F137" s="227"/>
      <c r="G137" s="227"/>
      <c r="H137" s="204"/>
      <c r="I137" s="204"/>
      <c r="J137" s="204"/>
      <c r="K137" s="226">
        <v>-999</v>
      </c>
      <c r="L137" t="str">
        <f t="shared" si="44"/>
        <v/>
      </c>
      <c r="M137" t="str">
        <f t="shared" si="39"/>
        <v/>
      </c>
      <c r="N137" t="str">
        <f t="shared" si="40"/>
        <v/>
      </c>
      <c r="O137" s="200" t="str">
        <f t="shared" si="32"/>
        <v/>
      </c>
      <c r="P137" s="200" t="str">
        <f t="shared" si="41"/>
        <v/>
      </c>
      <c r="Q137" s="200" t="str">
        <f t="shared" si="42"/>
        <v/>
      </c>
      <c r="R137" t="str">
        <f t="shared" si="45"/>
        <v/>
      </c>
      <c r="S137" t="str">
        <f t="shared" si="46"/>
        <v/>
      </c>
      <c r="T137" t="str">
        <f t="shared" si="33"/>
        <v/>
      </c>
      <c r="U137" s="201" t="str">
        <f t="shared" si="47"/>
        <v>-999 AS MISSING_VAL_IND_140,</v>
      </c>
      <c r="W137" t="str">
        <f t="shared" si="48"/>
        <v/>
      </c>
      <c r="X137" t="str">
        <f t="shared" si="43"/>
        <v>-999 AS MISSING_VAL_IND_140,</v>
      </c>
    </row>
    <row r="138" spans="1:24" ht="16.5" thickBot="1" x14ac:dyDescent="0.3">
      <c r="A138" s="190">
        <f t="shared" si="49"/>
        <v>141</v>
      </c>
      <c r="B138" s="204"/>
      <c r="C138" s="204"/>
      <c r="D138" s="204"/>
      <c r="E138" s="210"/>
      <c r="F138" s="227"/>
      <c r="G138" s="227"/>
      <c r="H138" s="204"/>
      <c r="I138" s="204"/>
      <c r="J138" s="204"/>
      <c r="K138" s="226">
        <v>-999</v>
      </c>
      <c r="L138" t="str">
        <f t="shared" si="44"/>
        <v/>
      </c>
      <c r="M138" t="str">
        <f t="shared" si="39"/>
        <v/>
      </c>
      <c r="N138" t="str">
        <f t="shared" si="40"/>
        <v/>
      </c>
      <c r="O138" s="200" t="str">
        <f t="shared" si="32"/>
        <v/>
      </c>
      <c r="P138" s="200" t="str">
        <f t="shared" si="41"/>
        <v/>
      </c>
      <c r="Q138" s="200" t="str">
        <f t="shared" si="42"/>
        <v/>
      </c>
      <c r="R138" t="str">
        <f t="shared" si="45"/>
        <v/>
      </c>
      <c r="S138" t="str">
        <f t="shared" si="46"/>
        <v/>
      </c>
      <c r="T138" t="str">
        <f t="shared" si="33"/>
        <v/>
      </c>
      <c r="U138" s="201" t="str">
        <f t="shared" si="47"/>
        <v>-999 AS MISSING_VAL_IND_141,</v>
      </c>
      <c r="W138" t="str">
        <f t="shared" si="48"/>
        <v/>
      </c>
      <c r="X138" t="str">
        <f t="shared" si="43"/>
        <v>-999 AS MISSING_VAL_IND_141,</v>
      </c>
    </row>
    <row r="139" spans="1:24" ht="16.5" thickBot="1" x14ac:dyDescent="0.3">
      <c r="A139" s="190">
        <f t="shared" si="49"/>
        <v>142</v>
      </c>
      <c r="B139" s="204"/>
      <c r="C139" s="204"/>
      <c r="D139" s="204"/>
      <c r="E139" s="210"/>
      <c r="F139" s="227"/>
      <c r="G139" s="227"/>
      <c r="H139" s="204"/>
      <c r="I139" s="204"/>
      <c r="J139" s="204"/>
      <c r="K139" s="226">
        <v>-999</v>
      </c>
      <c r="L139" t="str">
        <f t="shared" si="44"/>
        <v/>
      </c>
      <c r="M139" t="str">
        <f t="shared" si="39"/>
        <v/>
      </c>
      <c r="N139" t="str">
        <f t="shared" si="40"/>
        <v/>
      </c>
      <c r="O139" s="200" t="str">
        <f t="shared" si="32"/>
        <v/>
      </c>
      <c r="P139" s="200" t="str">
        <f t="shared" si="41"/>
        <v/>
      </c>
      <c r="Q139" s="200" t="str">
        <f t="shared" si="42"/>
        <v/>
      </c>
      <c r="R139" t="str">
        <f t="shared" si="45"/>
        <v/>
      </c>
      <c r="S139" t="str">
        <f t="shared" si="46"/>
        <v/>
      </c>
      <c r="T139" t="str">
        <f t="shared" si="33"/>
        <v/>
      </c>
      <c r="U139" s="201" t="str">
        <f t="shared" si="47"/>
        <v>-999 AS MISSING_VAL_IND_142,</v>
      </c>
      <c r="W139" t="str">
        <f t="shared" si="48"/>
        <v/>
      </c>
      <c r="X139" t="str">
        <f t="shared" si="43"/>
        <v>-999 AS MISSING_VAL_IND_142,</v>
      </c>
    </row>
    <row r="140" spans="1:24" ht="16.5" thickBot="1" x14ac:dyDescent="0.3">
      <c r="A140" s="190">
        <f t="shared" si="49"/>
        <v>143</v>
      </c>
      <c r="B140" s="204"/>
      <c r="C140" s="204"/>
      <c r="D140" s="204"/>
      <c r="E140" s="210"/>
      <c r="F140" s="227"/>
      <c r="G140" s="227"/>
      <c r="H140" s="204"/>
      <c r="I140" s="204"/>
      <c r="J140" s="204"/>
      <c r="K140" s="226">
        <v>-999</v>
      </c>
      <c r="L140" t="str">
        <f t="shared" si="44"/>
        <v/>
      </c>
      <c r="M140" t="str">
        <f t="shared" si="39"/>
        <v/>
      </c>
      <c r="N140" t="str">
        <f t="shared" si="40"/>
        <v/>
      </c>
      <c r="O140" s="200" t="str">
        <f t="shared" si="32"/>
        <v/>
      </c>
      <c r="P140" s="200" t="str">
        <f t="shared" si="41"/>
        <v/>
      </c>
      <c r="Q140" s="200" t="str">
        <f t="shared" si="42"/>
        <v/>
      </c>
      <c r="R140" t="str">
        <f t="shared" si="45"/>
        <v/>
      </c>
      <c r="S140" t="str">
        <f t="shared" si="46"/>
        <v/>
      </c>
      <c r="T140" t="str">
        <f t="shared" si="33"/>
        <v/>
      </c>
      <c r="U140" s="201" t="str">
        <f t="shared" si="47"/>
        <v>-999 AS MISSING_VAL_IND_143,</v>
      </c>
      <c r="W140" t="str">
        <f t="shared" si="48"/>
        <v/>
      </c>
      <c r="X140" t="str">
        <f t="shared" si="43"/>
        <v>-999 AS MISSING_VAL_IND_143,</v>
      </c>
    </row>
    <row r="141" spans="1:24" ht="16.5" thickBot="1" x14ac:dyDescent="0.3">
      <c r="A141" s="190">
        <f t="shared" si="49"/>
        <v>144</v>
      </c>
      <c r="B141" s="204"/>
      <c r="C141" s="204"/>
      <c r="D141" s="204"/>
      <c r="E141" s="210"/>
      <c r="F141" s="227"/>
      <c r="G141" s="227"/>
      <c r="H141" s="204"/>
      <c r="I141" s="204"/>
      <c r="J141" s="204"/>
      <c r="K141" s="226">
        <v>-999</v>
      </c>
      <c r="L141" t="str">
        <f t="shared" si="44"/>
        <v/>
      </c>
      <c r="M141" t="str">
        <f t="shared" si="39"/>
        <v/>
      </c>
      <c r="N141" t="str">
        <f t="shared" si="40"/>
        <v/>
      </c>
      <c r="O141" s="200" t="str">
        <f t="shared" si="32"/>
        <v/>
      </c>
      <c r="P141" s="200" t="str">
        <f t="shared" si="41"/>
        <v/>
      </c>
      <c r="Q141" s="200" t="str">
        <f t="shared" si="42"/>
        <v/>
      </c>
      <c r="R141" t="str">
        <f t="shared" si="45"/>
        <v/>
      </c>
      <c r="S141" t="str">
        <f t="shared" si="46"/>
        <v/>
      </c>
      <c r="T141" t="str">
        <f t="shared" si="33"/>
        <v/>
      </c>
      <c r="U141" s="201" t="str">
        <f t="shared" si="47"/>
        <v>-999 AS MISSING_VAL_IND_144,</v>
      </c>
      <c r="W141" t="str">
        <f t="shared" si="48"/>
        <v/>
      </c>
      <c r="X141" t="str">
        <f t="shared" si="43"/>
        <v>-999 AS MISSING_VAL_IND_144,</v>
      </c>
    </row>
    <row r="142" spans="1:24" ht="16.5" thickBot="1" x14ac:dyDescent="0.3">
      <c r="A142" s="190">
        <f t="shared" si="49"/>
        <v>145</v>
      </c>
      <c r="B142" s="204"/>
      <c r="C142" s="204"/>
      <c r="D142" s="204"/>
      <c r="E142" s="210"/>
      <c r="F142" s="227"/>
      <c r="G142" s="227"/>
      <c r="H142" s="204"/>
      <c r="I142" s="204"/>
      <c r="J142" s="204"/>
      <c r="K142" s="226">
        <v>-999</v>
      </c>
      <c r="L142" t="str">
        <f t="shared" si="44"/>
        <v/>
      </c>
      <c r="M142" t="str">
        <f t="shared" si="39"/>
        <v/>
      </c>
      <c r="N142" t="str">
        <f t="shared" si="40"/>
        <v/>
      </c>
      <c r="O142" s="200" t="str">
        <f t="shared" si="32"/>
        <v/>
      </c>
      <c r="P142" s="200" t="str">
        <f t="shared" si="41"/>
        <v/>
      </c>
      <c r="Q142" s="200" t="str">
        <f t="shared" si="42"/>
        <v/>
      </c>
      <c r="R142" t="str">
        <f t="shared" si="45"/>
        <v/>
      </c>
      <c r="S142" t="str">
        <f t="shared" si="46"/>
        <v/>
      </c>
      <c r="T142" t="str">
        <f t="shared" si="33"/>
        <v/>
      </c>
      <c r="U142" s="201" t="str">
        <f t="shared" si="47"/>
        <v>-999 AS MISSING_VAL_IND_145,</v>
      </c>
      <c r="W142" t="str">
        <f t="shared" si="48"/>
        <v/>
      </c>
      <c r="X142" t="str">
        <f t="shared" si="43"/>
        <v>-999 AS MISSING_VAL_IND_145,</v>
      </c>
    </row>
    <row r="143" spans="1:24" ht="16.5" thickBot="1" x14ac:dyDescent="0.3">
      <c r="A143" s="190">
        <f t="shared" si="49"/>
        <v>146</v>
      </c>
      <c r="B143" s="204"/>
      <c r="C143" s="204"/>
      <c r="D143" s="204"/>
      <c r="E143" s="210"/>
      <c r="F143" s="227"/>
      <c r="G143" s="227"/>
      <c r="H143" s="204"/>
      <c r="I143" s="204"/>
      <c r="J143" s="204"/>
      <c r="K143" s="226">
        <v>-999</v>
      </c>
      <c r="L143" t="str">
        <f t="shared" si="44"/>
        <v/>
      </c>
      <c r="M143" t="str">
        <f t="shared" si="39"/>
        <v/>
      </c>
      <c r="N143" t="str">
        <f t="shared" si="40"/>
        <v/>
      </c>
      <c r="O143" s="200" t="str">
        <f t="shared" si="32"/>
        <v/>
      </c>
      <c r="P143" s="200" t="str">
        <f t="shared" si="41"/>
        <v/>
      </c>
      <c r="Q143" s="200" t="str">
        <f t="shared" si="42"/>
        <v/>
      </c>
      <c r="R143" t="str">
        <f t="shared" si="45"/>
        <v/>
      </c>
      <c r="S143" t="str">
        <f t="shared" si="46"/>
        <v/>
      </c>
      <c r="T143" t="str">
        <f t="shared" si="33"/>
        <v/>
      </c>
      <c r="U143" s="201" t="str">
        <f t="shared" si="47"/>
        <v>-999 AS MISSING_VAL_IND_146,</v>
      </c>
      <c r="W143" t="str">
        <f t="shared" si="48"/>
        <v/>
      </c>
      <c r="X143" t="str">
        <f t="shared" si="43"/>
        <v>-999 AS MISSING_VAL_IND_146,</v>
      </c>
    </row>
    <row r="144" spans="1:24" ht="16.5" thickBot="1" x14ac:dyDescent="0.3">
      <c r="A144" s="190">
        <f t="shared" si="49"/>
        <v>147</v>
      </c>
      <c r="B144" s="204"/>
      <c r="C144" s="204"/>
      <c r="D144" s="204"/>
      <c r="E144" s="210"/>
      <c r="F144" s="227"/>
      <c r="G144" s="227"/>
      <c r="H144" s="204"/>
      <c r="I144" s="204"/>
      <c r="J144" s="204"/>
      <c r="K144" s="226">
        <v>-999</v>
      </c>
      <c r="L144" t="str">
        <f t="shared" si="44"/>
        <v/>
      </c>
      <c r="M144" t="str">
        <f t="shared" si="39"/>
        <v/>
      </c>
      <c r="N144" t="str">
        <f t="shared" si="40"/>
        <v/>
      </c>
      <c r="O144" s="200" t="str">
        <f t="shared" ref="O144:O207" si="50">IF(LEN(E144)&gt;0,CONCATENATE(" WHEN COUNTRY = '",$E$2, "' THEN ",E144 ),"")</f>
        <v/>
      </c>
      <c r="P144" s="200" t="str">
        <f t="shared" si="41"/>
        <v/>
      </c>
      <c r="Q144" s="200" t="str">
        <f t="shared" si="42"/>
        <v/>
      </c>
      <c r="R144" t="str">
        <f t="shared" si="45"/>
        <v/>
      </c>
      <c r="S144" t="str">
        <f t="shared" si="46"/>
        <v/>
      </c>
      <c r="T144" t="str">
        <f t="shared" si="33"/>
        <v/>
      </c>
      <c r="U144" s="201" t="str">
        <f t="shared" si="47"/>
        <v>-999 AS MISSING_VAL_IND_147,</v>
      </c>
      <c r="W144" t="str">
        <f t="shared" si="48"/>
        <v/>
      </c>
      <c r="X144" t="str">
        <f t="shared" si="43"/>
        <v>-999 AS MISSING_VAL_IND_147,</v>
      </c>
    </row>
    <row r="145" spans="1:24" ht="16.5" thickBot="1" x14ac:dyDescent="0.3">
      <c r="A145" s="190">
        <f t="shared" si="49"/>
        <v>148</v>
      </c>
      <c r="B145" s="204"/>
      <c r="C145" s="204"/>
      <c r="D145" s="204"/>
      <c r="E145" s="210"/>
      <c r="F145" s="227"/>
      <c r="G145" s="227"/>
      <c r="H145" s="204"/>
      <c r="I145" s="204"/>
      <c r="J145" s="204"/>
      <c r="K145" s="226">
        <v>-999</v>
      </c>
      <c r="L145" t="str">
        <f t="shared" si="44"/>
        <v/>
      </c>
      <c r="M145" t="str">
        <f t="shared" si="39"/>
        <v/>
      </c>
      <c r="N145" t="str">
        <f t="shared" si="40"/>
        <v/>
      </c>
      <c r="O145" s="200" t="str">
        <f t="shared" si="50"/>
        <v/>
      </c>
      <c r="P145" s="200" t="str">
        <f t="shared" si="41"/>
        <v/>
      </c>
      <c r="Q145" s="200" t="str">
        <f t="shared" si="42"/>
        <v/>
      </c>
      <c r="R145" t="str">
        <f t="shared" si="45"/>
        <v/>
      </c>
      <c r="S145" t="str">
        <f t="shared" si="46"/>
        <v/>
      </c>
      <c r="T145" t="str">
        <f t="shared" ref="T145:T208" si="51">IF(LEN(J145)&gt;0,CONCATENATE(" WHEN COUNTRY = '",$H$2,"' AND SEGMENT= '",$J$3, "'  THEN ",J145 ),"")</f>
        <v/>
      </c>
      <c r="U145" s="201" t="str">
        <f t="shared" si="47"/>
        <v>-999 AS MISSING_VAL_IND_148,</v>
      </c>
      <c r="W145" t="str">
        <f t="shared" si="48"/>
        <v/>
      </c>
      <c r="X145" t="str">
        <f t="shared" si="43"/>
        <v>-999 AS MISSING_VAL_IND_148,</v>
      </c>
    </row>
    <row r="146" spans="1:24" ht="16.5" thickBot="1" x14ac:dyDescent="0.3">
      <c r="A146" s="190">
        <f t="shared" si="49"/>
        <v>149</v>
      </c>
      <c r="B146" s="204"/>
      <c r="C146" s="204"/>
      <c r="D146" s="204"/>
      <c r="E146" s="210"/>
      <c r="F146" s="227"/>
      <c r="G146" s="227"/>
      <c r="H146" s="204"/>
      <c r="I146" s="204"/>
      <c r="J146" s="204"/>
      <c r="K146" s="226">
        <v>-999</v>
      </c>
      <c r="L146" t="str">
        <f t="shared" si="44"/>
        <v/>
      </c>
      <c r="M146" t="str">
        <f t="shared" si="39"/>
        <v/>
      </c>
      <c r="N146" t="str">
        <f t="shared" si="40"/>
        <v/>
      </c>
      <c r="O146" s="200" t="str">
        <f t="shared" si="50"/>
        <v/>
      </c>
      <c r="P146" s="200" t="str">
        <f t="shared" si="41"/>
        <v/>
      </c>
      <c r="Q146" s="200" t="str">
        <f t="shared" si="42"/>
        <v/>
      </c>
      <c r="R146" t="str">
        <f t="shared" si="45"/>
        <v/>
      </c>
      <c r="S146" t="str">
        <f t="shared" si="46"/>
        <v/>
      </c>
      <c r="T146" t="str">
        <f t="shared" si="51"/>
        <v/>
      </c>
      <c r="U146" s="201" t="str">
        <f t="shared" si="47"/>
        <v>-999 AS MISSING_VAL_IND_149,</v>
      </c>
      <c r="W146" t="str">
        <f t="shared" si="48"/>
        <v/>
      </c>
      <c r="X146" t="str">
        <f t="shared" si="43"/>
        <v>-999 AS MISSING_VAL_IND_149,</v>
      </c>
    </row>
    <row r="147" spans="1:24" ht="16.5" thickBot="1" x14ac:dyDescent="0.3">
      <c r="A147" s="190">
        <f t="shared" si="49"/>
        <v>150</v>
      </c>
      <c r="B147" s="204"/>
      <c r="C147" s="204"/>
      <c r="D147" s="204"/>
      <c r="E147" s="210"/>
      <c r="F147" s="227"/>
      <c r="G147" s="227"/>
      <c r="H147" s="204"/>
      <c r="I147" s="204"/>
      <c r="J147" s="204"/>
      <c r="K147" s="226">
        <v>-999</v>
      </c>
      <c r="L147" t="str">
        <f t="shared" si="44"/>
        <v/>
      </c>
      <c r="M147" t="str">
        <f t="shared" si="39"/>
        <v/>
      </c>
      <c r="N147" t="str">
        <f t="shared" si="40"/>
        <v/>
      </c>
      <c r="O147" s="200" t="str">
        <f t="shared" si="50"/>
        <v/>
      </c>
      <c r="P147" s="200" t="str">
        <f t="shared" si="41"/>
        <v/>
      </c>
      <c r="Q147" s="200" t="str">
        <f t="shared" si="42"/>
        <v/>
      </c>
      <c r="R147" t="str">
        <f t="shared" si="45"/>
        <v/>
      </c>
      <c r="S147" t="str">
        <f t="shared" si="46"/>
        <v/>
      </c>
      <c r="T147" t="str">
        <f t="shared" si="51"/>
        <v/>
      </c>
      <c r="U147" s="201" t="str">
        <f t="shared" si="47"/>
        <v>-999 AS MISSING_VAL_IND_150,</v>
      </c>
      <c r="W147" t="str">
        <f t="shared" si="48"/>
        <v/>
      </c>
      <c r="X147" t="str">
        <f t="shared" si="43"/>
        <v>-999 AS MISSING_VAL_IND_150,</v>
      </c>
    </row>
    <row r="148" spans="1:24" ht="16.5" thickBot="1" x14ac:dyDescent="0.3">
      <c r="A148" s="190">
        <f t="shared" si="49"/>
        <v>151</v>
      </c>
      <c r="B148" s="204"/>
      <c r="C148" s="204"/>
      <c r="D148" s="204"/>
      <c r="E148" s="210"/>
      <c r="F148" s="227"/>
      <c r="G148" s="227"/>
      <c r="H148" s="204"/>
      <c r="I148" s="204"/>
      <c r="J148" s="204"/>
      <c r="K148" s="226">
        <v>-999</v>
      </c>
      <c r="L148" t="str">
        <f t="shared" si="44"/>
        <v/>
      </c>
      <c r="M148" t="str">
        <f t="shared" si="39"/>
        <v/>
      </c>
      <c r="N148" t="str">
        <f t="shared" si="40"/>
        <v/>
      </c>
      <c r="O148" s="200" t="str">
        <f t="shared" si="50"/>
        <v/>
      </c>
      <c r="P148" s="200" t="str">
        <f t="shared" si="41"/>
        <v/>
      </c>
      <c r="Q148" s="200" t="str">
        <f t="shared" si="42"/>
        <v/>
      </c>
      <c r="R148" t="str">
        <f t="shared" si="45"/>
        <v/>
      </c>
      <c r="S148" t="str">
        <f t="shared" si="46"/>
        <v/>
      </c>
      <c r="T148" t="str">
        <f t="shared" si="51"/>
        <v/>
      </c>
      <c r="U148" s="201" t="str">
        <f t="shared" si="47"/>
        <v>-999 AS MISSING_VAL_IND_151,</v>
      </c>
      <c r="W148" t="str">
        <f t="shared" si="48"/>
        <v/>
      </c>
      <c r="X148" t="str">
        <f t="shared" si="43"/>
        <v>-999 AS MISSING_VAL_IND_151,</v>
      </c>
    </row>
    <row r="149" spans="1:24" ht="16.5" thickBot="1" x14ac:dyDescent="0.3">
      <c r="A149" s="190">
        <f t="shared" si="49"/>
        <v>152</v>
      </c>
      <c r="B149" s="204"/>
      <c r="C149" s="204"/>
      <c r="D149" s="204"/>
      <c r="E149" s="210"/>
      <c r="F149" s="227"/>
      <c r="G149" s="227"/>
      <c r="H149" s="204"/>
      <c r="I149" s="204"/>
      <c r="J149" s="204"/>
      <c r="K149" s="226">
        <v>-999</v>
      </c>
      <c r="L149" t="str">
        <f t="shared" si="44"/>
        <v/>
      </c>
      <c r="M149" t="str">
        <f t="shared" si="39"/>
        <v/>
      </c>
      <c r="N149" t="str">
        <f t="shared" si="40"/>
        <v/>
      </c>
      <c r="O149" s="200" t="str">
        <f t="shared" si="50"/>
        <v/>
      </c>
      <c r="P149" s="200" t="str">
        <f t="shared" si="41"/>
        <v/>
      </c>
      <c r="Q149" s="200" t="str">
        <f t="shared" si="42"/>
        <v/>
      </c>
      <c r="R149" t="str">
        <f t="shared" si="45"/>
        <v/>
      </c>
      <c r="S149" t="str">
        <f t="shared" si="46"/>
        <v/>
      </c>
      <c r="T149" t="str">
        <f t="shared" si="51"/>
        <v/>
      </c>
      <c r="U149" s="201" t="str">
        <f t="shared" si="47"/>
        <v>-999 AS MISSING_VAL_IND_152,</v>
      </c>
      <c r="W149" t="str">
        <f t="shared" si="48"/>
        <v/>
      </c>
      <c r="X149" t="str">
        <f t="shared" si="43"/>
        <v>-999 AS MISSING_VAL_IND_152,</v>
      </c>
    </row>
    <row r="150" spans="1:24" ht="16.5" thickBot="1" x14ac:dyDescent="0.3">
      <c r="A150" s="190">
        <f t="shared" si="49"/>
        <v>153</v>
      </c>
      <c r="B150" s="204"/>
      <c r="C150" s="204"/>
      <c r="D150" s="204"/>
      <c r="E150" s="210"/>
      <c r="F150" s="227"/>
      <c r="G150" s="227"/>
      <c r="H150" s="204"/>
      <c r="I150" s="204"/>
      <c r="J150" s="204"/>
      <c r="K150" s="226">
        <v>-999</v>
      </c>
      <c r="L150" t="str">
        <f t="shared" si="44"/>
        <v/>
      </c>
      <c r="M150" t="str">
        <f t="shared" si="39"/>
        <v/>
      </c>
      <c r="N150" t="str">
        <f t="shared" si="40"/>
        <v/>
      </c>
      <c r="O150" s="200" t="str">
        <f t="shared" si="50"/>
        <v/>
      </c>
      <c r="P150" s="200" t="str">
        <f t="shared" si="41"/>
        <v/>
      </c>
      <c r="Q150" s="200" t="str">
        <f t="shared" si="42"/>
        <v/>
      </c>
      <c r="R150" t="str">
        <f t="shared" si="45"/>
        <v/>
      </c>
      <c r="S150" t="str">
        <f t="shared" si="46"/>
        <v/>
      </c>
      <c r="T150" t="str">
        <f t="shared" si="51"/>
        <v/>
      </c>
      <c r="U150" s="201" t="str">
        <f t="shared" si="47"/>
        <v>-999 AS MISSING_VAL_IND_153,</v>
      </c>
      <c r="W150" t="str">
        <f t="shared" si="48"/>
        <v/>
      </c>
      <c r="X150" t="str">
        <f t="shared" si="43"/>
        <v>-999 AS MISSING_VAL_IND_153,</v>
      </c>
    </row>
    <row r="151" spans="1:24" ht="16.5" thickBot="1" x14ac:dyDescent="0.3">
      <c r="A151" s="190">
        <f t="shared" si="49"/>
        <v>154</v>
      </c>
      <c r="B151" s="204"/>
      <c r="C151" s="204"/>
      <c r="D151" s="204"/>
      <c r="E151" s="210"/>
      <c r="F151" s="227"/>
      <c r="G151" s="227"/>
      <c r="H151" s="204"/>
      <c r="I151" s="204"/>
      <c r="J151" s="204"/>
      <c r="K151" s="226">
        <v>-999</v>
      </c>
      <c r="L151" t="str">
        <f t="shared" si="44"/>
        <v/>
      </c>
      <c r="M151" t="str">
        <f t="shared" si="39"/>
        <v/>
      </c>
      <c r="N151" t="str">
        <f t="shared" si="40"/>
        <v/>
      </c>
      <c r="O151" s="200" t="str">
        <f t="shared" si="50"/>
        <v/>
      </c>
      <c r="P151" s="200" t="str">
        <f t="shared" si="41"/>
        <v/>
      </c>
      <c r="Q151" s="200" t="str">
        <f t="shared" si="42"/>
        <v/>
      </c>
      <c r="R151" t="str">
        <f t="shared" si="45"/>
        <v/>
      </c>
      <c r="S151" t="str">
        <f t="shared" si="46"/>
        <v/>
      </c>
      <c r="T151" t="str">
        <f t="shared" si="51"/>
        <v/>
      </c>
      <c r="U151" s="201" t="str">
        <f t="shared" si="47"/>
        <v>-999 AS MISSING_VAL_IND_154,</v>
      </c>
      <c r="W151" t="str">
        <f t="shared" si="48"/>
        <v/>
      </c>
      <c r="X151" t="str">
        <f t="shared" si="43"/>
        <v>-999 AS MISSING_VAL_IND_154,</v>
      </c>
    </row>
    <row r="152" spans="1:24" ht="16.5" thickBot="1" x14ac:dyDescent="0.3">
      <c r="A152" s="190">
        <f t="shared" si="49"/>
        <v>155</v>
      </c>
      <c r="B152" s="204"/>
      <c r="C152" s="204"/>
      <c r="D152" s="204"/>
      <c r="E152" s="210"/>
      <c r="F152" s="227"/>
      <c r="G152" s="227"/>
      <c r="H152" s="204"/>
      <c r="I152" s="204"/>
      <c r="J152" s="204"/>
      <c r="K152" s="226">
        <v>-999</v>
      </c>
      <c r="L152" t="str">
        <f t="shared" si="44"/>
        <v/>
      </c>
      <c r="M152" t="str">
        <f t="shared" si="39"/>
        <v/>
      </c>
      <c r="N152" t="str">
        <f t="shared" si="40"/>
        <v/>
      </c>
      <c r="O152" s="200" t="str">
        <f t="shared" si="50"/>
        <v/>
      </c>
      <c r="P152" s="200" t="str">
        <f t="shared" si="41"/>
        <v/>
      </c>
      <c r="Q152" s="200" t="str">
        <f t="shared" si="42"/>
        <v/>
      </c>
      <c r="R152" t="str">
        <f t="shared" si="45"/>
        <v/>
      </c>
      <c r="S152" t="str">
        <f t="shared" si="46"/>
        <v/>
      </c>
      <c r="T152" t="str">
        <f t="shared" si="51"/>
        <v/>
      </c>
      <c r="U152" s="201" t="str">
        <f t="shared" si="47"/>
        <v>-999 AS MISSING_VAL_IND_155,</v>
      </c>
      <c r="W152" t="str">
        <f t="shared" si="48"/>
        <v/>
      </c>
      <c r="X152" t="str">
        <f t="shared" si="43"/>
        <v>-999 AS MISSING_VAL_IND_155,</v>
      </c>
    </row>
    <row r="153" spans="1:24" ht="16.5" thickBot="1" x14ac:dyDescent="0.3">
      <c r="A153" s="190">
        <f t="shared" si="49"/>
        <v>156</v>
      </c>
      <c r="B153" s="204"/>
      <c r="C153" s="204"/>
      <c r="D153" s="204"/>
      <c r="E153" s="210"/>
      <c r="F153" s="227"/>
      <c r="G153" s="227"/>
      <c r="H153" s="204"/>
      <c r="I153" s="204"/>
      <c r="J153" s="204"/>
      <c r="K153" s="226">
        <v>-999</v>
      </c>
      <c r="L153" t="str">
        <f t="shared" si="44"/>
        <v/>
      </c>
      <c r="M153" t="str">
        <f t="shared" si="39"/>
        <v/>
      </c>
      <c r="N153" t="str">
        <f t="shared" si="40"/>
        <v/>
      </c>
      <c r="O153" s="200" t="str">
        <f t="shared" si="50"/>
        <v/>
      </c>
      <c r="P153" s="200" t="str">
        <f t="shared" si="41"/>
        <v/>
      </c>
      <c r="Q153" s="200" t="str">
        <f t="shared" si="42"/>
        <v/>
      </c>
      <c r="R153" t="str">
        <f t="shared" si="45"/>
        <v/>
      </c>
      <c r="S153" t="str">
        <f t="shared" si="46"/>
        <v/>
      </c>
      <c r="T153" t="str">
        <f t="shared" si="51"/>
        <v/>
      </c>
      <c r="U153" s="201" t="str">
        <f t="shared" si="47"/>
        <v>-999 AS MISSING_VAL_IND_156,</v>
      </c>
      <c r="W153" t="str">
        <f t="shared" si="48"/>
        <v/>
      </c>
      <c r="X153" t="str">
        <f t="shared" si="43"/>
        <v>-999 AS MISSING_VAL_IND_156,</v>
      </c>
    </row>
    <row r="154" spans="1:24" ht="16.5" thickBot="1" x14ac:dyDescent="0.3">
      <c r="A154" s="190">
        <f t="shared" si="49"/>
        <v>157</v>
      </c>
      <c r="B154" s="204"/>
      <c r="C154" s="204"/>
      <c r="D154" s="204"/>
      <c r="E154" s="210"/>
      <c r="F154" s="227"/>
      <c r="G154" s="227"/>
      <c r="H154" s="204"/>
      <c r="I154" s="204"/>
      <c r="J154" s="204"/>
      <c r="K154" s="226">
        <v>-999</v>
      </c>
      <c r="L154" t="str">
        <f t="shared" si="44"/>
        <v/>
      </c>
      <c r="M154" t="str">
        <f t="shared" si="39"/>
        <v/>
      </c>
      <c r="N154" t="str">
        <f t="shared" si="40"/>
        <v/>
      </c>
      <c r="O154" s="200" t="str">
        <f t="shared" si="50"/>
        <v/>
      </c>
      <c r="P154" s="200" t="str">
        <f t="shared" si="41"/>
        <v/>
      </c>
      <c r="Q154" s="200" t="str">
        <f t="shared" si="42"/>
        <v/>
      </c>
      <c r="R154" t="str">
        <f t="shared" si="45"/>
        <v/>
      </c>
      <c r="S154" t="str">
        <f t="shared" si="46"/>
        <v/>
      </c>
      <c r="T154" t="str">
        <f t="shared" si="51"/>
        <v/>
      </c>
      <c r="U154" s="201" t="str">
        <f t="shared" si="47"/>
        <v>-999 AS MISSING_VAL_IND_157,</v>
      </c>
      <c r="W154" t="str">
        <f t="shared" si="48"/>
        <v/>
      </c>
      <c r="X154" t="str">
        <f t="shared" si="43"/>
        <v>-999 AS MISSING_VAL_IND_157,</v>
      </c>
    </row>
    <row r="155" spans="1:24" ht="16.5" thickBot="1" x14ac:dyDescent="0.3">
      <c r="A155" s="190">
        <f t="shared" si="49"/>
        <v>158</v>
      </c>
      <c r="B155" s="204"/>
      <c r="C155" s="204"/>
      <c r="D155" s="204"/>
      <c r="E155" s="210"/>
      <c r="F155" s="227"/>
      <c r="G155" s="227"/>
      <c r="H155" s="204"/>
      <c r="I155" s="204"/>
      <c r="J155" s="204"/>
      <c r="K155" s="226">
        <v>-999</v>
      </c>
      <c r="L155" t="str">
        <f t="shared" si="44"/>
        <v/>
      </c>
      <c r="M155" t="str">
        <f t="shared" si="39"/>
        <v/>
      </c>
      <c r="N155" t="str">
        <f t="shared" si="40"/>
        <v/>
      </c>
      <c r="O155" s="200" t="str">
        <f t="shared" si="50"/>
        <v/>
      </c>
      <c r="P155" s="200" t="str">
        <f t="shared" si="41"/>
        <v/>
      </c>
      <c r="Q155" s="200" t="str">
        <f t="shared" si="42"/>
        <v/>
      </c>
      <c r="R155" t="str">
        <f t="shared" si="45"/>
        <v/>
      </c>
      <c r="S155" t="str">
        <f t="shared" si="46"/>
        <v/>
      </c>
      <c r="T155" t="str">
        <f t="shared" si="51"/>
        <v/>
      </c>
      <c r="U155" s="201" t="str">
        <f t="shared" si="47"/>
        <v>-999 AS MISSING_VAL_IND_158,</v>
      </c>
      <c r="W155" t="str">
        <f t="shared" si="48"/>
        <v/>
      </c>
      <c r="X155" t="str">
        <f t="shared" si="43"/>
        <v>-999 AS MISSING_VAL_IND_158,</v>
      </c>
    </row>
    <row r="156" spans="1:24" ht="16.5" thickBot="1" x14ac:dyDescent="0.3">
      <c r="A156" s="190">
        <f t="shared" si="49"/>
        <v>159</v>
      </c>
      <c r="B156" s="204"/>
      <c r="C156" s="204"/>
      <c r="D156" s="204"/>
      <c r="E156" s="210"/>
      <c r="F156" s="227"/>
      <c r="G156" s="227"/>
      <c r="H156" s="204"/>
      <c r="I156" s="204"/>
      <c r="J156" s="204"/>
      <c r="K156" s="226">
        <v>-999</v>
      </c>
      <c r="L156" t="str">
        <f t="shared" si="44"/>
        <v/>
      </c>
      <c r="M156" t="str">
        <f t="shared" si="39"/>
        <v/>
      </c>
      <c r="N156" t="str">
        <f t="shared" si="40"/>
        <v/>
      </c>
      <c r="O156" s="200" t="str">
        <f t="shared" si="50"/>
        <v/>
      </c>
      <c r="P156" s="200" t="str">
        <f t="shared" si="41"/>
        <v/>
      </c>
      <c r="Q156" s="200" t="str">
        <f t="shared" si="42"/>
        <v/>
      </c>
      <c r="R156" t="str">
        <f t="shared" si="45"/>
        <v/>
      </c>
      <c r="S156" t="str">
        <f t="shared" si="46"/>
        <v/>
      </c>
      <c r="T156" t="str">
        <f t="shared" si="51"/>
        <v/>
      </c>
      <c r="U156" s="201" t="str">
        <f t="shared" si="47"/>
        <v>-999 AS MISSING_VAL_IND_159,</v>
      </c>
      <c r="W156" t="str">
        <f t="shared" si="48"/>
        <v/>
      </c>
      <c r="X156" t="str">
        <f t="shared" si="43"/>
        <v>-999 AS MISSING_VAL_IND_159,</v>
      </c>
    </row>
    <row r="157" spans="1:24" ht="16.5" thickBot="1" x14ac:dyDescent="0.3">
      <c r="A157" s="190">
        <f t="shared" si="49"/>
        <v>160</v>
      </c>
      <c r="B157" s="204"/>
      <c r="C157" s="204"/>
      <c r="D157" s="204"/>
      <c r="E157" s="210"/>
      <c r="F157" s="227"/>
      <c r="G157" s="227"/>
      <c r="H157" s="204"/>
      <c r="I157" s="204"/>
      <c r="J157" s="204"/>
      <c r="K157" s="226">
        <v>-999</v>
      </c>
      <c r="L157" t="str">
        <f t="shared" si="44"/>
        <v/>
      </c>
      <c r="M157" t="str">
        <f t="shared" si="39"/>
        <v/>
      </c>
      <c r="N157" t="str">
        <f t="shared" si="40"/>
        <v/>
      </c>
      <c r="O157" s="200" t="str">
        <f t="shared" si="50"/>
        <v/>
      </c>
      <c r="P157" s="200" t="str">
        <f t="shared" si="41"/>
        <v/>
      </c>
      <c r="Q157" s="200" t="str">
        <f t="shared" si="42"/>
        <v/>
      </c>
      <c r="R157" t="str">
        <f t="shared" si="45"/>
        <v/>
      </c>
      <c r="S157" t="str">
        <f t="shared" si="46"/>
        <v/>
      </c>
      <c r="T157" t="str">
        <f t="shared" si="51"/>
        <v/>
      </c>
      <c r="U157" s="201" t="str">
        <f t="shared" si="47"/>
        <v>-999 AS MISSING_VAL_IND_160,</v>
      </c>
      <c r="W157" t="str">
        <f t="shared" si="48"/>
        <v/>
      </c>
      <c r="X157" t="str">
        <f t="shared" si="43"/>
        <v>-999 AS MISSING_VAL_IND_160,</v>
      </c>
    </row>
    <row r="158" spans="1:24" ht="16.5" thickBot="1" x14ac:dyDescent="0.3">
      <c r="A158" s="190">
        <f t="shared" si="49"/>
        <v>161</v>
      </c>
      <c r="B158" s="204"/>
      <c r="C158" s="204"/>
      <c r="D158" s="204"/>
      <c r="E158" s="210"/>
      <c r="F158" s="227"/>
      <c r="G158" s="227"/>
      <c r="H158" s="204"/>
      <c r="I158" s="204"/>
      <c r="J158" s="204"/>
      <c r="K158" s="226">
        <v>-999</v>
      </c>
      <c r="L158" t="str">
        <f t="shared" si="44"/>
        <v/>
      </c>
      <c r="M158" t="str">
        <f t="shared" si="39"/>
        <v/>
      </c>
      <c r="N158" t="str">
        <f t="shared" si="40"/>
        <v/>
      </c>
      <c r="O158" s="200" t="str">
        <f t="shared" si="50"/>
        <v/>
      </c>
      <c r="P158" s="200" t="str">
        <f t="shared" si="41"/>
        <v/>
      </c>
      <c r="Q158" s="200" t="str">
        <f t="shared" si="42"/>
        <v/>
      </c>
      <c r="R158" t="str">
        <f t="shared" si="45"/>
        <v/>
      </c>
      <c r="S158" t="str">
        <f t="shared" si="46"/>
        <v/>
      </c>
      <c r="T158" t="str">
        <f t="shared" si="51"/>
        <v/>
      </c>
      <c r="U158" s="201" t="str">
        <f t="shared" si="47"/>
        <v>-999 AS MISSING_VAL_IND_161,</v>
      </c>
      <c r="W158" t="str">
        <f t="shared" si="48"/>
        <v/>
      </c>
      <c r="X158" t="str">
        <f t="shared" si="43"/>
        <v>-999 AS MISSING_VAL_IND_161,</v>
      </c>
    </row>
    <row r="159" spans="1:24" ht="16.5" thickBot="1" x14ac:dyDescent="0.3">
      <c r="A159" s="190">
        <f t="shared" si="49"/>
        <v>162</v>
      </c>
      <c r="B159" s="204"/>
      <c r="C159" s="204"/>
      <c r="D159" s="204"/>
      <c r="E159" s="210"/>
      <c r="F159" s="227"/>
      <c r="G159" s="227"/>
      <c r="H159" s="204"/>
      <c r="I159" s="204"/>
      <c r="J159" s="204"/>
      <c r="K159" s="226">
        <v>-999</v>
      </c>
      <c r="L159" t="str">
        <f t="shared" si="44"/>
        <v/>
      </c>
      <c r="M159" t="str">
        <f t="shared" si="39"/>
        <v/>
      </c>
      <c r="N159" t="str">
        <f t="shared" si="40"/>
        <v/>
      </c>
      <c r="O159" s="200" t="str">
        <f t="shared" si="50"/>
        <v/>
      </c>
      <c r="P159" s="200" t="str">
        <f t="shared" si="41"/>
        <v/>
      </c>
      <c r="Q159" s="200" t="str">
        <f t="shared" si="42"/>
        <v/>
      </c>
      <c r="R159" t="str">
        <f t="shared" si="45"/>
        <v/>
      </c>
      <c r="S159" t="str">
        <f t="shared" si="46"/>
        <v/>
      </c>
      <c r="T159" t="str">
        <f t="shared" si="51"/>
        <v/>
      </c>
      <c r="U159" s="201" t="str">
        <f t="shared" si="47"/>
        <v>-999 AS MISSING_VAL_IND_162,</v>
      </c>
      <c r="W159" t="str">
        <f t="shared" si="48"/>
        <v/>
      </c>
      <c r="X159" t="str">
        <f t="shared" si="43"/>
        <v>-999 AS MISSING_VAL_IND_162,</v>
      </c>
    </row>
    <row r="160" spans="1:24" ht="16.5" thickBot="1" x14ac:dyDescent="0.3">
      <c r="A160" s="190">
        <f t="shared" si="49"/>
        <v>163</v>
      </c>
      <c r="B160" s="204"/>
      <c r="C160" s="204"/>
      <c r="D160" s="204"/>
      <c r="E160" s="210"/>
      <c r="F160" s="227"/>
      <c r="G160" s="227"/>
      <c r="H160" s="204"/>
      <c r="I160" s="204"/>
      <c r="J160" s="204"/>
      <c r="K160" s="226">
        <v>-999</v>
      </c>
      <c r="L160" t="str">
        <f t="shared" si="44"/>
        <v/>
      </c>
      <c r="M160" t="str">
        <f t="shared" si="39"/>
        <v/>
      </c>
      <c r="N160" t="str">
        <f t="shared" si="40"/>
        <v/>
      </c>
      <c r="O160" s="200" t="str">
        <f t="shared" si="50"/>
        <v/>
      </c>
      <c r="P160" s="200" t="str">
        <f t="shared" si="41"/>
        <v/>
      </c>
      <c r="Q160" s="200" t="str">
        <f t="shared" si="42"/>
        <v/>
      </c>
      <c r="R160" t="str">
        <f t="shared" si="45"/>
        <v/>
      </c>
      <c r="S160" t="str">
        <f t="shared" si="46"/>
        <v/>
      </c>
      <c r="T160" t="str">
        <f t="shared" si="51"/>
        <v/>
      </c>
      <c r="U160" s="201" t="str">
        <f t="shared" si="47"/>
        <v>-999 AS MISSING_VAL_IND_163,</v>
      </c>
      <c r="W160" t="str">
        <f t="shared" si="48"/>
        <v/>
      </c>
      <c r="X160" t="str">
        <f t="shared" si="43"/>
        <v>-999 AS MISSING_VAL_IND_163,</v>
      </c>
    </row>
    <row r="161" spans="1:24" ht="16.5" thickBot="1" x14ac:dyDescent="0.3">
      <c r="A161" s="190">
        <f t="shared" si="49"/>
        <v>164</v>
      </c>
      <c r="B161" s="204"/>
      <c r="C161" s="204"/>
      <c r="D161" s="204"/>
      <c r="E161" s="210"/>
      <c r="F161" s="227"/>
      <c r="G161" s="227"/>
      <c r="H161" s="204"/>
      <c r="I161" s="204"/>
      <c r="J161" s="204"/>
      <c r="K161" s="226">
        <v>-999</v>
      </c>
      <c r="L161" t="str">
        <f t="shared" si="44"/>
        <v/>
      </c>
      <c r="M161" t="str">
        <f t="shared" si="39"/>
        <v/>
      </c>
      <c r="N161" t="str">
        <f t="shared" si="40"/>
        <v/>
      </c>
      <c r="O161" s="200" t="str">
        <f t="shared" si="50"/>
        <v/>
      </c>
      <c r="P161" s="200" t="str">
        <f t="shared" si="41"/>
        <v/>
      </c>
      <c r="Q161" s="200" t="str">
        <f t="shared" si="42"/>
        <v/>
      </c>
      <c r="R161" t="str">
        <f t="shared" si="45"/>
        <v/>
      </c>
      <c r="S161" t="str">
        <f t="shared" si="46"/>
        <v/>
      </c>
      <c r="T161" t="str">
        <f t="shared" si="51"/>
        <v/>
      </c>
      <c r="U161" s="201" t="str">
        <f t="shared" si="47"/>
        <v>-999 AS MISSING_VAL_IND_164,</v>
      </c>
      <c r="W161" t="str">
        <f t="shared" si="48"/>
        <v/>
      </c>
      <c r="X161" t="str">
        <f t="shared" si="43"/>
        <v>-999 AS MISSING_VAL_IND_164,</v>
      </c>
    </row>
    <row r="162" spans="1:24" ht="16.5" thickBot="1" x14ac:dyDescent="0.3">
      <c r="A162" s="190">
        <f t="shared" si="49"/>
        <v>165</v>
      </c>
      <c r="B162" s="204"/>
      <c r="C162" s="204"/>
      <c r="D162" s="204"/>
      <c r="E162" s="210"/>
      <c r="F162" s="227"/>
      <c r="G162" s="227"/>
      <c r="H162" s="204"/>
      <c r="I162" s="204"/>
      <c r="J162" s="204"/>
      <c r="K162" s="226">
        <v>-999</v>
      </c>
      <c r="L162" t="str">
        <f t="shared" si="44"/>
        <v/>
      </c>
      <c r="M162" t="str">
        <f t="shared" si="39"/>
        <v/>
      </c>
      <c r="N162" t="str">
        <f t="shared" si="40"/>
        <v/>
      </c>
      <c r="O162" s="200" t="str">
        <f t="shared" si="50"/>
        <v/>
      </c>
      <c r="P162" s="200" t="str">
        <f t="shared" si="41"/>
        <v/>
      </c>
      <c r="Q162" s="200" t="str">
        <f t="shared" si="42"/>
        <v/>
      </c>
      <c r="R162" t="str">
        <f t="shared" si="45"/>
        <v/>
      </c>
      <c r="S162" t="str">
        <f t="shared" si="46"/>
        <v/>
      </c>
      <c r="T162" t="str">
        <f t="shared" si="51"/>
        <v/>
      </c>
      <c r="U162" s="201" t="str">
        <f t="shared" si="47"/>
        <v>-999 AS MISSING_VAL_IND_165,</v>
      </c>
      <c r="W162" t="str">
        <f t="shared" si="48"/>
        <v/>
      </c>
      <c r="X162" t="str">
        <f t="shared" si="43"/>
        <v>-999 AS MISSING_VAL_IND_165,</v>
      </c>
    </row>
    <row r="163" spans="1:24" ht="16.5" thickBot="1" x14ac:dyDescent="0.3">
      <c r="A163" s="190">
        <f t="shared" si="49"/>
        <v>166</v>
      </c>
      <c r="B163" s="204"/>
      <c r="C163" s="204"/>
      <c r="D163" s="204"/>
      <c r="E163" s="210"/>
      <c r="F163" s="227"/>
      <c r="G163" s="227"/>
      <c r="H163" s="204"/>
      <c r="I163" s="204"/>
      <c r="J163" s="204"/>
      <c r="K163" s="226">
        <v>-999</v>
      </c>
      <c r="L163" t="str">
        <f t="shared" si="44"/>
        <v/>
      </c>
      <c r="M163" t="str">
        <f t="shared" si="39"/>
        <v/>
      </c>
      <c r="N163" t="str">
        <f t="shared" si="40"/>
        <v/>
      </c>
      <c r="O163" s="200" t="str">
        <f t="shared" si="50"/>
        <v/>
      </c>
      <c r="P163" s="200" t="str">
        <f t="shared" si="41"/>
        <v/>
      </c>
      <c r="Q163" s="200" t="str">
        <f t="shared" si="42"/>
        <v/>
      </c>
      <c r="R163" t="str">
        <f t="shared" si="45"/>
        <v/>
      </c>
      <c r="S163" t="str">
        <f t="shared" si="46"/>
        <v/>
      </c>
      <c r="T163" t="str">
        <f t="shared" si="51"/>
        <v/>
      </c>
      <c r="U163" s="201" t="str">
        <f t="shared" si="47"/>
        <v>-999 AS MISSING_VAL_IND_166,</v>
      </c>
      <c r="W163" t="str">
        <f t="shared" si="48"/>
        <v/>
      </c>
      <c r="X163" t="str">
        <f t="shared" si="43"/>
        <v>-999 AS MISSING_VAL_IND_166,</v>
      </c>
    </row>
    <row r="164" spans="1:24" ht="16.5" thickBot="1" x14ac:dyDescent="0.3">
      <c r="A164" s="190">
        <f t="shared" si="49"/>
        <v>167</v>
      </c>
      <c r="B164" s="204"/>
      <c r="C164" s="204"/>
      <c r="D164" s="204"/>
      <c r="E164" s="210"/>
      <c r="F164" s="227"/>
      <c r="G164" s="227"/>
      <c r="H164" s="204"/>
      <c r="I164" s="204"/>
      <c r="J164" s="204"/>
      <c r="K164" s="226">
        <v>-999</v>
      </c>
      <c r="L164" t="str">
        <f t="shared" si="44"/>
        <v/>
      </c>
      <c r="M164" t="str">
        <f t="shared" si="39"/>
        <v/>
      </c>
      <c r="N164" t="str">
        <f t="shared" si="40"/>
        <v/>
      </c>
      <c r="O164" s="200" t="str">
        <f t="shared" si="50"/>
        <v/>
      </c>
      <c r="P164" s="200" t="str">
        <f t="shared" si="41"/>
        <v/>
      </c>
      <c r="Q164" s="200" t="str">
        <f t="shared" si="42"/>
        <v/>
      </c>
      <c r="R164" t="str">
        <f t="shared" si="45"/>
        <v/>
      </c>
      <c r="S164" t="str">
        <f t="shared" si="46"/>
        <v/>
      </c>
      <c r="T164" t="str">
        <f t="shared" si="51"/>
        <v/>
      </c>
      <c r="U164" s="201" t="str">
        <f t="shared" si="47"/>
        <v>-999 AS MISSING_VAL_IND_167,</v>
      </c>
      <c r="W164" t="str">
        <f t="shared" si="48"/>
        <v/>
      </c>
      <c r="X164" t="str">
        <f t="shared" si="43"/>
        <v>-999 AS MISSING_VAL_IND_167,</v>
      </c>
    </row>
    <row r="165" spans="1:24" ht="16.5" thickBot="1" x14ac:dyDescent="0.3">
      <c r="A165" s="190">
        <f t="shared" si="49"/>
        <v>168</v>
      </c>
      <c r="B165" s="204"/>
      <c r="C165" s="204"/>
      <c r="D165" s="204"/>
      <c r="E165" s="210"/>
      <c r="F165" s="227"/>
      <c r="G165" s="227"/>
      <c r="H165" s="204"/>
      <c r="I165" s="204"/>
      <c r="J165" s="204"/>
      <c r="K165" s="226">
        <v>-999</v>
      </c>
      <c r="L165" t="str">
        <f t="shared" si="44"/>
        <v/>
      </c>
      <c r="M165" t="str">
        <f t="shared" si="39"/>
        <v/>
      </c>
      <c r="N165" t="str">
        <f t="shared" si="40"/>
        <v/>
      </c>
      <c r="O165" s="200" t="str">
        <f t="shared" si="50"/>
        <v/>
      </c>
      <c r="P165" s="200" t="str">
        <f t="shared" si="41"/>
        <v/>
      </c>
      <c r="Q165" s="200" t="str">
        <f t="shared" si="42"/>
        <v/>
      </c>
      <c r="R165" t="str">
        <f t="shared" si="45"/>
        <v/>
      </c>
      <c r="S165" t="str">
        <f t="shared" si="46"/>
        <v/>
      </c>
      <c r="T165" t="str">
        <f t="shared" si="51"/>
        <v/>
      </c>
      <c r="U165" s="201" t="str">
        <f t="shared" si="47"/>
        <v>-999 AS MISSING_VAL_IND_168,</v>
      </c>
      <c r="W165" t="str">
        <f t="shared" si="48"/>
        <v/>
      </c>
      <c r="X165" t="str">
        <f t="shared" si="43"/>
        <v>-999 AS MISSING_VAL_IND_168,</v>
      </c>
    </row>
    <row r="166" spans="1:24" ht="16.5" thickBot="1" x14ac:dyDescent="0.3">
      <c r="A166" s="190">
        <f t="shared" si="49"/>
        <v>169</v>
      </c>
      <c r="B166" s="204"/>
      <c r="C166" s="204"/>
      <c r="D166" s="204"/>
      <c r="E166" s="210"/>
      <c r="F166" s="227"/>
      <c r="G166" s="227"/>
      <c r="H166" s="204"/>
      <c r="I166" s="204"/>
      <c r="J166" s="204"/>
      <c r="K166" s="226">
        <v>-999</v>
      </c>
      <c r="L166" t="str">
        <f t="shared" si="44"/>
        <v/>
      </c>
      <c r="M166" t="str">
        <f t="shared" si="39"/>
        <v/>
      </c>
      <c r="N166" t="str">
        <f t="shared" si="40"/>
        <v/>
      </c>
      <c r="O166" s="200" t="str">
        <f t="shared" si="50"/>
        <v/>
      </c>
      <c r="P166" s="200" t="str">
        <f t="shared" si="41"/>
        <v/>
      </c>
      <c r="Q166" s="200" t="str">
        <f t="shared" si="42"/>
        <v/>
      </c>
      <c r="R166" t="str">
        <f t="shared" si="45"/>
        <v/>
      </c>
      <c r="S166" t="str">
        <f t="shared" si="46"/>
        <v/>
      </c>
      <c r="T166" t="str">
        <f t="shared" si="51"/>
        <v/>
      </c>
      <c r="U166" s="201" t="str">
        <f t="shared" si="47"/>
        <v>-999 AS MISSING_VAL_IND_169,</v>
      </c>
      <c r="W166" t="str">
        <f t="shared" si="48"/>
        <v/>
      </c>
      <c r="X166" t="str">
        <f t="shared" si="43"/>
        <v>-999 AS MISSING_VAL_IND_169,</v>
      </c>
    </row>
    <row r="167" spans="1:24" ht="16.5" thickBot="1" x14ac:dyDescent="0.3">
      <c r="A167" s="190">
        <f t="shared" si="49"/>
        <v>170</v>
      </c>
      <c r="B167" s="204"/>
      <c r="C167" s="204"/>
      <c r="D167" s="204"/>
      <c r="E167" s="210"/>
      <c r="F167" s="227"/>
      <c r="G167" s="227"/>
      <c r="H167" s="204"/>
      <c r="I167" s="204"/>
      <c r="J167" s="204"/>
      <c r="K167" s="226">
        <v>-999</v>
      </c>
      <c r="L167" t="str">
        <f t="shared" si="44"/>
        <v/>
      </c>
      <c r="M167" t="str">
        <f t="shared" si="39"/>
        <v/>
      </c>
      <c r="N167" t="str">
        <f t="shared" si="40"/>
        <v/>
      </c>
      <c r="O167" s="200" t="str">
        <f t="shared" si="50"/>
        <v/>
      </c>
      <c r="P167" s="200" t="str">
        <f t="shared" si="41"/>
        <v/>
      </c>
      <c r="Q167" s="200" t="str">
        <f t="shared" si="42"/>
        <v/>
      </c>
      <c r="R167" t="str">
        <f t="shared" si="45"/>
        <v/>
      </c>
      <c r="S167" t="str">
        <f t="shared" si="46"/>
        <v/>
      </c>
      <c r="T167" t="str">
        <f t="shared" si="51"/>
        <v/>
      </c>
      <c r="U167" s="201" t="str">
        <f t="shared" si="47"/>
        <v>-999 AS MISSING_VAL_IND_170,</v>
      </c>
      <c r="W167" t="str">
        <f t="shared" si="48"/>
        <v/>
      </c>
      <c r="X167" t="str">
        <f t="shared" si="43"/>
        <v>-999 AS MISSING_VAL_IND_170,</v>
      </c>
    </row>
    <row r="168" spans="1:24" ht="16.5" thickBot="1" x14ac:dyDescent="0.3">
      <c r="A168" s="190">
        <f t="shared" si="49"/>
        <v>171</v>
      </c>
      <c r="B168" s="204"/>
      <c r="C168" s="204"/>
      <c r="D168" s="204"/>
      <c r="E168" s="210"/>
      <c r="F168" s="227"/>
      <c r="G168" s="227"/>
      <c r="H168" s="204"/>
      <c r="I168" s="204"/>
      <c r="J168" s="204"/>
      <c r="K168" s="226">
        <v>-999</v>
      </c>
      <c r="L168" t="str">
        <f t="shared" si="44"/>
        <v/>
      </c>
      <c r="M168" t="str">
        <f t="shared" si="39"/>
        <v/>
      </c>
      <c r="N168" t="str">
        <f t="shared" si="40"/>
        <v/>
      </c>
      <c r="O168" s="200" t="str">
        <f t="shared" si="50"/>
        <v/>
      </c>
      <c r="P168" s="200" t="str">
        <f t="shared" si="41"/>
        <v/>
      </c>
      <c r="Q168" s="200" t="str">
        <f t="shared" si="42"/>
        <v/>
      </c>
      <c r="R168" t="str">
        <f t="shared" si="45"/>
        <v/>
      </c>
      <c r="S168" t="str">
        <f t="shared" si="46"/>
        <v/>
      </c>
      <c r="T168" t="str">
        <f t="shared" si="51"/>
        <v/>
      </c>
      <c r="U168" s="201" t="str">
        <f t="shared" si="47"/>
        <v>-999 AS MISSING_VAL_IND_171,</v>
      </c>
      <c r="W168" t="str">
        <f t="shared" si="48"/>
        <v/>
      </c>
      <c r="X168" t="str">
        <f t="shared" si="43"/>
        <v>-999 AS MISSING_VAL_IND_171,</v>
      </c>
    </row>
    <row r="169" spans="1:24" ht="16.5" thickBot="1" x14ac:dyDescent="0.3">
      <c r="A169" s="190">
        <f t="shared" si="49"/>
        <v>172</v>
      </c>
      <c r="B169" s="204"/>
      <c r="C169" s="204"/>
      <c r="D169" s="204"/>
      <c r="E169" s="210"/>
      <c r="F169" s="227"/>
      <c r="G169" s="227"/>
      <c r="H169" s="204" t="s">
        <v>1884</v>
      </c>
      <c r="I169" s="204"/>
      <c r="J169" s="204"/>
      <c r="L169" t="str">
        <f t="shared" si="44"/>
        <v/>
      </c>
      <c r="M169" t="str">
        <f t="shared" si="39"/>
        <v/>
      </c>
      <c r="N169" t="str">
        <f t="shared" si="40"/>
        <v/>
      </c>
      <c r="O169" s="200" t="str">
        <f t="shared" si="50"/>
        <v/>
      </c>
      <c r="P169" s="200" t="str">
        <f t="shared" si="41"/>
        <v/>
      </c>
      <c r="Q169" s="200" t="str">
        <f t="shared" si="42"/>
        <v/>
      </c>
      <c r="R169" t="str">
        <f t="shared" si="45"/>
        <v xml:space="preserve"> WHEN COUNTRY = 'BIR' THEN 0</v>
      </c>
      <c r="S169" t="str">
        <f t="shared" si="46"/>
        <v/>
      </c>
      <c r="T169" t="str">
        <f t="shared" si="51"/>
        <v/>
      </c>
      <c r="U169" s="201" t="str">
        <f t="shared" si="47"/>
        <v/>
      </c>
      <c r="W169" t="str">
        <f t="shared" si="48"/>
        <v xml:space="preserve"> WHEN COUNTRY = 'BIR' THEN 0</v>
      </c>
      <c r="X169" t="str">
        <f t="shared" si="43"/>
        <v>CASE  WHEN COUNTRY = 'BIR' THEN 0 END AS MISSING_VAL_IND_172,</v>
      </c>
    </row>
    <row r="170" spans="1:24" ht="16.5" thickBot="1" x14ac:dyDescent="0.3">
      <c r="A170" s="190">
        <f t="shared" si="49"/>
        <v>173</v>
      </c>
      <c r="B170" s="204"/>
      <c r="C170" s="204"/>
      <c r="D170" s="204"/>
      <c r="E170" s="210"/>
      <c r="F170" s="227"/>
      <c r="G170" s="227"/>
      <c r="H170" s="204" t="s">
        <v>1884</v>
      </c>
      <c r="I170" s="204"/>
      <c r="J170" s="204"/>
      <c r="L170" t="str">
        <f t="shared" si="44"/>
        <v/>
      </c>
      <c r="M170" t="str">
        <f t="shared" si="39"/>
        <v/>
      </c>
      <c r="N170" t="str">
        <f t="shared" si="40"/>
        <v/>
      </c>
      <c r="O170" s="200" t="str">
        <f t="shared" si="50"/>
        <v/>
      </c>
      <c r="P170" s="200" t="str">
        <f t="shared" si="41"/>
        <v/>
      </c>
      <c r="Q170" s="200" t="str">
        <f t="shared" si="42"/>
        <v/>
      </c>
      <c r="R170" t="str">
        <f t="shared" si="45"/>
        <v xml:space="preserve"> WHEN COUNTRY = 'BIR' THEN 0</v>
      </c>
      <c r="S170" t="str">
        <f t="shared" si="46"/>
        <v/>
      </c>
      <c r="T170" t="str">
        <f t="shared" si="51"/>
        <v/>
      </c>
      <c r="U170" s="201" t="str">
        <f t="shared" si="47"/>
        <v/>
      </c>
      <c r="W170" t="str">
        <f t="shared" si="48"/>
        <v xml:space="preserve"> WHEN COUNTRY = 'BIR' THEN 0</v>
      </c>
      <c r="X170" t="str">
        <f t="shared" si="43"/>
        <v>CASE  WHEN COUNTRY = 'BIR' THEN 0 END AS MISSING_VAL_IND_173,</v>
      </c>
    </row>
    <row r="171" spans="1:24" ht="16.5" thickBot="1" x14ac:dyDescent="0.3">
      <c r="A171" s="190">
        <f t="shared" si="49"/>
        <v>174</v>
      </c>
      <c r="B171" s="204"/>
      <c r="C171" s="204"/>
      <c r="D171" s="204"/>
      <c r="E171" s="210"/>
      <c r="F171" s="227"/>
      <c r="G171" s="227"/>
      <c r="H171" s="204" t="s">
        <v>1884</v>
      </c>
      <c r="I171" s="204"/>
      <c r="J171" s="204"/>
      <c r="L171" t="str">
        <f t="shared" si="44"/>
        <v/>
      </c>
      <c r="M171" t="str">
        <f t="shared" si="39"/>
        <v/>
      </c>
      <c r="N171" t="str">
        <f t="shared" si="40"/>
        <v/>
      </c>
      <c r="O171" s="200" t="str">
        <f t="shared" si="50"/>
        <v/>
      </c>
      <c r="P171" s="200" t="str">
        <f t="shared" si="41"/>
        <v/>
      </c>
      <c r="Q171" s="200" t="str">
        <f t="shared" si="42"/>
        <v/>
      </c>
      <c r="R171" t="str">
        <f t="shared" si="45"/>
        <v xml:space="preserve"> WHEN COUNTRY = 'BIR' THEN 0</v>
      </c>
      <c r="S171" t="str">
        <f t="shared" si="46"/>
        <v/>
      </c>
      <c r="T171" t="str">
        <f t="shared" si="51"/>
        <v/>
      </c>
      <c r="U171" s="201" t="str">
        <f t="shared" si="47"/>
        <v/>
      </c>
      <c r="W171" t="str">
        <f t="shared" si="48"/>
        <v xml:space="preserve"> WHEN COUNTRY = 'BIR' THEN 0</v>
      </c>
      <c r="X171" t="str">
        <f t="shared" si="43"/>
        <v>CASE  WHEN COUNTRY = 'BIR' THEN 0 END AS MISSING_VAL_IND_174,</v>
      </c>
    </row>
    <row r="172" spans="1:24" ht="16.5" thickBot="1" x14ac:dyDescent="0.3">
      <c r="A172" s="190">
        <f t="shared" si="49"/>
        <v>175</v>
      </c>
      <c r="B172" s="204"/>
      <c r="C172" s="204"/>
      <c r="D172" s="204"/>
      <c r="E172" s="210"/>
      <c r="F172" s="227"/>
      <c r="G172" s="227"/>
      <c r="H172" s="204" t="s">
        <v>1884</v>
      </c>
      <c r="I172" s="204"/>
      <c r="J172" s="204"/>
      <c r="L172" t="str">
        <f t="shared" si="44"/>
        <v/>
      </c>
      <c r="M172" t="str">
        <f t="shared" si="39"/>
        <v/>
      </c>
      <c r="N172" t="str">
        <f t="shared" si="40"/>
        <v/>
      </c>
      <c r="O172" s="200" t="str">
        <f t="shared" si="50"/>
        <v/>
      </c>
      <c r="P172" s="200" t="str">
        <f t="shared" si="41"/>
        <v/>
      </c>
      <c r="Q172" s="200" t="str">
        <f t="shared" si="42"/>
        <v/>
      </c>
      <c r="R172" t="str">
        <f t="shared" si="45"/>
        <v xml:space="preserve"> WHEN COUNTRY = 'BIR' THEN 0</v>
      </c>
      <c r="S172" t="str">
        <f t="shared" si="46"/>
        <v/>
      </c>
      <c r="T172" t="str">
        <f t="shared" si="51"/>
        <v/>
      </c>
      <c r="U172" s="201" t="str">
        <f t="shared" si="47"/>
        <v/>
      </c>
      <c r="W172" t="str">
        <f t="shared" si="48"/>
        <v xml:space="preserve"> WHEN COUNTRY = 'BIR' THEN 0</v>
      </c>
      <c r="X172" t="str">
        <f t="shared" si="43"/>
        <v>CASE  WHEN COUNTRY = 'BIR' THEN 0 END AS MISSING_VAL_IND_175,</v>
      </c>
    </row>
    <row r="173" spans="1:24" ht="16.5" thickBot="1" x14ac:dyDescent="0.3">
      <c r="A173" s="190">
        <f t="shared" si="49"/>
        <v>176</v>
      </c>
      <c r="B173" s="204"/>
      <c r="C173" s="204"/>
      <c r="D173" s="204"/>
      <c r="E173" s="210"/>
      <c r="F173" s="227"/>
      <c r="G173" s="227"/>
      <c r="H173" s="204"/>
      <c r="I173" s="204"/>
      <c r="J173" s="204"/>
      <c r="L173" t="str">
        <f t="shared" si="44"/>
        <v/>
      </c>
      <c r="M173" t="str">
        <f t="shared" si="39"/>
        <v/>
      </c>
      <c r="N173" t="str">
        <f t="shared" si="40"/>
        <v/>
      </c>
      <c r="O173" s="200" t="str">
        <f t="shared" si="50"/>
        <v/>
      </c>
      <c r="P173" s="200" t="str">
        <f t="shared" si="41"/>
        <v/>
      </c>
      <c r="Q173" s="200" t="str">
        <f t="shared" si="42"/>
        <v/>
      </c>
      <c r="R173" t="str">
        <f t="shared" si="45"/>
        <v/>
      </c>
      <c r="S173" t="str">
        <f t="shared" si="46"/>
        <v/>
      </c>
      <c r="T173" t="str">
        <f t="shared" si="51"/>
        <v/>
      </c>
      <c r="U173" s="201" t="str">
        <f t="shared" si="47"/>
        <v/>
      </c>
      <c r="W173" t="str">
        <f t="shared" si="48"/>
        <v/>
      </c>
      <c r="X173" t="str">
        <f t="shared" si="43"/>
        <v/>
      </c>
    </row>
    <row r="174" spans="1:24" ht="16.5" thickBot="1" x14ac:dyDescent="0.3">
      <c r="A174" s="190">
        <f t="shared" si="49"/>
        <v>177</v>
      </c>
      <c r="B174" s="204"/>
      <c r="C174" s="204"/>
      <c r="D174" s="204"/>
      <c r="E174" s="210" t="s">
        <v>1884</v>
      </c>
      <c r="F174" s="227"/>
      <c r="G174" s="227"/>
      <c r="H174" s="204"/>
      <c r="I174" s="204"/>
      <c r="J174" s="204"/>
      <c r="L174" t="str">
        <f t="shared" si="44"/>
        <v/>
      </c>
      <c r="M174" t="str">
        <f t="shared" si="39"/>
        <v/>
      </c>
      <c r="N174" t="str">
        <f t="shared" si="40"/>
        <v/>
      </c>
      <c r="O174" s="200" t="str">
        <f t="shared" si="50"/>
        <v xml:space="preserve"> WHEN COUNTRY = 'KOPER' THEN 0</v>
      </c>
      <c r="P174" s="200" t="str">
        <f t="shared" si="41"/>
        <v/>
      </c>
      <c r="Q174" s="200" t="str">
        <f t="shared" si="42"/>
        <v/>
      </c>
      <c r="R174" t="str">
        <f t="shared" si="45"/>
        <v/>
      </c>
      <c r="S174" t="str">
        <f t="shared" si="46"/>
        <v/>
      </c>
      <c r="T174" t="str">
        <f t="shared" si="51"/>
        <v/>
      </c>
      <c r="U174" s="201" t="str">
        <f t="shared" si="47"/>
        <v/>
      </c>
      <c r="W174" t="str">
        <f t="shared" si="48"/>
        <v xml:space="preserve"> WHEN COUNTRY = 'KOPER' THEN 0</v>
      </c>
      <c r="X174" t="str">
        <f t="shared" si="43"/>
        <v>CASE  WHEN COUNTRY = 'KOPER' THEN 0 END AS MISSING_VAL_IND_177,</v>
      </c>
    </row>
    <row r="175" spans="1:24" ht="16.5" thickBot="1" x14ac:dyDescent="0.3">
      <c r="A175" s="190">
        <f t="shared" si="49"/>
        <v>178</v>
      </c>
      <c r="B175" s="204"/>
      <c r="C175" s="204"/>
      <c r="D175" s="204"/>
      <c r="E175" s="210"/>
      <c r="F175" s="227"/>
      <c r="G175" s="227"/>
      <c r="H175" s="204"/>
      <c r="I175" s="204"/>
      <c r="J175" s="204"/>
      <c r="K175" s="226">
        <v>-999</v>
      </c>
      <c r="L175" t="str">
        <f t="shared" si="44"/>
        <v/>
      </c>
      <c r="M175" t="str">
        <f t="shared" si="39"/>
        <v/>
      </c>
      <c r="N175" t="str">
        <f t="shared" si="40"/>
        <v/>
      </c>
      <c r="O175" s="200" t="str">
        <f t="shared" si="50"/>
        <v/>
      </c>
      <c r="P175" s="200" t="str">
        <f t="shared" si="41"/>
        <v/>
      </c>
      <c r="Q175" s="200" t="str">
        <f t="shared" si="42"/>
        <v/>
      </c>
      <c r="R175" t="str">
        <f t="shared" si="45"/>
        <v/>
      </c>
      <c r="S175" t="str">
        <f t="shared" si="46"/>
        <v/>
      </c>
      <c r="T175" t="str">
        <f t="shared" si="51"/>
        <v/>
      </c>
      <c r="U175" s="201" t="str">
        <f t="shared" si="47"/>
        <v>-999 AS MISSING_VAL_IND_178,</v>
      </c>
      <c r="W175" t="str">
        <f t="shared" si="48"/>
        <v/>
      </c>
      <c r="X175" t="str">
        <f t="shared" si="43"/>
        <v>-999 AS MISSING_VAL_IND_178,</v>
      </c>
    </row>
    <row r="176" spans="1:24" ht="16.5" thickBot="1" x14ac:dyDescent="0.3">
      <c r="A176" s="190">
        <f t="shared" si="49"/>
        <v>179</v>
      </c>
      <c r="B176" s="204"/>
      <c r="C176" s="204"/>
      <c r="D176" s="204"/>
      <c r="E176" s="210"/>
      <c r="F176" s="227"/>
      <c r="G176" s="227"/>
      <c r="H176" s="204"/>
      <c r="I176" s="204"/>
      <c r="J176" s="204"/>
      <c r="K176" s="226">
        <v>-999</v>
      </c>
      <c r="L176" t="str">
        <f t="shared" si="44"/>
        <v/>
      </c>
      <c r="M176" t="str">
        <f t="shared" si="39"/>
        <v/>
      </c>
      <c r="N176" t="str">
        <f t="shared" si="40"/>
        <v/>
      </c>
      <c r="O176" s="200" t="str">
        <f t="shared" si="50"/>
        <v/>
      </c>
      <c r="P176" s="200" t="str">
        <f t="shared" si="41"/>
        <v/>
      </c>
      <c r="Q176" s="200" t="str">
        <f t="shared" si="42"/>
        <v/>
      </c>
      <c r="R176" t="str">
        <f t="shared" si="45"/>
        <v/>
      </c>
      <c r="S176" t="str">
        <f t="shared" si="46"/>
        <v/>
      </c>
      <c r="T176" t="str">
        <f t="shared" si="51"/>
        <v/>
      </c>
      <c r="U176" s="201" t="str">
        <f t="shared" si="47"/>
        <v>-999 AS MISSING_VAL_IND_179,</v>
      </c>
      <c r="W176" t="str">
        <f t="shared" si="48"/>
        <v/>
      </c>
      <c r="X176" t="str">
        <f t="shared" si="43"/>
        <v>-999 AS MISSING_VAL_IND_179,</v>
      </c>
    </row>
    <row r="177" spans="1:24" ht="16.5" thickBot="1" x14ac:dyDescent="0.3">
      <c r="A177" s="190">
        <f t="shared" si="49"/>
        <v>180</v>
      </c>
      <c r="B177" s="204"/>
      <c r="C177" s="204" t="s">
        <v>1927</v>
      </c>
      <c r="D177" s="204" t="s">
        <v>1928</v>
      </c>
      <c r="E177" s="210"/>
      <c r="F177" s="227" t="s">
        <v>1929</v>
      </c>
      <c r="G177" s="227" t="s">
        <v>1930</v>
      </c>
      <c r="H177" s="204"/>
      <c r="I177" s="204">
        <v>3215334</v>
      </c>
      <c r="J177" s="204">
        <v>2743855</v>
      </c>
      <c r="L177" t="str">
        <f t="shared" si="44"/>
        <v/>
      </c>
      <c r="M177" t="str">
        <f>IF(LEN(C177)&gt;0,CONCATENATE(" WHEN COUNTRY = '",$B$2,"' AND SEGMENT= '",$C$3, "'  THEN ",C177 ),"")</f>
        <v xml:space="preserve"> WHEN COUNTRY = 'BIB' AND SEGMENT= 'CORPORATE'  THEN 6.8720946</v>
      </c>
      <c r="N177" t="str">
        <f>IF(LEN(D177)&gt;0,CONCATENATE(" WHEN COUNTRY = '",$B$2,"' AND SEGMENT= '",$D$3, "'  THEN ",D177 ),"")</f>
        <v xml:space="preserve"> WHEN COUNTRY = 'BIB' AND SEGMENT= 'RETAIL'  THEN 3.5886025</v>
      </c>
      <c r="O177" s="200" t="str">
        <f t="shared" si="50"/>
        <v/>
      </c>
      <c r="P177" s="200" t="str">
        <f>IF(LEN(F177)&gt;0,CONCATENATE(" WHEN COUNTRY = '",$E$2,"' AND SEGMENT= '",$F$3, "'  THEN ",F177 ),"")</f>
        <v xml:space="preserve"> WHEN COUNTRY = 'KOPER' AND SEGMENT= 'CORPORATE'  THEN 1.790829</v>
      </c>
      <c r="Q177" s="200" t="str">
        <f>IF(LEN(G177)&gt;0,CONCATENATE(" WHEN COUNTRY = '",$E$2,"' AND SEGMENT= '",$G$3, "'  THEN ",G177 ),"")</f>
        <v xml:space="preserve"> WHEN COUNTRY = 'KOPER' AND SEGMENT= 'SMALL/MICRO'  THEN 1.016172</v>
      </c>
      <c r="R177" t="str">
        <f t="shared" si="45"/>
        <v/>
      </c>
      <c r="S177" t="str">
        <f t="shared" si="46"/>
        <v xml:space="preserve"> WHEN COUNTRY = 'BIR' AND SEGMENT IN ('CORPORATE','SME Corporate')  THEN 3215334</v>
      </c>
      <c r="T177" t="str">
        <f t="shared" si="51"/>
        <v xml:space="preserve"> WHEN COUNTRY = 'BIR' AND SEGMENT= 'SME Retail'  THEN 2743855</v>
      </c>
      <c r="U177" s="201" t="str">
        <f t="shared" si="47"/>
        <v/>
      </c>
      <c r="W177" t="str">
        <f t="shared" si="48"/>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v>
      </c>
      <c r="X177" t="str">
        <f t="shared" si="43"/>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END AS MISSING_VAL_IND_180,</v>
      </c>
    </row>
    <row r="178" spans="1:24" ht="16.5" thickBot="1" x14ac:dyDescent="0.3">
      <c r="A178" s="190">
        <f t="shared" si="49"/>
        <v>181</v>
      </c>
      <c r="B178" s="204"/>
      <c r="C178" s="204" t="s">
        <v>897</v>
      </c>
      <c r="D178" s="204" t="s">
        <v>1931</v>
      </c>
      <c r="E178" s="210"/>
      <c r="F178" s="227" t="s">
        <v>1932</v>
      </c>
      <c r="G178" s="227" t="s">
        <v>1882</v>
      </c>
      <c r="H178" s="204"/>
      <c r="I178" s="204" t="s">
        <v>2088</v>
      </c>
      <c r="J178" s="204" t="s">
        <v>2096</v>
      </c>
      <c r="L178" t="str">
        <f t="shared" si="44"/>
        <v/>
      </c>
      <c r="M178" t="str">
        <f>IF(LEN(C178)&gt;0,CONCATENATE(" WHEN COUNTRY = '",$B$2,"' AND SEGMENT= '",$C$3, "'  THEN ",C178 ),"")</f>
        <v xml:space="preserve"> WHEN COUNTRY = 'BIB' AND SEGMENT= 'CORPORATE'  THEN 1</v>
      </c>
      <c r="N178" t="str">
        <f>IF(LEN(D178)&gt;0,CONCATENATE(" WHEN COUNTRY = '",$B$2,"' AND SEGMENT= '",$D$3, "'  THEN ",D178 ),"")</f>
        <v xml:space="preserve"> WHEN COUNTRY = 'BIB' AND SEGMENT= 'RETAIL'  THEN 1.0003474</v>
      </c>
      <c r="O178" s="200" t="str">
        <f t="shared" si="50"/>
        <v/>
      </c>
      <c r="P178" s="200" t="str">
        <f>IF(LEN(F178)&gt;0,CONCATENATE(" WHEN COUNTRY = '",$E$2,"' AND SEGMENT= '",$F$3, "'  THEN ",F178 ),"")</f>
        <v xml:space="preserve"> WHEN COUNTRY = 'KOPER' AND SEGMENT= 'CORPORATE'  THEN 1.000179</v>
      </c>
      <c r="Q178" s="200" t="str">
        <f>IF(LEN(G178)&gt;0,CONCATENATE(" WHEN COUNTRY = '",$E$2,"' AND SEGMENT= '",$G$3, "'  THEN ",G178 ),"")</f>
        <v xml:space="preserve"> WHEN COUNTRY = 'KOPER' AND SEGMENT= 'SMALL/MICRO'  THEN 0.9867917</v>
      </c>
      <c r="R178" t="str">
        <f t="shared" si="45"/>
        <v/>
      </c>
      <c r="S178" t="str">
        <f t="shared" si="46"/>
        <v xml:space="preserve"> WHEN COUNTRY = 'BIR' AND SEGMENT IN ('CORPORATE','SME Corporate')  THEN 0.9972165</v>
      </c>
      <c r="T178" t="str">
        <f t="shared" si="51"/>
        <v xml:space="preserve"> WHEN COUNTRY = 'BIR' AND SEGMENT= 'SME Retail'  THEN 0.2571281</v>
      </c>
      <c r="U178" s="201" t="str">
        <f t="shared" si="47"/>
        <v/>
      </c>
      <c r="W178" t="str">
        <f t="shared" si="48"/>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v>
      </c>
      <c r="X178" t="str">
        <f t="shared" si="43"/>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END AS MISSING_VAL_IND_181,</v>
      </c>
    </row>
    <row r="179" spans="1:24" ht="16.5" thickBot="1" x14ac:dyDescent="0.3">
      <c r="A179" s="190">
        <f t="shared" si="49"/>
        <v>182</v>
      </c>
      <c r="B179" s="204"/>
      <c r="C179" s="204" t="s">
        <v>1933</v>
      </c>
      <c r="D179" s="204" t="s">
        <v>1934</v>
      </c>
      <c r="E179" s="210"/>
      <c r="F179" s="227" t="s">
        <v>1935</v>
      </c>
      <c r="G179" s="227" t="s">
        <v>1936</v>
      </c>
      <c r="H179" s="204"/>
      <c r="I179" s="204">
        <v>3165683</v>
      </c>
      <c r="J179" s="204">
        <v>2612905</v>
      </c>
      <c r="L179" t="str">
        <f t="shared" si="44"/>
        <v/>
      </c>
      <c r="M179" t="str">
        <f>IF(LEN(C179)&gt;0,CONCATENATE(" WHEN COUNTRY = '",$B$2,"' AND SEGMENT= '",$C$3, "'  THEN ",C179 ),"")</f>
        <v xml:space="preserve"> WHEN COUNTRY = 'BIB' AND SEGMENT= 'CORPORATE'  THEN 6.8988957</v>
      </c>
      <c r="N179" t="str">
        <f>IF(LEN(D179)&gt;0,CONCATENATE(" WHEN COUNTRY = '",$B$2,"' AND SEGMENT= '",$D$3, "'  THEN ",D179 ),"")</f>
        <v xml:space="preserve"> WHEN COUNTRY = 'BIB' AND SEGMENT= 'RETAIL'  THEN 3.5528727</v>
      </c>
      <c r="O179" s="200" t="str">
        <f t="shared" si="50"/>
        <v/>
      </c>
      <c r="P179" s="200" t="str">
        <f>IF(LEN(F179)&gt;0,CONCATENATE(" WHEN COUNTRY = '",$E$2,"' AND SEGMENT= '",$F$3, "'  THEN ",F179 ),"")</f>
        <v xml:space="preserve"> WHEN COUNTRY = 'KOPER' AND SEGMENT= 'CORPORATE'  THEN 1.912064</v>
      </c>
      <c r="Q179" s="200" t="str">
        <f>IF(LEN(G179)&gt;0,CONCATENATE(" WHEN COUNTRY = '",$E$2,"' AND SEGMENT= '",$G$3, "'  THEN ",G179 ),"")</f>
        <v xml:space="preserve"> WHEN COUNTRY = 'KOPER' AND SEGMENT= 'SMALL/MICRO'  THEN 1.021909</v>
      </c>
      <c r="R179" t="str">
        <f t="shared" si="45"/>
        <v/>
      </c>
      <c r="S179" t="str">
        <f t="shared" si="46"/>
        <v xml:space="preserve"> WHEN COUNTRY = 'BIR' AND SEGMENT IN ('CORPORATE','SME Corporate')  THEN 3165683</v>
      </c>
      <c r="T179" t="str">
        <f t="shared" si="51"/>
        <v xml:space="preserve"> WHEN COUNTRY = 'BIR' AND SEGMENT= 'SME Retail'  THEN 2612905</v>
      </c>
      <c r="U179" s="201" t="str">
        <f t="shared" si="47"/>
        <v/>
      </c>
      <c r="W179" t="str">
        <f t="shared" si="48"/>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v>
      </c>
      <c r="X179" t="str">
        <f t="shared" si="43"/>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END AS MISSING_VAL_IND_182,</v>
      </c>
    </row>
    <row r="180" spans="1:24" ht="16.5" thickBot="1" x14ac:dyDescent="0.3">
      <c r="A180" s="190">
        <f t="shared" si="49"/>
        <v>183</v>
      </c>
      <c r="B180" s="204"/>
      <c r="C180" s="204" t="s">
        <v>1937</v>
      </c>
      <c r="D180" s="204" t="s">
        <v>1938</v>
      </c>
      <c r="E180" s="210"/>
      <c r="F180" s="227" t="s">
        <v>1939</v>
      </c>
      <c r="G180" s="227" t="s">
        <v>1940</v>
      </c>
      <c r="H180" s="204"/>
      <c r="I180" s="204" t="s">
        <v>2089</v>
      </c>
      <c r="J180" s="204" t="s">
        <v>2097</v>
      </c>
      <c r="L180" t="str">
        <f t="shared" si="44"/>
        <v/>
      </c>
      <c r="M180" t="str">
        <f>IF(LEN(C180)&gt;0,CONCATENATE(" WHEN COUNTRY = '",$B$2,"' AND SEGMENT= '",$C$3, "'  THEN ",C180 ),"")</f>
        <v xml:space="preserve"> WHEN COUNTRY = 'BIB' AND SEGMENT= 'CORPORATE'  THEN 13.82958</v>
      </c>
      <c r="N180" t="str">
        <f>IF(LEN(D180)&gt;0,CONCATENATE(" WHEN COUNTRY = '",$B$2,"' AND SEGMENT= '",$D$3, "'  THEN ",D180 ),"")</f>
        <v xml:space="preserve"> WHEN COUNTRY = 'BIB' AND SEGMENT= 'RETAIL'  THEN 7.1755738</v>
      </c>
      <c r="O180" s="200" t="str">
        <f t="shared" si="50"/>
        <v/>
      </c>
      <c r="P180" s="200" t="str">
        <f>IF(LEN(F180)&gt;0,CONCATENATE(" WHEN COUNTRY = '",$E$2,"' AND SEGMENT= '",$F$3, "'  THEN ",F180 ),"")</f>
        <v xml:space="preserve"> WHEN COUNTRY = 'KOPER' AND SEGMENT= 'CORPORATE'  THEN 3.64347</v>
      </c>
      <c r="Q180" s="200" t="str">
        <f>IF(LEN(G180)&gt;0,CONCATENATE(" WHEN COUNTRY = '",$E$2,"' AND SEGMENT= '",$G$3, "'  THEN ",G180 ),"")</f>
        <v xml:space="preserve"> WHEN COUNTRY = 'KOPER' AND SEGMENT= 'SMALL/MICRO'  THEN 2.104347</v>
      </c>
      <c r="R180" t="str">
        <f t="shared" si="45"/>
        <v/>
      </c>
      <c r="S180" t="str">
        <f t="shared" si="46"/>
        <v xml:space="preserve"> WHEN COUNTRY = 'BIR' AND SEGMENT IN ('CORPORATE','SME Corporate')  THEN 0.0304758</v>
      </c>
      <c r="T180" t="str">
        <f t="shared" si="51"/>
        <v xml:space="preserve"> WHEN COUNTRY = 'BIR' AND SEGMENT= 'SME Retail'  THEN 0.0748125</v>
      </c>
      <c r="U180" s="201" t="str">
        <f t="shared" si="47"/>
        <v/>
      </c>
      <c r="W180" t="str">
        <f t="shared" si="48"/>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v>
      </c>
      <c r="X180" t="str">
        <f t="shared" si="43"/>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END AS MISSING_VAL_IND_183,</v>
      </c>
    </row>
    <row r="181" spans="1:24" ht="16.5" thickBot="1" x14ac:dyDescent="0.3">
      <c r="A181" s="190">
        <f t="shared" si="49"/>
        <v>184</v>
      </c>
      <c r="B181" s="204"/>
      <c r="C181" s="204"/>
      <c r="D181" s="204"/>
      <c r="E181" s="210"/>
      <c r="F181" s="227"/>
      <c r="G181" s="227"/>
      <c r="H181" s="204"/>
      <c r="I181" s="204">
        <v>2</v>
      </c>
      <c r="J181" s="204" t="s">
        <v>2098</v>
      </c>
      <c r="K181" s="226">
        <v>-999</v>
      </c>
      <c r="L181" t="str">
        <f t="shared" si="44"/>
        <v/>
      </c>
      <c r="M181" t="str">
        <f>IF(LEN(C181)&gt;0,CONCATENATE(" WHEN COUNTRY = '",$B$2, "' THEN ",C181 ),"")</f>
        <v/>
      </c>
      <c r="N181" t="str">
        <f>IF(LEN(D181)&gt;0,CONCATENATE(" WHEN COUNTRY = '",$B$2, "' THEN ",D181 ),"")</f>
        <v/>
      </c>
      <c r="O181" s="200" t="str">
        <f t="shared" si="50"/>
        <v/>
      </c>
      <c r="P181" s="200" t="str">
        <f>IF(LEN(F181)&gt;0,CONCATENATE(" WHEN COUNTRY = '",$E$2, "' THEN ",F181 ),"")</f>
        <v/>
      </c>
      <c r="Q181" s="200" t="str">
        <f>IF(LEN(G181)&gt;0,CONCATENATE(" WHEN COUNTRY = '",$E$2, "' THEN ",G181 ),"")</f>
        <v/>
      </c>
      <c r="R181" t="str">
        <f t="shared" si="45"/>
        <v/>
      </c>
      <c r="S181" t="str">
        <f t="shared" si="46"/>
        <v xml:space="preserve"> WHEN COUNTRY = 'BIR' AND SEGMENT IN ('CORPORATE','SME Corporate')  THEN 2</v>
      </c>
      <c r="T181" t="str">
        <f t="shared" si="51"/>
        <v xml:space="preserve"> WHEN COUNTRY = 'BIR' AND SEGMENT= 'SME Retail'  THEN 1.5</v>
      </c>
      <c r="U181" s="201" t="str">
        <f t="shared" si="47"/>
        <v>-999 AS MISSING_VAL_IND_184,</v>
      </c>
      <c r="W181" t="str">
        <f t="shared" si="48"/>
        <v xml:space="preserve"> WHEN COUNTRY = 'BIR' AND SEGMENT IN ('CORPORATE','SME Corporate')  THEN 2 WHEN COUNTRY = 'BIR' AND SEGMENT= 'SME Retail'  THEN 1.5</v>
      </c>
      <c r="X181" t="str">
        <f t="shared" si="43"/>
        <v>-999 AS MISSING_VAL_IND_184,</v>
      </c>
    </row>
    <row r="182" spans="1:24" ht="16.5" thickBot="1" x14ac:dyDescent="0.3">
      <c r="A182" s="190">
        <f t="shared" si="49"/>
        <v>185</v>
      </c>
      <c r="B182" s="204"/>
      <c r="C182" s="204"/>
      <c r="D182" s="204"/>
      <c r="E182" s="210"/>
      <c r="F182" s="227"/>
      <c r="G182" s="227"/>
      <c r="H182" s="204"/>
      <c r="I182" s="204"/>
      <c r="J182" s="204"/>
      <c r="K182" s="226">
        <v>-999</v>
      </c>
      <c r="L182" t="str">
        <f t="shared" si="44"/>
        <v/>
      </c>
      <c r="M182" t="str">
        <f>IF(LEN(C182)&gt;0,CONCATENATE(" WHEN COUNTRY = '",$B$2, "' THEN ",C182 ),"")</f>
        <v/>
      </c>
      <c r="N182" t="str">
        <f>IF(LEN(D182)&gt;0,CONCATENATE(" WHEN COUNTRY = '",$B$2, "' THEN ",D182 ),"")</f>
        <v/>
      </c>
      <c r="O182" s="200" t="str">
        <f t="shared" si="50"/>
        <v/>
      </c>
      <c r="P182" s="200" t="str">
        <f>IF(LEN(F182)&gt;0,CONCATENATE(" WHEN COUNTRY = '",$E$2, "' THEN ",F182 ),"")</f>
        <v/>
      </c>
      <c r="Q182" s="200" t="str">
        <f>IF(LEN(G182)&gt;0,CONCATENATE(" WHEN COUNTRY = '",$E$2, "' THEN ",G182 ),"")</f>
        <v/>
      </c>
      <c r="R182" t="str">
        <f t="shared" si="45"/>
        <v/>
      </c>
      <c r="S182" t="str">
        <f t="shared" si="46"/>
        <v/>
      </c>
      <c r="T182" t="str">
        <f t="shared" si="51"/>
        <v/>
      </c>
      <c r="U182" s="201" t="str">
        <f t="shared" si="47"/>
        <v>-999 AS MISSING_VAL_IND_185,</v>
      </c>
      <c r="W182" t="str">
        <f t="shared" si="48"/>
        <v/>
      </c>
      <c r="X182" t="str">
        <f t="shared" si="43"/>
        <v>-999 AS MISSING_VAL_IND_185,</v>
      </c>
    </row>
    <row r="183" spans="1:24" ht="16.5" thickBot="1" x14ac:dyDescent="0.3">
      <c r="A183" s="190">
        <f t="shared" si="49"/>
        <v>186</v>
      </c>
      <c r="B183" s="204"/>
      <c r="C183" s="204" t="s">
        <v>1941</v>
      </c>
      <c r="D183" s="204" t="s">
        <v>1942</v>
      </c>
      <c r="E183" s="210"/>
      <c r="F183" s="227" t="s">
        <v>1943</v>
      </c>
      <c r="G183" s="227" t="s">
        <v>1944</v>
      </c>
      <c r="H183" s="204"/>
      <c r="I183" s="204">
        <v>2</v>
      </c>
      <c r="J183" s="204" t="s">
        <v>2098</v>
      </c>
      <c r="L183" t="str">
        <f t="shared" si="44"/>
        <v/>
      </c>
      <c r="M183" t="str">
        <f>IF(LEN(C183)&gt;0,CONCATENATE(" WHEN COUNTRY = '",$B$2,"' AND SEGMENT= '",$C$3, "'  THEN ",C183 ),"")</f>
        <v xml:space="preserve"> WHEN COUNTRY = 'BIB' AND SEGMENT= 'CORPORATE'  THEN 1.5752341</v>
      </c>
      <c r="N183" t="str">
        <f>IF(LEN(D183)&gt;0,CONCATENATE(" WHEN COUNTRY = '",$B$2,"' AND SEGMENT= '",$D$3, "'  THEN ",D183 ),"")</f>
        <v xml:space="preserve"> WHEN COUNTRY = 'BIB' AND SEGMENT= 'RETAIL'  THEN 2.2650061</v>
      </c>
      <c r="O183" s="200" t="str">
        <f t="shared" si="50"/>
        <v/>
      </c>
      <c r="P183" s="200" t="str">
        <f>IF(LEN(F183)&gt;0,CONCATENATE(" WHEN COUNTRY = '",$E$2,"' AND SEGMENT= '",$F$3, "'  THEN ",F183 ),"")</f>
        <v xml:space="preserve"> WHEN COUNTRY = 'KOPER' AND SEGMENT= 'CORPORATE'  THEN 1.338586</v>
      </c>
      <c r="Q183" s="200" t="str">
        <f>IF(LEN(G183)&gt;0,CONCATENATE(" WHEN COUNTRY = '",$E$2,"' AND SEGMENT= '",$G$3, "'  THEN ",G183 ),"")</f>
        <v xml:space="preserve"> WHEN COUNTRY = 'KOPER' AND SEGMENT= 'SMALL/MICRO'  THEN 2.833333</v>
      </c>
      <c r="R183" t="str">
        <f t="shared" si="45"/>
        <v/>
      </c>
      <c r="S183" t="str">
        <f t="shared" si="46"/>
        <v xml:space="preserve"> WHEN COUNTRY = 'BIR' AND SEGMENT IN ('CORPORATE','SME Corporate')  THEN 2</v>
      </c>
      <c r="T183" t="str">
        <f t="shared" si="51"/>
        <v xml:space="preserve"> WHEN COUNTRY = 'BIR' AND SEGMENT= 'SME Retail'  THEN 1.5</v>
      </c>
      <c r="U183" s="201" t="str">
        <f t="shared" si="47"/>
        <v/>
      </c>
      <c r="W183" t="str">
        <f t="shared" si="48"/>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v>
      </c>
      <c r="X183" t="str">
        <f t="shared" si="43"/>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row>
    <row r="184" spans="1:24" ht="16.5" thickBot="1" x14ac:dyDescent="0.3">
      <c r="A184" s="190">
        <f t="shared" si="49"/>
        <v>187</v>
      </c>
      <c r="B184" s="204" t="s">
        <v>1884</v>
      </c>
      <c r="C184" s="204"/>
      <c r="D184" s="204"/>
      <c r="E184" s="210" t="s">
        <v>1884</v>
      </c>
      <c r="F184" s="227"/>
      <c r="G184" s="227"/>
      <c r="H184" s="204">
        <v>0</v>
      </c>
      <c r="I184" s="204"/>
      <c r="J184" s="204"/>
      <c r="L184" t="str">
        <f t="shared" si="44"/>
        <v xml:space="preserve"> WHEN COUNTRY = 'BIB' THEN 0</v>
      </c>
      <c r="M184" t="str">
        <f t="shared" ref="M184:M207" si="52">IF(LEN(C184)&gt;0,CONCATENATE(" WHEN COUNTRY = '",$B$2, "' THEN ",C184 ),"")</f>
        <v/>
      </c>
      <c r="N184" t="str">
        <f t="shared" ref="N184:N207" si="53">IF(LEN(D184)&gt;0,CONCATENATE(" WHEN COUNTRY = '",$B$2, "' THEN ",D184 ),"")</f>
        <v/>
      </c>
      <c r="O184" s="200" t="str">
        <f t="shared" si="50"/>
        <v xml:space="preserve"> WHEN COUNTRY = 'KOPER' THEN 0</v>
      </c>
      <c r="P184" s="200" t="str">
        <f t="shared" ref="P184:P207" si="54">IF(LEN(F184)&gt;0,CONCATENATE(" WHEN COUNTRY = '",$E$2, "' THEN ",F184 ),"")</f>
        <v/>
      </c>
      <c r="Q184" s="200" t="str">
        <f t="shared" ref="Q184:Q207" si="55">IF(LEN(G184)&gt;0,CONCATENATE(" WHEN COUNTRY = '",$E$2, "' THEN ",G184 ),"")</f>
        <v/>
      </c>
      <c r="R184" t="str">
        <f t="shared" si="45"/>
        <v xml:space="preserve"> WHEN COUNTRY = 'BIR' THEN 0</v>
      </c>
      <c r="S184" t="str">
        <f t="shared" si="46"/>
        <v/>
      </c>
      <c r="T184" t="str">
        <f t="shared" si="51"/>
        <v/>
      </c>
      <c r="U184" s="201" t="str">
        <f t="shared" si="47"/>
        <v/>
      </c>
      <c r="W184" t="str">
        <f t="shared" si="48"/>
        <v xml:space="preserve"> WHEN COUNTRY = 'BIB' THEN 0 WHEN COUNTRY = 'KOPER' THEN 0 WHEN COUNTRY = 'BIR' THEN 0</v>
      </c>
      <c r="X184" t="str">
        <f t="shared" si="43"/>
        <v>CASE  WHEN COUNTRY = 'BIB' THEN 0 WHEN COUNTRY = 'KOPER' THEN 0 WHEN COUNTRY = 'BIR' THEN 0 END AS MISSING_VAL_IND_187,</v>
      </c>
    </row>
    <row r="185" spans="1:24" ht="16.5" thickBot="1" x14ac:dyDescent="0.3">
      <c r="A185" s="190">
        <f t="shared" si="49"/>
        <v>188</v>
      </c>
      <c r="B185" s="204" t="s">
        <v>1884</v>
      </c>
      <c r="C185" s="204"/>
      <c r="D185" s="204"/>
      <c r="E185" s="210" t="s">
        <v>1884</v>
      </c>
      <c r="F185" s="227"/>
      <c r="G185" s="227"/>
      <c r="H185" s="204">
        <v>0</v>
      </c>
      <c r="I185" s="204"/>
      <c r="J185" s="204"/>
      <c r="L185" t="str">
        <f t="shared" si="44"/>
        <v xml:space="preserve"> WHEN COUNTRY = 'BIB' THEN 0</v>
      </c>
      <c r="M185" t="str">
        <f t="shared" si="52"/>
        <v/>
      </c>
      <c r="N185" t="str">
        <f t="shared" si="53"/>
        <v/>
      </c>
      <c r="O185" s="200" t="str">
        <f t="shared" si="50"/>
        <v xml:space="preserve"> WHEN COUNTRY = 'KOPER' THEN 0</v>
      </c>
      <c r="P185" s="200" t="str">
        <f t="shared" si="54"/>
        <v/>
      </c>
      <c r="Q185" s="200" t="str">
        <f t="shared" si="55"/>
        <v/>
      </c>
      <c r="R185" t="str">
        <f t="shared" si="45"/>
        <v xml:space="preserve"> WHEN COUNTRY = 'BIR' THEN 0</v>
      </c>
      <c r="S185" t="str">
        <f t="shared" si="46"/>
        <v/>
      </c>
      <c r="T185" t="str">
        <f t="shared" si="51"/>
        <v/>
      </c>
      <c r="U185" s="201" t="str">
        <f t="shared" si="47"/>
        <v/>
      </c>
      <c r="W185" t="str">
        <f t="shared" si="48"/>
        <v xml:space="preserve"> WHEN COUNTRY = 'BIB' THEN 0 WHEN COUNTRY = 'KOPER' THEN 0 WHEN COUNTRY = 'BIR' THEN 0</v>
      </c>
      <c r="X185" t="str">
        <f t="shared" si="43"/>
        <v>CASE  WHEN COUNTRY = 'BIB' THEN 0 WHEN COUNTRY = 'KOPER' THEN 0 WHEN COUNTRY = 'BIR' THEN 0 END AS MISSING_VAL_IND_188,</v>
      </c>
    </row>
    <row r="186" spans="1:24" ht="16.5" thickBot="1" x14ac:dyDescent="0.3">
      <c r="A186" s="190">
        <f t="shared" si="49"/>
        <v>189</v>
      </c>
      <c r="B186" s="204"/>
      <c r="C186" s="204"/>
      <c r="D186" s="204"/>
      <c r="E186" s="210" t="s">
        <v>1884</v>
      </c>
      <c r="F186" s="227"/>
      <c r="G186" s="227"/>
      <c r="H186" s="204">
        <v>0</v>
      </c>
      <c r="I186" s="204"/>
      <c r="J186" s="204"/>
      <c r="L186" t="str">
        <f t="shared" si="44"/>
        <v/>
      </c>
      <c r="M186" t="str">
        <f t="shared" si="52"/>
        <v/>
      </c>
      <c r="N186" t="str">
        <f t="shared" si="53"/>
        <v/>
      </c>
      <c r="O186" s="200" t="str">
        <f t="shared" si="50"/>
        <v xml:space="preserve"> WHEN COUNTRY = 'KOPER' THEN 0</v>
      </c>
      <c r="P186" s="200" t="str">
        <f t="shared" si="54"/>
        <v/>
      </c>
      <c r="Q186" s="200" t="str">
        <f t="shared" si="55"/>
        <v/>
      </c>
      <c r="R186" t="str">
        <f t="shared" si="45"/>
        <v xml:space="preserve"> WHEN COUNTRY = 'BIR' THEN 0</v>
      </c>
      <c r="S186" t="str">
        <f t="shared" si="46"/>
        <v/>
      </c>
      <c r="T186" t="str">
        <f t="shared" si="51"/>
        <v/>
      </c>
      <c r="U186" s="201" t="str">
        <f t="shared" si="47"/>
        <v/>
      </c>
      <c r="W186" t="str">
        <f t="shared" si="48"/>
        <v xml:space="preserve"> WHEN COUNTRY = 'KOPER' THEN 0 WHEN COUNTRY = 'BIR' THEN 0</v>
      </c>
      <c r="X186" t="str">
        <f t="shared" si="43"/>
        <v>CASE  WHEN COUNTRY = 'KOPER' THEN 0 WHEN COUNTRY = 'BIR' THEN 0 END AS MISSING_VAL_IND_189,</v>
      </c>
    </row>
    <row r="187" spans="1:24" ht="16.5" thickBot="1" x14ac:dyDescent="0.3">
      <c r="A187" s="190">
        <f t="shared" si="49"/>
        <v>190</v>
      </c>
      <c r="B187" s="204"/>
      <c r="C187" s="204"/>
      <c r="D187" s="204"/>
      <c r="E187" s="210"/>
      <c r="F187" s="227"/>
      <c r="G187" s="227"/>
      <c r="H187" s="204">
        <v>0</v>
      </c>
      <c r="I187" s="204"/>
      <c r="J187" s="204"/>
      <c r="K187" s="226">
        <v>-999</v>
      </c>
      <c r="L187" t="str">
        <f t="shared" si="44"/>
        <v/>
      </c>
      <c r="M187" t="str">
        <f t="shared" si="52"/>
        <v/>
      </c>
      <c r="N187" t="str">
        <f t="shared" si="53"/>
        <v/>
      </c>
      <c r="O187" s="200" t="str">
        <f t="shared" si="50"/>
        <v/>
      </c>
      <c r="P187" s="200" t="str">
        <f t="shared" si="54"/>
        <v/>
      </c>
      <c r="Q187" s="200" t="str">
        <f t="shared" si="55"/>
        <v/>
      </c>
      <c r="R187" t="str">
        <f t="shared" si="45"/>
        <v xml:space="preserve"> WHEN COUNTRY = 'BIR' THEN 0</v>
      </c>
      <c r="S187" t="str">
        <f t="shared" si="46"/>
        <v/>
      </c>
      <c r="T187" t="str">
        <f t="shared" si="51"/>
        <v/>
      </c>
      <c r="U187" s="201" t="str">
        <f t="shared" si="47"/>
        <v/>
      </c>
      <c r="W187" t="str">
        <f t="shared" si="48"/>
        <v xml:space="preserve"> WHEN COUNTRY = 'BIR' THEN 0</v>
      </c>
      <c r="X187" t="str">
        <f t="shared" si="43"/>
        <v>CASE  WHEN COUNTRY = 'BIR' THEN 0 END AS MISSING_VAL_IND_190,</v>
      </c>
    </row>
    <row r="188" spans="1:24" ht="16.5" thickBot="1" x14ac:dyDescent="0.3">
      <c r="A188" s="190">
        <f t="shared" si="49"/>
        <v>191</v>
      </c>
      <c r="B188" s="204"/>
      <c r="C188" s="204"/>
      <c r="D188" s="204"/>
      <c r="E188" s="210"/>
      <c r="F188" s="227"/>
      <c r="G188" s="227"/>
      <c r="H188" s="204">
        <v>0</v>
      </c>
      <c r="I188" s="204"/>
      <c r="J188" s="204"/>
      <c r="K188" s="226">
        <v>-999</v>
      </c>
      <c r="L188" t="str">
        <f t="shared" si="44"/>
        <v/>
      </c>
      <c r="M188" t="str">
        <f t="shared" si="52"/>
        <v/>
      </c>
      <c r="N188" t="str">
        <f t="shared" si="53"/>
        <v/>
      </c>
      <c r="O188" s="200" t="str">
        <f t="shared" si="50"/>
        <v/>
      </c>
      <c r="P188" s="200" t="str">
        <f t="shared" si="54"/>
        <v/>
      </c>
      <c r="Q188" s="200" t="str">
        <f t="shared" si="55"/>
        <v/>
      </c>
      <c r="R188" t="str">
        <f t="shared" si="45"/>
        <v xml:space="preserve"> WHEN COUNTRY = 'BIR' THEN 0</v>
      </c>
      <c r="S188" t="str">
        <f t="shared" si="46"/>
        <v/>
      </c>
      <c r="T188" t="str">
        <f t="shared" si="51"/>
        <v/>
      </c>
      <c r="U188" s="201" t="str">
        <f t="shared" si="47"/>
        <v/>
      </c>
      <c r="W188" t="str">
        <f t="shared" si="48"/>
        <v xml:space="preserve"> WHEN COUNTRY = 'BIR' THEN 0</v>
      </c>
      <c r="X188" t="str">
        <f t="shared" si="43"/>
        <v>CASE  WHEN COUNTRY = 'BIR' THEN 0 END AS MISSING_VAL_IND_191,</v>
      </c>
    </row>
    <row r="189" spans="1:24" ht="16.5" thickBot="1" x14ac:dyDescent="0.3">
      <c r="A189" s="190">
        <f t="shared" si="49"/>
        <v>192</v>
      </c>
      <c r="B189" s="204"/>
      <c r="C189" s="204"/>
      <c r="D189" s="204"/>
      <c r="E189" s="210" t="s">
        <v>1884</v>
      </c>
      <c r="F189" s="227"/>
      <c r="G189" s="227"/>
      <c r="H189" s="204">
        <v>0</v>
      </c>
      <c r="I189" s="204"/>
      <c r="J189" s="204"/>
      <c r="L189" t="str">
        <f t="shared" si="44"/>
        <v/>
      </c>
      <c r="M189" t="str">
        <f t="shared" si="52"/>
        <v/>
      </c>
      <c r="N189" t="str">
        <f t="shared" si="53"/>
        <v/>
      </c>
      <c r="O189" s="200" t="str">
        <f t="shared" si="50"/>
        <v xml:space="preserve"> WHEN COUNTRY = 'KOPER' THEN 0</v>
      </c>
      <c r="P189" s="200" t="str">
        <f t="shared" si="54"/>
        <v/>
      </c>
      <c r="Q189" s="200" t="str">
        <f t="shared" si="55"/>
        <v/>
      </c>
      <c r="R189" t="str">
        <f t="shared" si="45"/>
        <v xml:space="preserve"> WHEN COUNTRY = 'BIR' THEN 0</v>
      </c>
      <c r="S189" t="str">
        <f t="shared" si="46"/>
        <v/>
      </c>
      <c r="T189" t="str">
        <f t="shared" si="51"/>
        <v/>
      </c>
      <c r="U189" s="201" t="str">
        <f t="shared" si="47"/>
        <v/>
      </c>
      <c r="W189" t="str">
        <f t="shared" si="48"/>
        <v xml:space="preserve"> WHEN COUNTRY = 'KOPER' THEN 0 WHEN COUNTRY = 'BIR' THEN 0</v>
      </c>
      <c r="X189" t="str">
        <f t="shared" si="43"/>
        <v>CASE  WHEN COUNTRY = 'KOPER' THEN 0 WHEN COUNTRY = 'BIR' THEN 0 END AS MISSING_VAL_IND_192,</v>
      </c>
    </row>
    <row r="190" spans="1:24" ht="16.5" thickBot="1" x14ac:dyDescent="0.3">
      <c r="A190" s="190">
        <f t="shared" si="49"/>
        <v>193</v>
      </c>
      <c r="B190" s="204" t="s">
        <v>1884</v>
      </c>
      <c r="C190" s="204"/>
      <c r="D190" s="204"/>
      <c r="E190" s="210" t="s">
        <v>1884</v>
      </c>
      <c r="F190" s="227"/>
      <c r="G190" s="227"/>
      <c r="H190" s="204">
        <v>0</v>
      </c>
      <c r="I190" s="204"/>
      <c r="J190" s="204"/>
      <c r="L190" t="str">
        <f t="shared" si="44"/>
        <v xml:space="preserve"> WHEN COUNTRY = 'BIB' THEN 0</v>
      </c>
      <c r="M190" t="str">
        <f t="shared" si="52"/>
        <v/>
      </c>
      <c r="N190" t="str">
        <f t="shared" si="53"/>
        <v/>
      </c>
      <c r="O190" s="200" t="str">
        <f t="shared" si="50"/>
        <v xml:space="preserve"> WHEN COUNTRY = 'KOPER' THEN 0</v>
      </c>
      <c r="P190" s="200" t="str">
        <f t="shared" si="54"/>
        <v/>
      </c>
      <c r="Q190" s="200" t="str">
        <f t="shared" si="55"/>
        <v/>
      </c>
      <c r="R190" t="str">
        <f t="shared" si="45"/>
        <v xml:space="preserve"> WHEN COUNTRY = 'BIR' THEN 0</v>
      </c>
      <c r="S190" t="str">
        <f t="shared" si="46"/>
        <v/>
      </c>
      <c r="T190" t="str">
        <f t="shared" si="51"/>
        <v/>
      </c>
      <c r="U190" s="201" t="str">
        <f t="shared" si="47"/>
        <v/>
      </c>
      <c r="W190" t="str">
        <f t="shared" si="48"/>
        <v xml:space="preserve"> WHEN COUNTRY = 'BIB' THEN 0 WHEN COUNTRY = 'KOPER' THEN 0 WHEN COUNTRY = 'BIR' THEN 0</v>
      </c>
      <c r="X190" t="str">
        <f t="shared" si="43"/>
        <v>CASE  WHEN COUNTRY = 'BIB' THEN 0 WHEN COUNTRY = 'KOPER' THEN 0 WHEN COUNTRY = 'BIR' THEN 0 END AS MISSING_VAL_IND_193,</v>
      </c>
    </row>
    <row r="191" spans="1:24" ht="16.5" thickBot="1" x14ac:dyDescent="0.3">
      <c r="A191" s="190">
        <f t="shared" si="49"/>
        <v>194</v>
      </c>
      <c r="B191" s="204"/>
      <c r="C191" s="204"/>
      <c r="D191" s="204"/>
      <c r="E191" s="210"/>
      <c r="F191" s="227"/>
      <c r="G191" s="227"/>
      <c r="H191" s="204">
        <v>0</v>
      </c>
      <c r="I191" s="204"/>
      <c r="J191" s="204"/>
      <c r="K191" s="226">
        <v>-999</v>
      </c>
      <c r="L191" t="str">
        <f t="shared" si="44"/>
        <v/>
      </c>
      <c r="M191" t="str">
        <f t="shared" si="52"/>
        <v/>
      </c>
      <c r="N191" t="str">
        <f t="shared" si="53"/>
        <v/>
      </c>
      <c r="O191" s="200" t="str">
        <f t="shared" si="50"/>
        <v/>
      </c>
      <c r="P191" s="200" t="str">
        <f t="shared" si="54"/>
        <v/>
      </c>
      <c r="Q191" s="200" t="str">
        <f t="shared" si="55"/>
        <v/>
      </c>
      <c r="R191" t="str">
        <f t="shared" si="45"/>
        <v xml:space="preserve"> WHEN COUNTRY = 'BIR' THEN 0</v>
      </c>
      <c r="S191" t="str">
        <f t="shared" si="46"/>
        <v/>
      </c>
      <c r="T191" t="str">
        <f t="shared" si="51"/>
        <v/>
      </c>
      <c r="U191" s="201" t="str">
        <f t="shared" si="47"/>
        <v/>
      </c>
      <c r="W191" t="str">
        <f t="shared" si="48"/>
        <v xml:space="preserve"> WHEN COUNTRY = 'BIR' THEN 0</v>
      </c>
      <c r="X191" t="str">
        <f t="shared" si="43"/>
        <v>CASE  WHEN COUNTRY = 'BIR' THEN 0 END AS MISSING_VAL_IND_194,</v>
      </c>
    </row>
    <row r="192" spans="1:24" ht="16.5" thickBot="1" x14ac:dyDescent="0.3">
      <c r="A192" s="190">
        <f t="shared" si="49"/>
        <v>195</v>
      </c>
      <c r="B192" s="204"/>
      <c r="C192" s="204"/>
      <c r="D192" s="204"/>
      <c r="E192" s="210"/>
      <c r="F192" s="227"/>
      <c r="G192" s="227"/>
      <c r="H192" s="204">
        <v>0</v>
      </c>
      <c r="I192" s="204"/>
      <c r="J192" s="204"/>
      <c r="K192" s="226">
        <v>-999</v>
      </c>
      <c r="L192" t="str">
        <f t="shared" si="44"/>
        <v/>
      </c>
      <c r="M192" t="str">
        <f t="shared" si="52"/>
        <v/>
      </c>
      <c r="N192" t="str">
        <f t="shared" si="53"/>
        <v/>
      </c>
      <c r="O192" s="200" t="str">
        <f t="shared" si="50"/>
        <v/>
      </c>
      <c r="P192" s="200" t="str">
        <f t="shared" si="54"/>
        <v/>
      </c>
      <c r="Q192" s="200" t="str">
        <f t="shared" si="55"/>
        <v/>
      </c>
      <c r="R192" t="str">
        <f t="shared" si="45"/>
        <v xml:space="preserve"> WHEN COUNTRY = 'BIR' THEN 0</v>
      </c>
      <c r="S192" t="str">
        <f t="shared" si="46"/>
        <v/>
      </c>
      <c r="T192" t="str">
        <f t="shared" si="51"/>
        <v/>
      </c>
      <c r="U192" s="201" t="str">
        <f t="shared" si="47"/>
        <v/>
      </c>
      <c r="W192" t="str">
        <f t="shared" si="48"/>
        <v xml:space="preserve"> WHEN COUNTRY = 'BIR' THEN 0</v>
      </c>
      <c r="X192" t="str">
        <f t="shared" si="43"/>
        <v>CASE  WHEN COUNTRY = 'BIR' THEN 0 END AS MISSING_VAL_IND_195,</v>
      </c>
    </row>
    <row r="193" spans="1:24" ht="16.5" thickBot="1" x14ac:dyDescent="0.3">
      <c r="A193" s="190">
        <f t="shared" si="49"/>
        <v>196</v>
      </c>
      <c r="B193" s="204"/>
      <c r="C193" s="204"/>
      <c r="D193" s="204"/>
      <c r="E193" s="210" t="s">
        <v>1884</v>
      </c>
      <c r="F193" s="227"/>
      <c r="G193" s="227"/>
      <c r="H193" s="204">
        <v>0</v>
      </c>
      <c r="I193" s="204"/>
      <c r="J193" s="204"/>
      <c r="L193" t="str">
        <f t="shared" si="44"/>
        <v/>
      </c>
      <c r="M193" t="str">
        <f t="shared" si="52"/>
        <v/>
      </c>
      <c r="N193" t="str">
        <f t="shared" si="53"/>
        <v/>
      </c>
      <c r="O193" s="200" t="str">
        <f t="shared" si="50"/>
        <v xml:space="preserve"> WHEN COUNTRY = 'KOPER' THEN 0</v>
      </c>
      <c r="P193" s="200" t="str">
        <f t="shared" si="54"/>
        <v/>
      </c>
      <c r="Q193" s="200" t="str">
        <f t="shared" si="55"/>
        <v/>
      </c>
      <c r="R193" t="str">
        <f t="shared" si="45"/>
        <v xml:space="preserve"> WHEN COUNTRY = 'BIR' THEN 0</v>
      </c>
      <c r="S193" t="str">
        <f t="shared" si="46"/>
        <v/>
      </c>
      <c r="T193" t="str">
        <f t="shared" si="51"/>
        <v/>
      </c>
      <c r="U193" s="201" t="str">
        <f t="shared" si="47"/>
        <v/>
      </c>
      <c r="W193" t="str">
        <f t="shared" si="48"/>
        <v xml:space="preserve"> WHEN COUNTRY = 'KOPER' THEN 0 WHEN COUNTRY = 'BIR' THEN 0</v>
      </c>
      <c r="X193" t="str">
        <f t="shared" si="43"/>
        <v>CASE  WHEN COUNTRY = 'KOPER' THEN 0 WHEN COUNTRY = 'BIR' THEN 0 END AS MISSING_VAL_IND_196,</v>
      </c>
    </row>
    <row r="194" spans="1:24" ht="16.5" thickBot="1" x14ac:dyDescent="0.3">
      <c r="A194" s="190">
        <f t="shared" si="49"/>
        <v>197</v>
      </c>
      <c r="B194" s="204" t="s">
        <v>1884</v>
      </c>
      <c r="C194" s="204"/>
      <c r="D194" s="204"/>
      <c r="E194" s="210" t="s">
        <v>1884</v>
      </c>
      <c r="F194" s="227"/>
      <c r="G194" s="227"/>
      <c r="H194" s="204">
        <v>0</v>
      </c>
      <c r="I194" s="204"/>
      <c r="J194" s="204"/>
      <c r="L194" t="str">
        <f t="shared" si="44"/>
        <v xml:space="preserve"> WHEN COUNTRY = 'BIB' THEN 0</v>
      </c>
      <c r="M194" t="str">
        <f t="shared" si="52"/>
        <v/>
      </c>
      <c r="N194" t="str">
        <f t="shared" si="53"/>
        <v/>
      </c>
      <c r="O194" s="200" t="str">
        <f t="shared" si="50"/>
        <v xml:space="preserve"> WHEN COUNTRY = 'KOPER' THEN 0</v>
      </c>
      <c r="P194" s="200" t="str">
        <f t="shared" si="54"/>
        <v/>
      </c>
      <c r="Q194" s="200" t="str">
        <f t="shared" si="55"/>
        <v/>
      </c>
      <c r="R194" t="str">
        <f t="shared" si="45"/>
        <v xml:space="preserve"> WHEN COUNTRY = 'BIR' THEN 0</v>
      </c>
      <c r="S194" t="str">
        <f t="shared" si="46"/>
        <v/>
      </c>
      <c r="T194" t="str">
        <f t="shared" si="51"/>
        <v/>
      </c>
      <c r="U194" s="201" t="str">
        <f t="shared" si="47"/>
        <v/>
      </c>
      <c r="W194" t="str">
        <f t="shared" si="48"/>
        <v xml:space="preserve"> WHEN COUNTRY = 'BIB' THEN 0 WHEN COUNTRY = 'KOPER' THEN 0 WHEN COUNTRY = 'BIR' THEN 0</v>
      </c>
      <c r="X194" t="str">
        <f t="shared" si="43"/>
        <v>CASE  WHEN COUNTRY = 'BIB' THEN 0 WHEN COUNTRY = 'KOPER' THEN 0 WHEN COUNTRY = 'BIR' THEN 0 END AS MISSING_VAL_IND_197,</v>
      </c>
    </row>
    <row r="195" spans="1:24" ht="16.5" thickBot="1" x14ac:dyDescent="0.3">
      <c r="A195" s="190">
        <f t="shared" si="49"/>
        <v>198</v>
      </c>
      <c r="B195" s="204"/>
      <c r="C195" s="204"/>
      <c r="D195" s="204"/>
      <c r="E195" s="210"/>
      <c r="F195" s="227"/>
      <c r="G195" s="227"/>
      <c r="H195" s="204">
        <v>0</v>
      </c>
      <c r="I195" s="204"/>
      <c r="J195" s="204"/>
      <c r="K195" s="226">
        <v>-999</v>
      </c>
      <c r="L195" t="str">
        <f t="shared" si="44"/>
        <v/>
      </c>
      <c r="M195" t="str">
        <f t="shared" si="52"/>
        <v/>
      </c>
      <c r="N195" t="str">
        <f t="shared" si="53"/>
        <v/>
      </c>
      <c r="O195" s="200" t="str">
        <f t="shared" si="50"/>
        <v/>
      </c>
      <c r="P195" s="200" t="str">
        <f t="shared" si="54"/>
        <v/>
      </c>
      <c r="Q195" s="200" t="str">
        <f t="shared" si="55"/>
        <v/>
      </c>
      <c r="R195" t="str">
        <f t="shared" si="45"/>
        <v xml:space="preserve"> WHEN COUNTRY = 'BIR' THEN 0</v>
      </c>
      <c r="S195" t="str">
        <f t="shared" si="46"/>
        <v/>
      </c>
      <c r="T195" t="str">
        <f t="shared" si="51"/>
        <v/>
      </c>
      <c r="U195" s="201" t="str">
        <f t="shared" si="47"/>
        <v/>
      </c>
      <c r="W195" t="str">
        <f t="shared" si="48"/>
        <v xml:space="preserve"> WHEN COUNTRY = 'BIR' THEN 0</v>
      </c>
      <c r="X195" t="str">
        <f t="shared" si="43"/>
        <v>CASE  WHEN COUNTRY = 'BIR' THEN 0 END AS MISSING_VAL_IND_198,</v>
      </c>
    </row>
    <row r="196" spans="1:24" ht="16.5" thickBot="1" x14ac:dyDescent="0.3">
      <c r="A196" s="190">
        <f t="shared" si="49"/>
        <v>199</v>
      </c>
      <c r="B196" s="204"/>
      <c r="C196" s="204"/>
      <c r="D196" s="204"/>
      <c r="E196" s="210"/>
      <c r="F196" s="227"/>
      <c r="G196" s="227"/>
      <c r="H196" s="204">
        <v>0</v>
      </c>
      <c r="I196" s="204"/>
      <c r="J196" s="204"/>
      <c r="K196" s="226">
        <v>-999</v>
      </c>
      <c r="L196" t="str">
        <f t="shared" si="44"/>
        <v/>
      </c>
      <c r="M196" t="str">
        <f t="shared" si="52"/>
        <v/>
      </c>
      <c r="N196" t="str">
        <f t="shared" si="53"/>
        <v/>
      </c>
      <c r="O196" s="200" t="str">
        <f t="shared" si="50"/>
        <v/>
      </c>
      <c r="P196" s="200" t="str">
        <f t="shared" si="54"/>
        <v/>
      </c>
      <c r="Q196" s="200" t="str">
        <f t="shared" si="55"/>
        <v/>
      </c>
      <c r="R196" t="str">
        <f t="shared" si="45"/>
        <v xml:space="preserve"> WHEN COUNTRY = 'BIR' THEN 0</v>
      </c>
      <c r="S196" t="str">
        <f t="shared" si="46"/>
        <v/>
      </c>
      <c r="T196" t="str">
        <f t="shared" si="51"/>
        <v/>
      </c>
      <c r="U196" s="201" t="str">
        <f t="shared" si="47"/>
        <v/>
      </c>
      <c r="W196" t="str">
        <f t="shared" si="48"/>
        <v xml:space="preserve"> WHEN COUNTRY = 'BIR' THEN 0</v>
      </c>
      <c r="X196" t="str">
        <f t="shared" ref="X196:X222" si="56">IF(LEN(U196)&gt;0,U196,IF(LEN(W196)&gt;0,"CASE "&amp;W196&amp;" END AS MISSING_VAL_IND_"&amp;A196&amp;",",""))</f>
        <v>CASE  WHEN COUNTRY = 'BIR' THEN 0 END AS MISSING_VAL_IND_199,</v>
      </c>
    </row>
    <row r="197" spans="1:24" ht="16.5" thickBot="1" x14ac:dyDescent="0.3">
      <c r="A197" s="190">
        <f t="shared" si="49"/>
        <v>200</v>
      </c>
      <c r="B197" s="204"/>
      <c r="C197" s="204"/>
      <c r="D197" s="204"/>
      <c r="E197" s="210" t="s">
        <v>1884</v>
      </c>
      <c r="F197" s="227"/>
      <c r="G197" s="227"/>
      <c r="H197" s="204">
        <v>0</v>
      </c>
      <c r="I197" s="204"/>
      <c r="J197" s="204"/>
      <c r="L197" t="str">
        <f t="shared" ref="L197:L222" si="57">IF(LEN(B197)&gt;0,CONCATENATE(" WHEN COUNTRY = '",$B$2, "' THEN ",B197 ),"")</f>
        <v/>
      </c>
      <c r="M197" t="str">
        <f t="shared" si="52"/>
        <v/>
      </c>
      <c r="N197" t="str">
        <f t="shared" si="53"/>
        <v/>
      </c>
      <c r="O197" s="200" t="str">
        <f t="shared" si="50"/>
        <v xml:space="preserve"> WHEN COUNTRY = 'KOPER' THEN 0</v>
      </c>
      <c r="P197" s="200" t="str">
        <f t="shared" si="54"/>
        <v/>
      </c>
      <c r="Q197" s="200" t="str">
        <f t="shared" si="55"/>
        <v/>
      </c>
      <c r="R197" t="str">
        <f t="shared" ref="R197:R222" si="58">IF(LEN(H197)&gt;0,CONCATENATE(" WHEN COUNTRY = '",$H$2, "' THEN ",H197 ),"")</f>
        <v xml:space="preserve"> WHEN COUNTRY = 'BIR' THEN 0</v>
      </c>
      <c r="S197" t="str">
        <f t="shared" ref="S197:S222" si="59">IF(LEN(I197)&gt;0,CONCATENATE(" WHEN COUNTRY = '",$H$2,"' AND SEGMENT IN ",$I$3, "  THEN ",I197 ),"")</f>
        <v/>
      </c>
      <c r="T197" t="str">
        <f t="shared" si="51"/>
        <v/>
      </c>
      <c r="U197" s="201" t="str">
        <f t="shared" ref="U197:U222" si="60">IF(AND(LEN(L197)=0, LEN(O197)=0, LEN(R197)=0, LEN(K197)&gt;0),CONCATENATE(K197," AS MISSING_VAL_IND_",A197,","),"")</f>
        <v/>
      </c>
      <c r="W197" t="str">
        <f t="shared" ref="W197:W222" si="61">CONCATENATE(L197,M197,N197,O197,P197,Q197,R197,S197,T197,)</f>
        <v xml:space="preserve"> WHEN COUNTRY = 'KOPER' THEN 0 WHEN COUNTRY = 'BIR' THEN 0</v>
      </c>
      <c r="X197" t="str">
        <f t="shared" si="56"/>
        <v>CASE  WHEN COUNTRY = 'KOPER' THEN 0 WHEN COUNTRY = 'BIR' THEN 0 END AS MISSING_VAL_IND_200,</v>
      </c>
    </row>
    <row r="198" spans="1:24" ht="16.5" thickBot="1" x14ac:dyDescent="0.3">
      <c r="A198" s="190">
        <f t="shared" ref="A198:A222" si="62">+A197+1</f>
        <v>201</v>
      </c>
      <c r="B198" s="204" t="s">
        <v>1884</v>
      </c>
      <c r="C198" s="204"/>
      <c r="D198" s="204"/>
      <c r="E198" s="210" t="s">
        <v>1884</v>
      </c>
      <c r="F198" s="227"/>
      <c r="G198" s="227"/>
      <c r="H198" s="204">
        <v>0</v>
      </c>
      <c r="I198" s="204"/>
      <c r="J198" s="204"/>
      <c r="L198" t="str">
        <f t="shared" si="57"/>
        <v xml:space="preserve"> WHEN COUNTRY = 'BIB' THEN 0</v>
      </c>
      <c r="M198" t="str">
        <f t="shared" si="52"/>
        <v/>
      </c>
      <c r="N198" t="str">
        <f t="shared" si="53"/>
        <v/>
      </c>
      <c r="O198" s="200" t="str">
        <f t="shared" si="50"/>
        <v xml:space="preserve"> WHEN COUNTRY = 'KOPER' THEN 0</v>
      </c>
      <c r="P198" s="200" t="str">
        <f t="shared" si="54"/>
        <v/>
      </c>
      <c r="Q198" s="200" t="str">
        <f t="shared" si="55"/>
        <v/>
      </c>
      <c r="R198" t="str">
        <f t="shared" si="58"/>
        <v xml:space="preserve"> WHEN COUNTRY = 'BIR' THEN 0</v>
      </c>
      <c r="S198" t="str">
        <f t="shared" si="59"/>
        <v/>
      </c>
      <c r="T198" t="str">
        <f t="shared" si="51"/>
        <v/>
      </c>
      <c r="U198" s="201" t="str">
        <f t="shared" si="60"/>
        <v/>
      </c>
      <c r="W198" t="str">
        <f t="shared" si="61"/>
        <v xml:space="preserve"> WHEN COUNTRY = 'BIB' THEN 0 WHEN COUNTRY = 'KOPER' THEN 0 WHEN COUNTRY = 'BIR' THEN 0</v>
      </c>
      <c r="X198" t="str">
        <f t="shared" si="56"/>
        <v>CASE  WHEN COUNTRY = 'BIB' THEN 0 WHEN COUNTRY = 'KOPER' THEN 0 WHEN COUNTRY = 'BIR' THEN 0 END AS MISSING_VAL_IND_201,</v>
      </c>
    </row>
    <row r="199" spans="1:24" ht="16.5" thickBot="1" x14ac:dyDescent="0.3">
      <c r="A199" s="190">
        <f t="shared" si="62"/>
        <v>202</v>
      </c>
      <c r="B199" s="204"/>
      <c r="C199" s="204"/>
      <c r="D199" s="204"/>
      <c r="E199" s="210"/>
      <c r="F199" s="227"/>
      <c r="G199" s="227"/>
      <c r="H199" s="204"/>
      <c r="I199" s="204"/>
      <c r="J199" s="204"/>
      <c r="K199" s="226">
        <v>-999</v>
      </c>
      <c r="L199" t="str">
        <f t="shared" si="57"/>
        <v/>
      </c>
      <c r="M199" t="str">
        <f t="shared" si="52"/>
        <v/>
      </c>
      <c r="N199" t="str">
        <f t="shared" si="53"/>
        <v/>
      </c>
      <c r="O199" s="200" t="str">
        <f t="shared" si="50"/>
        <v/>
      </c>
      <c r="P199" s="200" t="str">
        <f t="shared" si="54"/>
        <v/>
      </c>
      <c r="Q199" s="200" t="str">
        <f t="shared" si="55"/>
        <v/>
      </c>
      <c r="R199" t="str">
        <f t="shared" si="58"/>
        <v/>
      </c>
      <c r="S199" t="str">
        <f t="shared" si="59"/>
        <v/>
      </c>
      <c r="T199" t="str">
        <f t="shared" si="51"/>
        <v/>
      </c>
      <c r="U199" s="201" t="str">
        <f t="shared" si="60"/>
        <v>-999 AS MISSING_VAL_IND_202,</v>
      </c>
      <c r="W199" t="str">
        <f t="shared" si="61"/>
        <v/>
      </c>
      <c r="X199" t="str">
        <f t="shared" si="56"/>
        <v>-999 AS MISSING_VAL_IND_202,</v>
      </c>
    </row>
    <row r="200" spans="1:24" ht="16.5" thickBot="1" x14ac:dyDescent="0.3">
      <c r="A200" s="190">
        <f t="shared" si="62"/>
        <v>203</v>
      </c>
      <c r="B200" s="204"/>
      <c r="C200" s="204"/>
      <c r="D200" s="204"/>
      <c r="E200" s="210"/>
      <c r="F200" s="227"/>
      <c r="G200" s="227"/>
      <c r="H200" s="204"/>
      <c r="I200" s="204"/>
      <c r="J200" s="204"/>
      <c r="K200" s="226">
        <v>-999</v>
      </c>
      <c r="L200" t="str">
        <f t="shared" si="57"/>
        <v/>
      </c>
      <c r="M200" t="str">
        <f t="shared" si="52"/>
        <v/>
      </c>
      <c r="N200" t="str">
        <f t="shared" si="53"/>
        <v/>
      </c>
      <c r="O200" s="200" t="str">
        <f t="shared" si="50"/>
        <v/>
      </c>
      <c r="P200" s="200" t="str">
        <f t="shared" si="54"/>
        <v/>
      </c>
      <c r="Q200" s="200" t="str">
        <f t="shared" si="55"/>
        <v/>
      </c>
      <c r="R200" t="str">
        <f t="shared" si="58"/>
        <v/>
      </c>
      <c r="S200" t="str">
        <f t="shared" si="59"/>
        <v/>
      </c>
      <c r="T200" t="str">
        <f t="shared" si="51"/>
        <v/>
      </c>
      <c r="U200" s="201" t="str">
        <f t="shared" si="60"/>
        <v>-999 AS MISSING_VAL_IND_203,</v>
      </c>
      <c r="W200" t="str">
        <f t="shared" si="61"/>
        <v/>
      </c>
      <c r="X200" t="str">
        <f t="shared" si="56"/>
        <v>-999 AS MISSING_VAL_IND_203,</v>
      </c>
    </row>
    <row r="201" spans="1:24" ht="16.5" thickBot="1" x14ac:dyDescent="0.3">
      <c r="A201" s="190">
        <f t="shared" si="62"/>
        <v>204</v>
      </c>
      <c r="B201" s="204"/>
      <c r="C201" s="204"/>
      <c r="D201" s="204"/>
      <c r="E201" s="210" t="s">
        <v>1884</v>
      </c>
      <c r="F201" s="227"/>
      <c r="G201" s="227"/>
      <c r="H201" s="204"/>
      <c r="I201" s="204"/>
      <c r="J201" s="204"/>
      <c r="L201" t="str">
        <f t="shared" si="57"/>
        <v/>
      </c>
      <c r="M201" t="str">
        <f t="shared" si="52"/>
        <v/>
      </c>
      <c r="N201" t="str">
        <f t="shared" si="53"/>
        <v/>
      </c>
      <c r="O201" s="200" t="str">
        <f t="shared" si="50"/>
        <v xml:space="preserve"> WHEN COUNTRY = 'KOPER' THEN 0</v>
      </c>
      <c r="P201" s="200" t="str">
        <f t="shared" si="54"/>
        <v/>
      </c>
      <c r="Q201" s="200" t="str">
        <f t="shared" si="55"/>
        <v/>
      </c>
      <c r="R201" t="str">
        <f t="shared" si="58"/>
        <v/>
      </c>
      <c r="S201" t="str">
        <f t="shared" si="59"/>
        <v/>
      </c>
      <c r="T201" t="str">
        <f t="shared" si="51"/>
        <v/>
      </c>
      <c r="U201" s="201" t="str">
        <f t="shared" si="60"/>
        <v/>
      </c>
      <c r="W201" t="str">
        <f t="shared" si="61"/>
        <v xml:space="preserve"> WHEN COUNTRY = 'KOPER' THEN 0</v>
      </c>
      <c r="X201" t="str">
        <f t="shared" si="56"/>
        <v>CASE  WHEN COUNTRY = 'KOPER' THEN 0 END AS MISSING_VAL_IND_204,</v>
      </c>
    </row>
    <row r="202" spans="1:24" ht="16.5" thickBot="1" x14ac:dyDescent="0.3">
      <c r="A202" s="190">
        <f t="shared" si="62"/>
        <v>205</v>
      </c>
      <c r="B202" s="204" t="s">
        <v>1884</v>
      </c>
      <c r="C202" s="204"/>
      <c r="D202" s="204"/>
      <c r="E202" s="210" t="s">
        <v>1884</v>
      </c>
      <c r="F202" s="227"/>
      <c r="G202" s="227"/>
      <c r="H202" s="204"/>
      <c r="I202" s="204"/>
      <c r="J202" s="204"/>
      <c r="L202" t="str">
        <f t="shared" si="57"/>
        <v xml:space="preserve"> WHEN COUNTRY = 'BIB' THEN 0</v>
      </c>
      <c r="M202" t="str">
        <f t="shared" si="52"/>
        <v/>
      </c>
      <c r="N202" t="str">
        <f t="shared" si="53"/>
        <v/>
      </c>
      <c r="O202" s="200" t="str">
        <f t="shared" si="50"/>
        <v xml:space="preserve"> WHEN COUNTRY = 'KOPER' THEN 0</v>
      </c>
      <c r="P202" s="200" t="str">
        <f t="shared" si="54"/>
        <v/>
      </c>
      <c r="Q202" s="200" t="str">
        <f t="shared" si="55"/>
        <v/>
      </c>
      <c r="R202" t="str">
        <f t="shared" si="58"/>
        <v/>
      </c>
      <c r="S202" t="str">
        <f t="shared" si="59"/>
        <v/>
      </c>
      <c r="T202" t="str">
        <f t="shared" si="51"/>
        <v/>
      </c>
      <c r="U202" s="201" t="str">
        <f t="shared" si="60"/>
        <v/>
      </c>
      <c r="W202" t="str">
        <f t="shared" si="61"/>
        <v xml:space="preserve"> WHEN COUNTRY = 'BIB' THEN 0 WHEN COUNTRY = 'KOPER' THEN 0</v>
      </c>
      <c r="X202" t="str">
        <f t="shared" si="56"/>
        <v>CASE  WHEN COUNTRY = 'BIB' THEN 0 WHEN COUNTRY = 'KOPER' THEN 0 END AS MISSING_VAL_IND_205,</v>
      </c>
    </row>
    <row r="203" spans="1:24" ht="16.5" thickBot="1" x14ac:dyDescent="0.3">
      <c r="A203" s="190">
        <f t="shared" si="62"/>
        <v>206</v>
      </c>
      <c r="B203" s="204"/>
      <c r="C203" s="204"/>
      <c r="D203" s="204"/>
      <c r="E203" s="210"/>
      <c r="F203" s="227"/>
      <c r="G203" s="227"/>
      <c r="H203" s="204" t="s">
        <v>1884</v>
      </c>
      <c r="I203" s="204"/>
      <c r="J203" s="204"/>
      <c r="L203" t="str">
        <f t="shared" si="57"/>
        <v/>
      </c>
      <c r="M203" t="str">
        <f t="shared" si="52"/>
        <v/>
      </c>
      <c r="N203" t="str">
        <f t="shared" si="53"/>
        <v/>
      </c>
      <c r="O203" s="200" t="str">
        <f t="shared" si="50"/>
        <v/>
      </c>
      <c r="P203" s="200" t="str">
        <f t="shared" si="54"/>
        <v/>
      </c>
      <c r="Q203" s="200" t="str">
        <f t="shared" si="55"/>
        <v/>
      </c>
      <c r="R203" t="str">
        <f t="shared" si="58"/>
        <v xml:space="preserve"> WHEN COUNTRY = 'BIR' THEN 0</v>
      </c>
      <c r="S203" t="str">
        <f t="shared" si="59"/>
        <v/>
      </c>
      <c r="T203" t="str">
        <f t="shared" si="51"/>
        <v/>
      </c>
      <c r="U203" s="201" t="str">
        <f t="shared" si="60"/>
        <v/>
      </c>
      <c r="W203" t="str">
        <f t="shared" si="61"/>
        <v xml:space="preserve"> WHEN COUNTRY = 'BIR' THEN 0</v>
      </c>
      <c r="X203" t="str">
        <f t="shared" si="56"/>
        <v>CASE  WHEN COUNTRY = 'BIR' THEN 0 END AS MISSING_VAL_IND_206,</v>
      </c>
    </row>
    <row r="204" spans="1:24" ht="16.5" thickBot="1" x14ac:dyDescent="0.3">
      <c r="A204" s="190">
        <f t="shared" si="62"/>
        <v>207</v>
      </c>
      <c r="B204" s="204"/>
      <c r="C204" s="204"/>
      <c r="D204" s="204"/>
      <c r="E204" s="210"/>
      <c r="F204" s="227"/>
      <c r="G204" s="227"/>
      <c r="H204" s="204"/>
      <c r="I204" s="204"/>
      <c r="J204" s="204"/>
      <c r="L204" t="str">
        <f t="shared" si="57"/>
        <v/>
      </c>
      <c r="M204" t="str">
        <f t="shared" si="52"/>
        <v/>
      </c>
      <c r="N204" t="str">
        <f t="shared" si="53"/>
        <v/>
      </c>
      <c r="O204" s="200" t="str">
        <f t="shared" si="50"/>
        <v/>
      </c>
      <c r="P204" s="200" t="str">
        <f t="shared" si="54"/>
        <v/>
      </c>
      <c r="Q204" s="200" t="str">
        <f t="shared" si="55"/>
        <v/>
      </c>
      <c r="R204" t="str">
        <f t="shared" si="58"/>
        <v/>
      </c>
      <c r="S204" t="str">
        <f t="shared" si="59"/>
        <v/>
      </c>
      <c r="T204" t="str">
        <f t="shared" si="51"/>
        <v/>
      </c>
      <c r="U204" s="201" t="str">
        <f t="shared" si="60"/>
        <v/>
      </c>
      <c r="W204" t="str">
        <f t="shared" si="61"/>
        <v/>
      </c>
      <c r="X204" t="str">
        <f t="shared" si="56"/>
        <v/>
      </c>
    </row>
    <row r="205" spans="1:24" ht="16.5" thickBot="1" x14ac:dyDescent="0.3">
      <c r="A205" s="190">
        <f t="shared" si="62"/>
        <v>208</v>
      </c>
      <c r="B205" s="204"/>
      <c r="C205" s="204"/>
      <c r="D205" s="204"/>
      <c r="E205" s="210" t="s">
        <v>1884</v>
      </c>
      <c r="F205" s="227"/>
      <c r="G205" s="227"/>
      <c r="H205" s="204" t="s">
        <v>1884</v>
      </c>
      <c r="I205" s="204"/>
      <c r="J205" s="204"/>
      <c r="L205" t="str">
        <f t="shared" si="57"/>
        <v/>
      </c>
      <c r="M205" t="str">
        <f t="shared" si="52"/>
        <v/>
      </c>
      <c r="N205" t="str">
        <f t="shared" si="53"/>
        <v/>
      </c>
      <c r="O205" s="200" t="str">
        <f t="shared" si="50"/>
        <v xml:space="preserve"> WHEN COUNTRY = 'KOPER' THEN 0</v>
      </c>
      <c r="P205" s="200" t="str">
        <f t="shared" si="54"/>
        <v/>
      </c>
      <c r="Q205" s="200" t="str">
        <f t="shared" si="55"/>
        <v/>
      </c>
      <c r="R205" t="str">
        <f t="shared" si="58"/>
        <v xml:space="preserve"> WHEN COUNTRY = 'BIR' THEN 0</v>
      </c>
      <c r="S205" t="str">
        <f t="shared" si="59"/>
        <v/>
      </c>
      <c r="T205" t="str">
        <f t="shared" si="51"/>
        <v/>
      </c>
      <c r="U205" s="201" t="str">
        <f t="shared" si="60"/>
        <v/>
      </c>
      <c r="W205" t="str">
        <f t="shared" si="61"/>
        <v xml:space="preserve"> WHEN COUNTRY = 'KOPER' THEN 0 WHEN COUNTRY = 'BIR' THEN 0</v>
      </c>
      <c r="X205" t="str">
        <f t="shared" si="56"/>
        <v>CASE  WHEN COUNTRY = 'KOPER' THEN 0 WHEN COUNTRY = 'BIR' THEN 0 END AS MISSING_VAL_IND_208,</v>
      </c>
    </row>
    <row r="206" spans="1:24" ht="16.5" thickBot="1" x14ac:dyDescent="0.3">
      <c r="A206" s="190">
        <f t="shared" si="62"/>
        <v>209</v>
      </c>
      <c r="B206" s="204"/>
      <c r="C206" s="204"/>
      <c r="D206" s="204"/>
      <c r="E206" s="210" t="s">
        <v>1884</v>
      </c>
      <c r="F206" s="227"/>
      <c r="G206" s="227"/>
      <c r="H206" s="204" t="s">
        <v>1884</v>
      </c>
      <c r="I206" s="204"/>
      <c r="J206" s="204"/>
      <c r="L206" t="str">
        <f t="shared" si="57"/>
        <v/>
      </c>
      <c r="M206" t="str">
        <f t="shared" si="52"/>
        <v/>
      </c>
      <c r="N206" t="str">
        <f t="shared" si="53"/>
        <v/>
      </c>
      <c r="O206" s="200" t="str">
        <f t="shared" si="50"/>
        <v xml:space="preserve"> WHEN COUNTRY = 'KOPER' THEN 0</v>
      </c>
      <c r="P206" s="200" t="str">
        <f t="shared" si="54"/>
        <v/>
      </c>
      <c r="Q206" s="200" t="str">
        <f t="shared" si="55"/>
        <v/>
      </c>
      <c r="R206" t="str">
        <f t="shared" si="58"/>
        <v xml:space="preserve"> WHEN COUNTRY = 'BIR' THEN 0</v>
      </c>
      <c r="S206" t="str">
        <f t="shared" si="59"/>
        <v/>
      </c>
      <c r="T206" t="str">
        <f t="shared" si="51"/>
        <v/>
      </c>
      <c r="U206" s="201" t="str">
        <f t="shared" si="60"/>
        <v/>
      </c>
      <c r="W206" t="str">
        <f t="shared" si="61"/>
        <v xml:space="preserve"> WHEN COUNTRY = 'KOPER' THEN 0 WHEN COUNTRY = 'BIR' THEN 0</v>
      </c>
      <c r="X206" t="str">
        <f t="shared" si="56"/>
        <v>CASE  WHEN COUNTRY = 'KOPER' THEN 0 WHEN COUNTRY = 'BIR' THEN 0 END AS MISSING_VAL_IND_209,</v>
      </c>
    </row>
    <row r="207" spans="1:24" ht="16.5" thickBot="1" x14ac:dyDescent="0.3">
      <c r="A207" s="190">
        <f t="shared" si="62"/>
        <v>210</v>
      </c>
      <c r="B207" s="204" t="s">
        <v>1884</v>
      </c>
      <c r="C207" s="204"/>
      <c r="D207" s="204"/>
      <c r="E207" s="210"/>
      <c r="F207" s="227"/>
      <c r="G207" s="227"/>
      <c r="H207" s="204"/>
      <c r="I207" s="204"/>
      <c r="J207" s="204"/>
      <c r="L207" t="str">
        <f t="shared" si="57"/>
        <v xml:space="preserve"> WHEN COUNTRY = 'BIB' THEN 0</v>
      </c>
      <c r="M207" t="str">
        <f t="shared" si="52"/>
        <v/>
      </c>
      <c r="N207" t="str">
        <f t="shared" si="53"/>
        <v/>
      </c>
      <c r="O207" s="200" t="str">
        <f t="shared" si="50"/>
        <v/>
      </c>
      <c r="P207" s="200" t="str">
        <f t="shared" si="54"/>
        <v/>
      </c>
      <c r="Q207" s="200" t="str">
        <f t="shared" si="55"/>
        <v/>
      </c>
      <c r="R207" t="str">
        <f t="shared" si="58"/>
        <v/>
      </c>
      <c r="S207" t="str">
        <f t="shared" si="59"/>
        <v/>
      </c>
      <c r="T207" t="str">
        <f t="shared" si="51"/>
        <v/>
      </c>
      <c r="U207" s="201" t="str">
        <f t="shared" si="60"/>
        <v/>
      </c>
      <c r="W207" t="str">
        <f t="shared" si="61"/>
        <v xml:space="preserve"> WHEN COUNTRY = 'BIB' THEN 0</v>
      </c>
      <c r="X207" t="str">
        <f t="shared" si="56"/>
        <v>CASE  WHEN COUNTRY = 'BIB' THEN 0 END AS MISSING_VAL_IND_210,</v>
      </c>
    </row>
    <row r="208" spans="1:24" s="217" customFormat="1" ht="16.5" thickBot="1" x14ac:dyDescent="0.3">
      <c r="A208" s="190">
        <f t="shared" si="62"/>
        <v>211</v>
      </c>
      <c r="B208" s="204"/>
      <c r="C208" s="204" t="s">
        <v>1884</v>
      </c>
      <c r="D208" s="204" t="s">
        <v>1884</v>
      </c>
      <c r="E208" s="210"/>
      <c r="F208" s="228" t="s">
        <v>1973</v>
      </c>
      <c r="G208" s="228" t="s">
        <v>1974</v>
      </c>
      <c r="H208" s="204"/>
      <c r="I208" s="204" t="s">
        <v>2099</v>
      </c>
      <c r="J208" s="204" t="s">
        <v>2099</v>
      </c>
      <c r="K208" s="221"/>
      <c r="L208" t="str">
        <f t="shared" si="57"/>
        <v/>
      </c>
      <c r="M208" t="str">
        <f>IF(LEN(C208)&gt;0,CONCATENATE(" WHEN COUNTRY = '",$B$2,"' AND SEGMENT= '",$C$3, "'  THEN ",C208 ),"")</f>
        <v xml:space="preserve"> WHEN COUNTRY = 'BIB' AND SEGMENT= 'CORPORATE'  THEN 0</v>
      </c>
      <c r="N208" t="str">
        <f>IF(LEN(D208)&gt;0,CONCATENATE(" WHEN COUNTRY = '",$B$2,"' AND SEGMENT= '",$D$3, "'  THEN ",D208 ),"")</f>
        <v xml:space="preserve"> WHEN COUNTRY = 'BIB' AND SEGMENT= 'RETAIL'  THEN 0</v>
      </c>
      <c r="O208" s="200" t="str">
        <f t="shared" ref="O208:O222" si="63">IF(LEN(E208)&gt;0,CONCATENATE(" WHEN COUNTRY = '",$E$2, "' THEN ",E208 ),"")</f>
        <v/>
      </c>
      <c r="P208" s="200" t="str">
        <f>IF(LEN(F208)&gt;0,CONCATENATE(" WHEN COUNTRY = '",$E$2,"' AND SEGMENT= '",$F$3, "'  THEN ",F208 ),"")</f>
        <v xml:space="preserve"> WHEN COUNTRY = 'KOPER' AND SEGMENT= 'CORPORATE'  THEN 1380</v>
      </c>
      <c r="Q208" s="200" t="str">
        <f>IF(LEN(G208)&gt;0,CONCATENATE(" WHEN COUNTRY = '",$E$2,"' AND SEGMENT= '",$G$3, "'  THEN ",G208 ),"")</f>
        <v xml:space="preserve"> WHEN COUNTRY = 'KOPER' AND SEGMENT= 'SMALL/MICRO'  THEN 1259</v>
      </c>
      <c r="R208" t="str">
        <f t="shared" si="58"/>
        <v/>
      </c>
      <c r="S208" t="str">
        <f t="shared" si="59"/>
        <v xml:space="preserve"> WHEN COUNTRY = 'BIR' AND SEGMENT IN ('CORPORATE','SME Corporate')  THEN 365</v>
      </c>
      <c r="T208" t="str">
        <f t="shared" si="51"/>
        <v xml:space="preserve"> WHEN COUNTRY = 'BIR' AND SEGMENT= 'SME Retail'  THEN 365</v>
      </c>
      <c r="U208" s="201" t="str">
        <f t="shared" si="60"/>
        <v/>
      </c>
      <c r="W208" t="str">
        <f t="shared" si="61"/>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v>
      </c>
      <c r="X208" t="str">
        <f t="shared" si="56"/>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END AS MISSING_VAL_IND_211,</v>
      </c>
    </row>
    <row r="209" spans="1:24" ht="16.5" thickBot="1" x14ac:dyDescent="0.3">
      <c r="A209" s="190">
        <f t="shared" si="62"/>
        <v>212</v>
      </c>
      <c r="B209" s="204" t="s">
        <v>1884</v>
      </c>
      <c r="C209" s="204"/>
      <c r="D209" s="204"/>
      <c r="E209" s="210" t="s">
        <v>1884</v>
      </c>
      <c r="F209" s="227"/>
      <c r="G209" s="227"/>
      <c r="H209" s="204">
        <v>0</v>
      </c>
      <c r="I209" s="204"/>
      <c r="J209" s="204"/>
      <c r="L209" t="str">
        <f t="shared" si="57"/>
        <v xml:space="preserve"> WHEN COUNTRY = 'BIB' THEN 0</v>
      </c>
      <c r="M209" t="str">
        <f t="shared" ref="M209:M222" si="64">IF(LEN(C209)&gt;0,CONCATENATE(" WHEN COUNTRY = '",$B$2, "' THEN ",C209 ),"")</f>
        <v/>
      </c>
      <c r="N209" t="str">
        <f t="shared" ref="N209:N222" si="65">IF(LEN(D209)&gt;0,CONCATENATE(" WHEN COUNTRY = '",$B$2, "' THEN ",D209 ),"")</f>
        <v/>
      </c>
      <c r="O209" s="200" t="str">
        <f t="shared" si="63"/>
        <v xml:space="preserve"> WHEN COUNTRY = 'KOPER' THEN 0</v>
      </c>
      <c r="P209" s="200" t="str">
        <f t="shared" ref="P209:P222" si="66">IF(LEN(F209)&gt;0,CONCATENATE(" WHEN COUNTRY = '",$E$2, "' THEN ",F209 ),"")</f>
        <v/>
      </c>
      <c r="Q209" s="200" t="str">
        <f t="shared" ref="Q209:Q222" si="67">IF(LEN(G209)&gt;0,CONCATENATE(" WHEN COUNTRY = '",$E$2, "' THEN ",G209 ),"")</f>
        <v/>
      </c>
      <c r="R209" t="str">
        <f t="shared" si="58"/>
        <v xml:space="preserve"> WHEN COUNTRY = 'BIR' THEN 0</v>
      </c>
      <c r="S209" t="str">
        <f t="shared" si="59"/>
        <v/>
      </c>
      <c r="T209" t="str">
        <f t="shared" ref="T209:T222" si="68">IF(LEN(J209)&gt;0,CONCATENATE(" WHEN COUNTRY = '",$H$2,"' AND SEGMENT= '",$J$3, "'  THEN ",J209 ),"")</f>
        <v/>
      </c>
      <c r="U209" s="201" t="str">
        <f t="shared" si="60"/>
        <v/>
      </c>
      <c r="W209" t="str">
        <f t="shared" si="61"/>
        <v xml:space="preserve"> WHEN COUNTRY = 'BIB' THEN 0 WHEN COUNTRY = 'KOPER' THEN 0 WHEN COUNTRY = 'BIR' THEN 0</v>
      </c>
      <c r="X209" t="str">
        <f t="shared" si="56"/>
        <v>CASE  WHEN COUNTRY = 'BIB' THEN 0 WHEN COUNTRY = 'KOPER' THEN 0 WHEN COUNTRY = 'BIR' THEN 0 END AS MISSING_VAL_IND_212,</v>
      </c>
    </row>
    <row r="210" spans="1:24" ht="16.5" thickBot="1" x14ac:dyDescent="0.3">
      <c r="A210" s="190">
        <f t="shared" si="62"/>
        <v>213</v>
      </c>
      <c r="B210" s="204" t="s">
        <v>1884</v>
      </c>
      <c r="C210" s="204"/>
      <c r="D210" s="204"/>
      <c r="E210" s="210" t="s">
        <v>1884</v>
      </c>
      <c r="F210" s="227"/>
      <c r="G210" s="227"/>
      <c r="H210" s="204">
        <v>0</v>
      </c>
      <c r="I210" s="204"/>
      <c r="J210" s="204"/>
      <c r="L210" t="str">
        <f t="shared" si="57"/>
        <v xml:space="preserve"> WHEN COUNTRY = 'BIB' THEN 0</v>
      </c>
      <c r="M210" t="str">
        <f t="shared" si="64"/>
        <v/>
      </c>
      <c r="N210" t="str">
        <f t="shared" si="65"/>
        <v/>
      </c>
      <c r="O210" s="200" t="str">
        <f t="shared" si="63"/>
        <v xml:space="preserve"> WHEN COUNTRY = 'KOPER' THEN 0</v>
      </c>
      <c r="P210" s="200" t="str">
        <f t="shared" si="66"/>
        <v/>
      </c>
      <c r="Q210" s="200" t="str">
        <f t="shared" si="67"/>
        <v/>
      </c>
      <c r="R210" t="str">
        <f t="shared" si="58"/>
        <v xml:space="preserve"> WHEN COUNTRY = 'BIR' THEN 0</v>
      </c>
      <c r="S210" t="str">
        <f t="shared" si="59"/>
        <v/>
      </c>
      <c r="T210" t="str">
        <f t="shared" si="68"/>
        <v/>
      </c>
      <c r="U210" s="201" t="str">
        <f t="shared" si="60"/>
        <v/>
      </c>
      <c r="W210" t="str">
        <f t="shared" si="61"/>
        <v xml:space="preserve"> WHEN COUNTRY = 'BIB' THEN 0 WHEN COUNTRY = 'KOPER' THEN 0 WHEN COUNTRY = 'BIR' THEN 0</v>
      </c>
      <c r="X210" t="str">
        <f t="shared" si="56"/>
        <v>CASE  WHEN COUNTRY = 'BIB' THEN 0 WHEN COUNTRY = 'KOPER' THEN 0 WHEN COUNTRY = 'BIR' THEN 0 END AS MISSING_VAL_IND_213,</v>
      </c>
    </row>
    <row r="211" spans="1:24" ht="16.5" thickBot="1" x14ac:dyDescent="0.3">
      <c r="A211" s="190">
        <f t="shared" si="62"/>
        <v>214</v>
      </c>
      <c r="B211" s="204" t="s">
        <v>1884</v>
      </c>
      <c r="C211" s="204"/>
      <c r="D211" s="204"/>
      <c r="E211" s="210"/>
      <c r="F211" s="227"/>
      <c r="G211" s="227"/>
      <c r="H211" s="204"/>
      <c r="I211" s="204"/>
      <c r="J211" s="204"/>
      <c r="L211" t="str">
        <f t="shared" si="57"/>
        <v xml:space="preserve"> WHEN COUNTRY = 'BIB' THEN 0</v>
      </c>
      <c r="M211" t="str">
        <f t="shared" si="64"/>
        <v/>
      </c>
      <c r="N211" t="str">
        <f t="shared" si="65"/>
        <v/>
      </c>
      <c r="O211" s="200" t="str">
        <f t="shared" si="63"/>
        <v/>
      </c>
      <c r="P211" s="200" t="str">
        <f t="shared" si="66"/>
        <v/>
      </c>
      <c r="Q211" s="200" t="str">
        <f t="shared" si="67"/>
        <v/>
      </c>
      <c r="R211" t="str">
        <f t="shared" si="58"/>
        <v/>
      </c>
      <c r="S211" t="str">
        <f t="shared" si="59"/>
        <v/>
      </c>
      <c r="T211" t="str">
        <f t="shared" si="68"/>
        <v/>
      </c>
      <c r="U211" s="201" t="str">
        <f t="shared" si="60"/>
        <v/>
      </c>
      <c r="W211" t="str">
        <f t="shared" si="61"/>
        <v xml:space="preserve"> WHEN COUNTRY = 'BIB' THEN 0</v>
      </c>
      <c r="X211" t="str">
        <f t="shared" si="56"/>
        <v>CASE  WHEN COUNTRY = 'BIB' THEN 0 END AS MISSING_VAL_IND_214,</v>
      </c>
    </row>
    <row r="212" spans="1:24" ht="16.5" thickBot="1" x14ac:dyDescent="0.3">
      <c r="A212" s="190">
        <f t="shared" si="62"/>
        <v>215</v>
      </c>
      <c r="B212" s="204" t="s">
        <v>1884</v>
      </c>
      <c r="C212" s="204"/>
      <c r="D212" s="204"/>
      <c r="E212" s="210"/>
      <c r="F212" s="227"/>
      <c r="G212" s="227"/>
      <c r="H212" s="204"/>
      <c r="I212" s="204"/>
      <c r="J212" s="204"/>
      <c r="L212" t="str">
        <f t="shared" si="57"/>
        <v xml:space="preserve"> WHEN COUNTRY = 'BIB' THEN 0</v>
      </c>
      <c r="M212" t="str">
        <f t="shared" si="64"/>
        <v/>
      </c>
      <c r="N212" t="str">
        <f t="shared" si="65"/>
        <v/>
      </c>
      <c r="O212" s="200" t="str">
        <f t="shared" si="63"/>
        <v/>
      </c>
      <c r="P212" s="200" t="str">
        <f t="shared" si="66"/>
        <v/>
      </c>
      <c r="Q212" s="200" t="str">
        <f t="shared" si="67"/>
        <v/>
      </c>
      <c r="R212" t="str">
        <f t="shared" si="58"/>
        <v/>
      </c>
      <c r="S212" t="str">
        <f t="shared" si="59"/>
        <v/>
      </c>
      <c r="T212" t="str">
        <f t="shared" si="68"/>
        <v/>
      </c>
      <c r="U212" s="201" t="str">
        <f t="shared" si="60"/>
        <v/>
      </c>
      <c r="W212" t="str">
        <f t="shared" si="61"/>
        <v xml:space="preserve"> WHEN COUNTRY = 'BIB' THEN 0</v>
      </c>
      <c r="X212" t="str">
        <f t="shared" si="56"/>
        <v>CASE  WHEN COUNTRY = 'BIB' THEN 0 END AS MISSING_VAL_IND_215,</v>
      </c>
    </row>
    <row r="213" spans="1:24" ht="16.5" thickBot="1" x14ac:dyDescent="0.3">
      <c r="A213" s="190">
        <f t="shared" si="62"/>
        <v>216</v>
      </c>
      <c r="B213" s="204" t="s">
        <v>1884</v>
      </c>
      <c r="C213" s="204"/>
      <c r="D213" s="204"/>
      <c r="E213" s="210"/>
      <c r="F213" s="227"/>
      <c r="G213" s="227"/>
      <c r="H213" s="204"/>
      <c r="I213" s="204"/>
      <c r="J213" s="204"/>
      <c r="L213" t="str">
        <f t="shared" si="57"/>
        <v xml:space="preserve"> WHEN COUNTRY = 'BIB' THEN 0</v>
      </c>
      <c r="M213" t="str">
        <f t="shared" si="64"/>
        <v/>
      </c>
      <c r="N213" t="str">
        <f t="shared" si="65"/>
        <v/>
      </c>
      <c r="O213" s="200" t="str">
        <f t="shared" si="63"/>
        <v/>
      </c>
      <c r="P213" s="200" t="str">
        <f t="shared" si="66"/>
        <v/>
      </c>
      <c r="Q213" s="200" t="str">
        <f t="shared" si="67"/>
        <v/>
      </c>
      <c r="R213" t="str">
        <f t="shared" si="58"/>
        <v/>
      </c>
      <c r="S213" t="str">
        <f t="shared" si="59"/>
        <v/>
      </c>
      <c r="T213" t="str">
        <f t="shared" si="68"/>
        <v/>
      </c>
      <c r="U213" s="201" t="str">
        <f t="shared" si="60"/>
        <v/>
      </c>
      <c r="W213" t="str">
        <f t="shared" si="61"/>
        <v xml:space="preserve"> WHEN COUNTRY = 'BIB' THEN 0</v>
      </c>
      <c r="X213" t="str">
        <f t="shared" si="56"/>
        <v>CASE  WHEN COUNTRY = 'BIB' THEN 0 END AS MISSING_VAL_IND_216,</v>
      </c>
    </row>
    <row r="214" spans="1:24" ht="16.5" thickBot="1" x14ac:dyDescent="0.3">
      <c r="A214" s="190">
        <f t="shared" si="62"/>
        <v>217</v>
      </c>
      <c r="B214" s="204" t="s">
        <v>1884</v>
      </c>
      <c r="C214" s="204"/>
      <c r="D214" s="204"/>
      <c r="E214" s="210"/>
      <c r="F214" s="227"/>
      <c r="G214" s="227"/>
      <c r="H214" s="204"/>
      <c r="I214" s="204"/>
      <c r="J214" s="204"/>
      <c r="L214" t="str">
        <f t="shared" si="57"/>
        <v xml:space="preserve"> WHEN COUNTRY = 'BIB' THEN 0</v>
      </c>
      <c r="M214" t="str">
        <f t="shared" si="64"/>
        <v/>
      </c>
      <c r="N214" t="str">
        <f t="shared" si="65"/>
        <v/>
      </c>
      <c r="O214" s="200" t="str">
        <f t="shared" si="63"/>
        <v/>
      </c>
      <c r="P214" s="200" t="str">
        <f t="shared" si="66"/>
        <v/>
      </c>
      <c r="Q214" s="200" t="str">
        <f t="shared" si="67"/>
        <v/>
      </c>
      <c r="R214" t="str">
        <f t="shared" si="58"/>
        <v/>
      </c>
      <c r="S214" t="str">
        <f t="shared" si="59"/>
        <v/>
      </c>
      <c r="T214" t="str">
        <f t="shared" si="68"/>
        <v/>
      </c>
      <c r="U214" s="201" t="str">
        <f t="shared" si="60"/>
        <v/>
      </c>
      <c r="W214" t="str">
        <f t="shared" si="61"/>
        <v xml:space="preserve"> WHEN COUNTRY = 'BIB' THEN 0</v>
      </c>
      <c r="X214" t="str">
        <f t="shared" si="56"/>
        <v>CASE  WHEN COUNTRY = 'BIB' THEN 0 END AS MISSING_VAL_IND_217,</v>
      </c>
    </row>
    <row r="215" spans="1:24" ht="16.5" thickBot="1" x14ac:dyDescent="0.3">
      <c r="A215" s="190">
        <f t="shared" si="62"/>
        <v>218</v>
      </c>
      <c r="B215" s="204" t="s">
        <v>1884</v>
      </c>
      <c r="C215" s="204"/>
      <c r="D215" s="204"/>
      <c r="E215" s="210"/>
      <c r="F215" s="227"/>
      <c r="G215" s="227"/>
      <c r="H215" s="204"/>
      <c r="I215" s="204"/>
      <c r="J215" s="204"/>
      <c r="L215" t="str">
        <f t="shared" si="57"/>
        <v xml:space="preserve"> WHEN COUNTRY = 'BIB' THEN 0</v>
      </c>
      <c r="M215" t="str">
        <f t="shared" si="64"/>
        <v/>
      </c>
      <c r="N215" t="str">
        <f t="shared" si="65"/>
        <v/>
      </c>
      <c r="O215" s="200" t="str">
        <f t="shared" si="63"/>
        <v/>
      </c>
      <c r="P215" s="200" t="str">
        <f t="shared" si="66"/>
        <v/>
      </c>
      <c r="Q215" s="200" t="str">
        <f t="shared" si="67"/>
        <v/>
      </c>
      <c r="R215" t="str">
        <f t="shared" si="58"/>
        <v/>
      </c>
      <c r="S215" t="str">
        <f t="shared" si="59"/>
        <v/>
      </c>
      <c r="T215" t="str">
        <f t="shared" si="68"/>
        <v/>
      </c>
      <c r="U215" s="201" t="str">
        <f t="shared" si="60"/>
        <v/>
      </c>
      <c r="W215" t="str">
        <f t="shared" si="61"/>
        <v xml:space="preserve"> WHEN COUNTRY = 'BIB' THEN 0</v>
      </c>
      <c r="X215" t="str">
        <f t="shared" si="56"/>
        <v>CASE  WHEN COUNTRY = 'BIB' THEN 0 END AS MISSING_VAL_IND_218,</v>
      </c>
    </row>
    <row r="216" spans="1:24" ht="18.75" customHeight="1" thickBot="1" x14ac:dyDescent="0.3">
      <c r="A216" s="190">
        <f t="shared" si="62"/>
        <v>219</v>
      </c>
      <c r="B216" s="207"/>
      <c r="C216" s="204"/>
      <c r="D216" s="204"/>
      <c r="E216" s="214"/>
      <c r="F216" s="228"/>
      <c r="G216" s="228"/>
      <c r="H216" s="204"/>
      <c r="I216" s="204"/>
      <c r="J216" s="204"/>
      <c r="L216" t="str">
        <f t="shared" si="57"/>
        <v/>
      </c>
      <c r="M216" t="str">
        <f t="shared" si="64"/>
        <v/>
      </c>
      <c r="N216" t="str">
        <f t="shared" si="65"/>
        <v/>
      </c>
      <c r="O216" s="200" t="str">
        <f t="shared" si="63"/>
        <v/>
      </c>
      <c r="P216" s="200" t="str">
        <f t="shared" si="66"/>
        <v/>
      </c>
      <c r="Q216" s="200" t="str">
        <f t="shared" si="67"/>
        <v/>
      </c>
      <c r="R216" t="str">
        <f t="shared" si="58"/>
        <v/>
      </c>
      <c r="S216" t="str">
        <f t="shared" si="59"/>
        <v/>
      </c>
      <c r="T216" t="str">
        <f t="shared" si="68"/>
        <v/>
      </c>
      <c r="U216" s="201" t="str">
        <f t="shared" si="60"/>
        <v/>
      </c>
      <c r="W216" t="str">
        <f t="shared" si="61"/>
        <v/>
      </c>
      <c r="X216" t="str">
        <f t="shared" si="56"/>
        <v/>
      </c>
    </row>
    <row r="217" spans="1:24" ht="18.75" customHeight="1" thickBot="1" x14ac:dyDescent="0.3">
      <c r="A217" s="190">
        <f t="shared" si="62"/>
        <v>220</v>
      </c>
      <c r="B217" s="207"/>
      <c r="C217" s="204"/>
      <c r="D217" s="204"/>
      <c r="E217" s="214"/>
      <c r="F217" s="228"/>
      <c r="G217" s="228"/>
      <c r="H217" s="204"/>
      <c r="I217" s="204"/>
      <c r="J217" s="204"/>
      <c r="L217" t="str">
        <f t="shared" si="57"/>
        <v/>
      </c>
      <c r="M217" t="str">
        <f t="shared" si="64"/>
        <v/>
      </c>
      <c r="N217" t="str">
        <f t="shared" si="65"/>
        <v/>
      </c>
      <c r="O217" s="200" t="str">
        <f t="shared" si="63"/>
        <v/>
      </c>
      <c r="P217" s="200" t="str">
        <f t="shared" si="66"/>
        <v/>
      </c>
      <c r="Q217" s="200" t="str">
        <f t="shared" si="67"/>
        <v/>
      </c>
      <c r="R217" t="str">
        <f t="shared" si="58"/>
        <v/>
      </c>
      <c r="S217" t="str">
        <f t="shared" si="59"/>
        <v/>
      </c>
      <c r="T217" t="str">
        <f t="shared" si="68"/>
        <v/>
      </c>
      <c r="U217" s="201" t="str">
        <f t="shared" si="60"/>
        <v/>
      </c>
      <c r="W217" t="str">
        <f t="shared" si="61"/>
        <v/>
      </c>
      <c r="X217" t="str">
        <f t="shared" si="56"/>
        <v/>
      </c>
    </row>
    <row r="218" spans="1:24" ht="18.75" customHeight="1" thickBot="1" x14ac:dyDescent="0.3">
      <c r="A218" s="190">
        <f t="shared" si="62"/>
        <v>221</v>
      </c>
      <c r="B218" s="207"/>
      <c r="C218" s="204"/>
      <c r="D218" s="204"/>
      <c r="E218" s="214"/>
      <c r="F218" s="228"/>
      <c r="G218" s="228"/>
      <c r="H218" s="204"/>
      <c r="I218" s="204"/>
      <c r="J218" s="204"/>
      <c r="L218" t="str">
        <f t="shared" si="57"/>
        <v/>
      </c>
      <c r="M218" t="str">
        <f t="shared" si="64"/>
        <v/>
      </c>
      <c r="N218" t="str">
        <f t="shared" si="65"/>
        <v/>
      </c>
      <c r="O218" s="200" t="str">
        <f t="shared" si="63"/>
        <v/>
      </c>
      <c r="P218" s="200" t="str">
        <f t="shared" si="66"/>
        <v/>
      </c>
      <c r="Q218" s="200" t="str">
        <f t="shared" si="67"/>
        <v/>
      </c>
      <c r="R218" t="str">
        <f t="shared" si="58"/>
        <v/>
      </c>
      <c r="S218" t="str">
        <f t="shared" si="59"/>
        <v/>
      </c>
      <c r="T218" t="str">
        <f t="shared" si="68"/>
        <v/>
      </c>
      <c r="U218" s="201" t="str">
        <f t="shared" si="60"/>
        <v/>
      </c>
      <c r="W218" t="str">
        <f t="shared" si="61"/>
        <v/>
      </c>
      <c r="X218" t="str">
        <f t="shared" si="56"/>
        <v/>
      </c>
    </row>
    <row r="219" spans="1:24" ht="18.75" customHeight="1" thickBot="1" x14ac:dyDescent="0.3">
      <c r="A219" s="190">
        <f t="shared" si="62"/>
        <v>222</v>
      </c>
      <c r="B219" s="207"/>
      <c r="C219" s="204"/>
      <c r="D219" s="204"/>
      <c r="E219" s="214"/>
      <c r="F219" s="228"/>
      <c r="G219" s="228"/>
      <c r="H219" s="204"/>
      <c r="I219" s="204"/>
      <c r="J219" s="204"/>
      <c r="L219" t="str">
        <f t="shared" si="57"/>
        <v/>
      </c>
      <c r="M219" t="str">
        <f t="shared" si="64"/>
        <v/>
      </c>
      <c r="N219" t="str">
        <f t="shared" si="65"/>
        <v/>
      </c>
      <c r="O219" s="200" t="str">
        <f t="shared" si="63"/>
        <v/>
      </c>
      <c r="P219" s="200" t="str">
        <f t="shared" si="66"/>
        <v/>
      </c>
      <c r="Q219" s="200" t="str">
        <f t="shared" si="67"/>
        <v/>
      </c>
      <c r="R219" t="str">
        <f t="shared" si="58"/>
        <v/>
      </c>
      <c r="S219" t="str">
        <f t="shared" si="59"/>
        <v/>
      </c>
      <c r="T219" t="str">
        <f t="shared" si="68"/>
        <v/>
      </c>
      <c r="U219" s="201" t="str">
        <f t="shared" si="60"/>
        <v/>
      </c>
      <c r="W219" t="str">
        <f t="shared" si="61"/>
        <v/>
      </c>
      <c r="X219" t="str">
        <f t="shared" si="56"/>
        <v/>
      </c>
    </row>
    <row r="220" spans="1:24" ht="18.75" customHeight="1" thickBot="1" x14ac:dyDescent="0.3">
      <c r="A220" s="190">
        <f t="shared" si="62"/>
        <v>223</v>
      </c>
      <c r="B220" s="207"/>
      <c r="C220" s="204"/>
      <c r="D220" s="204"/>
      <c r="E220" s="214"/>
      <c r="F220" s="228"/>
      <c r="G220" s="228"/>
      <c r="H220" s="204"/>
      <c r="I220" s="204"/>
      <c r="J220" s="204"/>
      <c r="L220" t="str">
        <f t="shared" si="57"/>
        <v/>
      </c>
      <c r="M220" t="str">
        <f t="shared" si="64"/>
        <v/>
      </c>
      <c r="N220" t="str">
        <f t="shared" si="65"/>
        <v/>
      </c>
      <c r="O220" s="200" t="str">
        <f t="shared" si="63"/>
        <v/>
      </c>
      <c r="P220" s="200" t="str">
        <f t="shared" si="66"/>
        <v/>
      </c>
      <c r="Q220" s="200" t="str">
        <f t="shared" si="67"/>
        <v/>
      </c>
      <c r="R220" t="str">
        <f t="shared" si="58"/>
        <v/>
      </c>
      <c r="S220" t="str">
        <f t="shared" si="59"/>
        <v/>
      </c>
      <c r="T220" t="str">
        <f t="shared" si="68"/>
        <v/>
      </c>
      <c r="U220" s="201" t="str">
        <f t="shared" si="60"/>
        <v/>
      </c>
      <c r="W220" t="str">
        <f t="shared" si="61"/>
        <v/>
      </c>
      <c r="X220" t="str">
        <f t="shared" si="56"/>
        <v/>
      </c>
    </row>
    <row r="221" spans="1:24" ht="18.75" customHeight="1" thickBot="1" x14ac:dyDescent="0.3">
      <c r="A221" s="190">
        <f t="shared" si="62"/>
        <v>224</v>
      </c>
      <c r="B221" s="207"/>
      <c r="C221" s="204"/>
      <c r="D221" s="204"/>
      <c r="E221" s="214"/>
      <c r="F221" s="228"/>
      <c r="G221" s="228"/>
      <c r="H221" s="204"/>
      <c r="I221" s="204"/>
      <c r="J221" s="204"/>
      <c r="L221" t="str">
        <f t="shared" si="57"/>
        <v/>
      </c>
      <c r="M221" t="str">
        <f t="shared" si="64"/>
        <v/>
      </c>
      <c r="N221" t="str">
        <f t="shared" si="65"/>
        <v/>
      </c>
      <c r="O221" s="200" t="str">
        <f t="shared" si="63"/>
        <v/>
      </c>
      <c r="P221" s="200" t="str">
        <f t="shared" si="66"/>
        <v/>
      </c>
      <c r="Q221" s="200" t="str">
        <f t="shared" si="67"/>
        <v/>
      </c>
      <c r="R221" t="str">
        <f t="shared" si="58"/>
        <v/>
      </c>
      <c r="S221" t="str">
        <f t="shared" si="59"/>
        <v/>
      </c>
      <c r="T221" t="str">
        <f t="shared" si="68"/>
        <v/>
      </c>
      <c r="U221" s="201" t="str">
        <f t="shared" si="60"/>
        <v/>
      </c>
      <c r="W221" t="str">
        <f t="shared" si="61"/>
        <v/>
      </c>
      <c r="X221" t="str">
        <f t="shared" si="56"/>
        <v/>
      </c>
    </row>
    <row r="222" spans="1:24" ht="18.75" customHeight="1" thickBot="1" x14ac:dyDescent="0.3">
      <c r="A222" s="190">
        <f t="shared" si="62"/>
        <v>225</v>
      </c>
      <c r="B222" s="207"/>
      <c r="C222" s="204"/>
      <c r="D222" s="204"/>
      <c r="E222" s="214"/>
      <c r="F222" s="228"/>
      <c r="G222" s="228"/>
      <c r="H222" s="204"/>
      <c r="I222" s="204"/>
      <c r="J222" s="204"/>
      <c r="L222" t="str">
        <f t="shared" si="57"/>
        <v/>
      </c>
      <c r="M222" t="str">
        <f t="shared" si="64"/>
        <v/>
      </c>
      <c r="N222" t="str">
        <f t="shared" si="65"/>
        <v/>
      </c>
      <c r="O222" s="200" t="str">
        <f t="shared" si="63"/>
        <v/>
      </c>
      <c r="P222" s="200" t="str">
        <f t="shared" si="66"/>
        <v/>
      </c>
      <c r="Q222" s="200" t="str">
        <f t="shared" si="67"/>
        <v/>
      </c>
      <c r="R222" t="str">
        <f t="shared" si="58"/>
        <v/>
      </c>
      <c r="S222" t="str">
        <f t="shared" si="59"/>
        <v/>
      </c>
      <c r="T222" t="str">
        <f t="shared" si="68"/>
        <v/>
      </c>
      <c r="U222" s="201" t="str">
        <f t="shared" si="60"/>
        <v/>
      </c>
      <c r="W222" t="str">
        <f t="shared" si="61"/>
        <v/>
      </c>
      <c r="X222" t="str">
        <f t="shared" si="56"/>
        <v/>
      </c>
    </row>
  </sheetData>
  <mergeCells count="8">
    <mergeCell ref="X2:X3"/>
    <mergeCell ref="B1:G1"/>
    <mergeCell ref="B2:D2"/>
    <mergeCell ref="E2:G2"/>
    <mergeCell ref="L2:N2"/>
    <mergeCell ref="O2:Q2"/>
    <mergeCell ref="H2:J2"/>
    <mergeCell ref="R2:T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2"/>
  <sheetViews>
    <sheetView zoomScale="80" zoomScaleNormal="80" zoomScalePageLayoutView="120" workbookViewId="0">
      <selection activeCell="F3" sqref="F3:G3"/>
    </sheetView>
  </sheetViews>
  <sheetFormatPr defaultColWidth="8.875" defaultRowHeight="15.75" x14ac:dyDescent="0.25"/>
  <cols>
    <col min="1" max="1" width="9" customWidth="1"/>
    <col min="2" max="2" width="16.875" bestFit="1" customWidth="1"/>
    <col min="3" max="3" width="9.125" bestFit="1" customWidth="1"/>
    <col min="4" max="4" width="13.625" customWidth="1"/>
    <col min="5" max="5" width="14.625" customWidth="1"/>
    <col min="6" max="6" width="13.625" style="217" customWidth="1"/>
    <col min="7" max="7" width="14.625" style="217" customWidth="1"/>
    <col min="9" max="9" width="76.25" bestFit="1" customWidth="1"/>
    <col min="10" max="10" width="70.625" bestFit="1" customWidth="1"/>
    <col min="11" max="11" width="81.25" bestFit="1" customWidth="1"/>
    <col min="12" max="12" width="82.875" bestFit="1" customWidth="1"/>
    <col min="13" max="13" width="82.125" bestFit="1" customWidth="1"/>
    <col min="14" max="14" width="85.125" bestFit="1" customWidth="1"/>
    <col min="15" max="15" width="8.875" style="197"/>
    <col min="16" max="17" width="255.375" customWidth="1"/>
  </cols>
  <sheetData>
    <row r="1" spans="1:17" x14ac:dyDescent="0.25">
      <c r="B1" s="312" t="s">
        <v>1804</v>
      </c>
      <c r="C1" s="312"/>
      <c r="D1" s="312"/>
      <c r="E1" s="312"/>
      <c r="F1" s="313"/>
      <c r="G1" s="312"/>
    </row>
    <row r="2" spans="1:17" ht="30" customHeight="1" x14ac:dyDescent="0.25">
      <c r="A2" s="191" t="s">
        <v>1807</v>
      </c>
      <c r="B2" s="309" t="s">
        <v>1033</v>
      </c>
      <c r="C2" s="309"/>
      <c r="D2" s="316" t="s">
        <v>1796</v>
      </c>
      <c r="E2" s="317"/>
      <c r="F2" s="321" t="s">
        <v>2041</v>
      </c>
      <c r="G2" s="322"/>
      <c r="I2" s="318" t="s">
        <v>1803</v>
      </c>
      <c r="J2" s="318"/>
      <c r="K2" s="319" t="s">
        <v>1806</v>
      </c>
      <c r="L2" s="320"/>
      <c r="M2" s="314" t="s">
        <v>2042</v>
      </c>
      <c r="N2" s="315"/>
      <c r="Q2" s="301" t="s">
        <v>1808</v>
      </c>
    </row>
    <row r="3" spans="1:17" ht="48" thickBot="1" x14ac:dyDescent="0.3">
      <c r="B3" s="194" t="s">
        <v>1754</v>
      </c>
      <c r="C3" s="194" t="s">
        <v>1755</v>
      </c>
      <c r="D3" s="195" t="s">
        <v>1754</v>
      </c>
      <c r="E3" s="195" t="s">
        <v>1801</v>
      </c>
      <c r="F3" s="290" t="s">
        <v>2109</v>
      </c>
      <c r="G3" s="290" t="s">
        <v>2108</v>
      </c>
      <c r="I3" s="318"/>
      <c r="J3" s="318"/>
      <c r="K3" s="319"/>
      <c r="L3" s="320"/>
      <c r="M3" s="314"/>
      <c r="N3" s="315"/>
      <c r="Q3" s="301"/>
    </row>
    <row r="4" spans="1:17" ht="16.5" thickBot="1" x14ac:dyDescent="0.3">
      <c r="A4" s="190">
        <v>1</v>
      </c>
      <c r="B4" s="208"/>
      <c r="C4" s="208"/>
      <c r="D4" s="209"/>
      <c r="E4" s="209"/>
      <c r="F4" s="291"/>
      <c r="G4" s="291"/>
      <c r="I4" t="str">
        <f>IF(LEN(B4)&gt;0,CONCATENATE(" WHEN COUNTRY = '",$B$2, ,"' AND SEGMENT = '",$B$3,"' THEN ",B4 ),"")</f>
        <v/>
      </c>
      <c r="J4" t="str">
        <f>IF(LEN(C4)&gt;0,CONCATENATE(" WHEN COUNTRY = '",$B$2, ,"' AND SEGMENT = '",$B$3,"' THEN ",C4 ),"")</f>
        <v/>
      </c>
      <c r="K4" s="200" t="str">
        <f t="shared" ref="K4:K67" si="0">IF(LEN(D4)&gt;0,CONCATENATE(" WHEN COUNTRY = '",$D$2, ,"' AND SEGMENT = '",$D$3,"' THEN ",D4 ),"")</f>
        <v/>
      </c>
      <c r="L4" s="201" t="str">
        <f t="shared" ref="L4:L67" si="1">IF(LEN(E4)&gt;0,CONCATENATE(" WHEN COUNTRY = '",$D$2, ,"' AND SEGMENT = '",$E$3,"' THEN ",E4 ),"")</f>
        <v/>
      </c>
      <c r="M4" s="200" t="str">
        <f>IF(LEN(F4)&gt;0,CONCATENATE(" WHEN COUNTRY = '",$F$2, ,"' AND SEGMENT IN ",$F$3," THEN ",F4 ),"")</f>
        <v/>
      </c>
      <c r="N4" s="201" t="str">
        <f t="shared" ref="N4:N67" si="2">IF(LEN(G4)&gt;0,CONCATENATE(" WHEN COUNTRY = '",$F$2, ,"' AND SEGMENT = '",$G$3,"' THEN ",G4 ),"")</f>
        <v/>
      </c>
      <c r="P4" t="str">
        <f t="shared" ref="P4:P15" si="3">CONCATENATE(I4,J4,K4,L4,M4,N4)</f>
        <v/>
      </c>
      <c r="Q4" s="202" t="str">
        <f t="shared" ref="Q4:Q67" si="4">IF(LEN(P4)&gt;0,CONCATENATE("CASE ",P4," END AS VAL_MAX_IND_",A4,","),"")</f>
        <v/>
      </c>
    </row>
    <row r="5" spans="1:17" ht="16.5" thickBot="1" x14ac:dyDescent="0.3">
      <c r="A5" s="190">
        <f>+A4+1</f>
        <v>2</v>
      </c>
      <c r="B5" s="208"/>
      <c r="C5" s="208"/>
      <c r="D5" s="210"/>
      <c r="E5" s="210"/>
      <c r="F5" s="292"/>
      <c r="G5" s="292"/>
      <c r="I5" t="str">
        <f t="shared" ref="I5:I68" si="5">IF(LEN(B5)&gt;0,CONCATENATE(" WHEN COUNTRY = '",$B$2, ,"' AND SEGMENT = '",$B$3,"' THEN ",B5 ),"")</f>
        <v/>
      </c>
      <c r="J5" t="str">
        <f t="shared" ref="J5:J10" si="6">IF(LEN(C5)&gt;0,CONCATENATE(" WHEN COUNTRY = '",$B$2, ,"' AND SEGMENT = '",$B$3,"' THEN ",C5 ),"")</f>
        <v/>
      </c>
      <c r="K5" s="200" t="str">
        <f t="shared" si="0"/>
        <v/>
      </c>
      <c r="L5" s="201" t="str">
        <f t="shared" si="1"/>
        <v/>
      </c>
      <c r="M5" s="200" t="str">
        <f t="shared" ref="M5:M68" si="7">IF(LEN(F5)&gt;0,CONCATENATE(" WHEN COUNTRY = '",$F$2, ,"' AND SEGMENT IN ",$F$3," THEN ",F5 ),"")</f>
        <v/>
      </c>
      <c r="N5" s="201" t="str">
        <f t="shared" si="2"/>
        <v/>
      </c>
      <c r="P5" t="str">
        <f t="shared" si="3"/>
        <v/>
      </c>
      <c r="Q5" t="str">
        <f t="shared" si="4"/>
        <v/>
      </c>
    </row>
    <row r="6" spans="1:17" ht="16.5" customHeight="1" thickBot="1" x14ac:dyDescent="0.3">
      <c r="A6" s="190">
        <f t="shared" ref="A6:A69" si="8">+A5+1</f>
        <v>3</v>
      </c>
      <c r="B6" s="208"/>
      <c r="C6" s="208"/>
      <c r="D6" s="210"/>
      <c r="E6" s="210"/>
      <c r="F6" s="291"/>
      <c r="G6" s="291"/>
      <c r="I6" t="str">
        <f t="shared" si="5"/>
        <v/>
      </c>
      <c r="J6" t="str">
        <f t="shared" si="6"/>
        <v/>
      </c>
      <c r="K6" s="200" t="str">
        <f t="shared" si="0"/>
        <v/>
      </c>
      <c r="L6" s="201" t="str">
        <f t="shared" si="1"/>
        <v/>
      </c>
      <c r="M6" s="200" t="str">
        <f t="shared" si="7"/>
        <v/>
      </c>
      <c r="N6" s="201" t="str">
        <f t="shared" si="2"/>
        <v/>
      </c>
      <c r="P6" t="str">
        <f t="shared" si="3"/>
        <v/>
      </c>
      <c r="Q6" t="str">
        <f t="shared" si="4"/>
        <v/>
      </c>
    </row>
    <row r="7" spans="1:17" ht="16.5" customHeight="1" thickBot="1" x14ac:dyDescent="0.3">
      <c r="A7" s="190">
        <f t="shared" si="8"/>
        <v>4</v>
      </c>
      <c r="B7" s="211"/>
      <c r="C7" s="211"/>
      <c r="D7" s="212"/>
      <c r="E7" s="212"/>
      <c r="F7" s="292"/>
      <c r="G7" s="292"/>
      <c r="I7" t="str">
        <f t="shared" si="5"/>
        <v/>
      </c>
      <c r="J7" t="str">
        <f t="shared" si="6"/>
        <v/>
      </c>
      <c r="K7" s="200" t="str">
        <f t="shared" si="0"/>
        <v/>
      </c>
      <c r="L7" s="201" t="str">
        <f t="shared" si="1"/>
        <v/>
      </c>
      <c r="M7" s="200" t="str">
        <f t="shared" si="7"/>
        <v/>
      </c>
      <c r="N7" s="201" t="str">
        <f t="shared" si="2"/>
        <v/>
      </c>
      <c r="P7" t="str">
        <f t="shared" si="3"/>
        <v/>
      </c>
      <c r="Q7" t="str">
        <f t="shared" si="4"/>
        <v/>
      </c>
    </row>
    <row r="8" spans="1:17" ht="16.5" customHeight="1" thickBot="1" x14ac:dyDescent="0.3">
      <c r="A8" s="190">
        <f t="shared" si="8"/>
        <v>5</v>
      </c>
      <c r="B8" s="211"/>
      <c r="C8" s="211"/>
      <c r="D8" s="212"/>
      <c r="E8" s="212"/>
      <c r="F8" s="291"/>
      <c r="G8" s="291"/>
      <c r="I8" t="str">
        <f t="shared" si="5"/>
        <v/>
      </c>
      <c r="J8" t="str">
        <f t="shared" si="6"/>
        <v/>
      </c>
      <c r="K8" s="200" t="str">
        <f t="shared" si="0"/>
        <v/>
      </c>
      <c r="L8" s="201" t="str">
        <f t="shared" si="1"/>
        <v/>
      </c>
      <c r="M8" s="200" t="str">
        <f t="shared" si="7"/>
        <v/>
      </c>
      <c r="N8" s="201" t="str">
        <f t="shared" si="2"/>
        <v/>
      </c>
      <c r="P8" t="str">
        <f t="shared" si="3"/>
        <v/>
      </c>
      <c r="Q8" t="str">
        <f t="shared" si="4"/>
        <v/>
      </c>
    </row>
    <row r="9" spans="1:17" ht="16.5" customHeight="1" thickBot="1" x14ac:dyDescent="0.3">
      <c r="A9" s="190">
        <f t="shared" si="8"/>
        <v>6</v>
      </c>
      <c r="B9" s="211"/>
      <c r="C9" s="211"/>
      <c r="D9" s="212"/>
      <c r="E9" s="212"/>
      <c r="F9" s="292"/>
      <c r="G9" s="292"/>
      <c r="I9" t="str">
        <f t="shared" si="5"/>
        <v/>
      </c>
      <c r="J9" t="str">
        <f t="shared" si="6"/>
        <v/>
      </c>
      <c r="K9" s="200" t="str">
        <f t="shared" si="0"/>
        <v/>
      </c>
      <c r="L9" s="201" t="str">
        <f t="shared" si="1"/>
        <v/>
      </c>
      <c r="M9" s="200" t="str">
        <f t="shared" si="7"/>
        <v/>
      </c>
      <c r="N9" s="201" t="str">
        <f t="shared" si="2"/>
        <v/>
      </c>
      <c r="P9" t="str">
        <f t="shared" si="3"/>
        <v/>
      </c>
      <c r="Q9" t="str">
        <f t="shared" si="4"/>
        <v/>
      </c>
    </row>
    <row r="10" spans="1:17" ht="16.5" thickBot="1" x14ac:dyDescent="0.3">
      <c r="A10" s="190">
        <f t="shared" si="8"/>
        <v>7</v>
      </c>
      <c r="B10" s="211"/>
      <c r="C10" s="211"/>
      <c r="D10" s="212"/>
      <c r="E10" s="212"/>
      <c r="F10" s="291"/>
      <c r="G10" s="291"/>
      <c r="I10" t="str">
        <f t="shared" si="5"/>
        <v/>
      </c>
      <c r="J10" t="str">
        <f t="shared" si="6"/>
        <v/>
      </c>
      <c r="K10" s="200" t="str">
        <f t="shared" si="0"/>
        <v/>
      </c>
      <c r="L10" s="201" t="str">
        <f t="shared" si="1"/>
        <v/>
      </c>
      <c r="M10" s="200" t="str">
        <f t="shared" si="7"/>
        <v/>
      </c>
      <c r="N10" s="201" t="str">
        <f t="shared" si="2"/>
        <v/>
      </c>
      <c r="P10" t="str">
        <f t="shared" si="3"/>
        <v/>
      </c>
      <c r="Q10" t="str">
        <f t="shared" si="4"/>
        <v/>
      </c>
    </row>
    <row r="11" spans="1:17" ht="16.5" thickBot="1" x14ac:dyDescent="0.3">
      <c r="A11" s="190">
        <f t="shared" si="8"/>
        <v>8</v>
      </c>
      <c r="B11" s="208" t="s">
        <v>1949</v>
      </c>
      <c r="C11" s="208" t="s">
        <v>1950</v>
      </c>
      <c r="D11" s="212"/>
      <c r="E11" s="209"/>
      <c r="F11" s="292"/>
      <c r="G11" s="292"/>
      <c r="I11" t="str">
        <f t="shared" si="5"/>
        <v xml:space="preserve"> WHEN COUNTRY = 'BIB' AND SEGMENT = 'CORPORATE' THEN 1.670961</v>
      </c>
      <c r="J11" t="str">
        <f>IF(LEN(C11)&gt;0,CONCATENATE(" WHEN COUNTRY = '",$B$2, ,"' AND SEGMENT = '",$C$3,"'  THEN ",C11 ),"")</f>
        <v xml:space="preserve"> WHEN COUNTRY = 'BIB' AND SEGMENT = 'RETAIL'  THEN 1.958556</v>
      </c>
      <c r="K11" s="200" t="str">
        <f t="shared" si="0"/>
        <v/>
      </c>
      <c r="L11" s="201" t="str">
        <f t="shared" si="1"/>
        <v/>
      </c>
      <c r="M11" s="200" t="str">
        <f t="shared" si="7"/>
        <v/>
      </c>
      <c r="N11" s="201" t="str">
        <f t="shared" si="2"/>
        <v/>
      </c>
      <c r="P11" t="str">
        <f t="shared" si="3"/>
        <v xml:space="preserve"> WHEN COUNTRY = 'BIB' AND SEGMENT = 'CORPORATE' THEN 1.670961 WHEN COUNTRY = 'BIB' AND SEGMENT = 'RETAIL'  THEN 1.958556</v>
      </c>
      <c r="Q11" t="str">
        <f t="shared" si="4"/>
        <v>CASE  WHEN COUNTRY = 'BIB' AND SEGMENT = 'CORPORATE' THEN 1.670961 WHEN COUNTRY = 'BIB' AND SEGMENT = 'RETAIL'  THEN 1.958556 END AS VAL_MAX_IND_8,</v>
      </c>
    </row>
    <row r="12" spans="1:17" ht="16.5" customHeight="1" thickBot="1" x14ac:dyDescent="0.3">
      <c r="A12" s="190">
        <f t="shared" si="8"/>
        <v>9</v>
      </c>
      <c r="B12" s="211"/>
      <c r="C12" s="211"/>
      <c r="D12" s="212"/>
      <c r="E12" s="212"/>
      <c r="F12" s="291"/>
      <c r="G12" s="291"/>
      <c r="I12" t="str">
        <f t="shared" si="5"/>
        <v/>
      </c>
      <c r="J12" t="str">
        <f>IF(LEN(C12)&gt;0,CONCATENATE(" WHEN COUNTRY = '",$B$2, ,"' AND SEGMENT = '",$B$3,"' THEN ",C12 ),"")</f>
        <v/>
      </c>
      <c r="K12" s="200" t="str">
        <f t="shared" si="0"/>
        <v/>
      </c>
      <c r="L12" s="201" t="str">
        <f t="shared" si="1"/>
        <v/>
      </c>
      <c r="M12" s="200" t="str">
        <f t="shared" si="7"/>
        <v/>
      </c>
      <c r="N12" s="201" t="str">
        <f t="shared" si="2"/>
        <v/>
      </c>
      <c r="P12" t="str">
        <f t="shared" si="3"/>
        <v/>
      </c>
      <c r="Q12" t="str">
        <f t="shared" si="4"/>
        <v/>
      </c>
    </row>
    <row r="13" spans="1:17" ht="16.5" customHeight="1" thickBot="1" x14ac:dyDescent="0.3">
      <c r="A13" s="190">
        <f t="shared" si="8"/>
        <v>10</v>
      </c>
      <c r="B13" s="208"/>
      <c r="C13" s="208"/>
      <c r="D13" s="210"/>
      <c r="E13" s="210"/>
      <c r="F13" s="292"/>
      <c r="G13" s="292"/>
      <c r="I13" t="str">
        <f t="shared" si="5"/>
        <v/>
      </c>
      <c r="J13" t="str">
        <f>IF(LEN(C13)&gt;0,CONCATENATE(" WHEN COUNTRY = '",$B$2, ,"' AND SEGMENT = '",$B$3,"' THEN ",C13 ),"")</f>
        <v/>
      </c>
      <c r="K13" s="200" t="str">
        <f t="shared" si="0"/>
        <v/>
      </c>
      <c r="L13" s="201" t="str">
        <f t="shared" si="1"/>
        <v/>
      </c>
      <c r="M13" s="200" t="str">
        <f t="shared" si="7"/>
        <v/>
      </c>
      <c r="N13" s="201" t="str">
        <f t="shared" si="2"/>
        <v/>
      </c>
      <c r="P13" t="str">
        <f t="shared" si="3"/>
        <v/>
      </c>
      <c r="Q13" t="str">
        <f t="shared" si="4"/>
        <v/>
      </c>
    </row>
    <row r="14" spans="1:17" ht="16.5" customHeight="1" thickBot="1" x14ac:dyDescent="0.3">
      <c r="A14" s="190">
        <f t="shared" si="8"/>
        <v>11</v>
      </c>
      <c r="B14" s="208"/>
      <c r="C14" s="208"/>
      <c r="D14" s="210"/>
      <c r="E14" s="210"/>
      <c r="F14" s="291"/>
      <c r="G14" s="291"/>
      <c r="I14" t="str">
        <f t="shared" si="5"/>
        <v/>
      </c>
      <c r="J14" t="str">
        <f>IF(LEN(C14)&gt;0,CONCATENATE(" WHEN COUNTRY = '",$B$2, ,"' AND SEGMENT = '",$B$3,"' THEN ",C14 ),"")</f>
        <v/>
      </c>
      <c r="K14" s="200" t="str">
        <f t="shared" si="0"/>
        <v/>
      </c>
      <c r="L14" s="201" t="str">
        <f t="shared" si="1"/>
        <v/>
      </c>
      <c r="M14" s="200" t="str">
        <f t="shared" si="7"/>
        <v/>
      </c>
      <c r="N14" s="201" t="str">
        <f t="shared" si="2"/>
        <v/>
      </c>
      <c r="P14" t="str">
        <f t="shared" si="3"/>
        <v/>
      </c>
      <c r="Q14" t="str">
        <f t="shared" si="4"/>
        <v/>
      </c>
    </row>
    <row r="15" spans="1:17" ht="16.5" customHeight="1" thickBot="1" x14ac:dyDescent="0.3">
      <c r="A15" s="190">
        <f t="shared" si="8"/>
        <v>12</v>
      </c>
      <c r="B15" s="208"/>
      <c r="C15" s="208"/>
      <c r="D15" s="210"/>
      <c r="E15" s="210"/>
      <c r="F15" s="292"/>
      <c r="G15" s="292"/>
      <c r="I15" t="str">
        <f t="shared" si="5"/>
        <v/>
      </c>
      <c r="J15" t="str">
        <f>IF(LEN(C15)&gt;0,CONCATENATE(" WHEN COUNTRY = '",$B$2, ,"' AND SEGMENT = '",$B$3,"' THEN ",C15 ),"")</f>
        <v/>
      </c>
      <c r="K15" s="200" t="str">
        <f t="shared" si="0"/>
        <v/>
      </c>
      <c r="L15" s="201" t="str">
        <f t="shared" si="1"/>
        <v/>
      </c>
      <c r="M15" s="200" t="str">
        <f t="shared" si="7"/>
        <v/>
      </c>
      <c r="N15" s="201" t="str">
        <f t="shared" si="2"/>
        <v/>
      </c>
      <c r="P15" t="str">
        <f t="shared" si="3"/>
        <v/>
      </c>
      <c r="Q15" t="str">
        <f t="shared" si="4"/>
        <v/>
      </c>
    </row>
    <row r="16" spans="1:17" ht="16.5" thickBot="1" x14ac:dyDescent="0.3">
      <c r="A16" s="190">
        <f t="shared" si="8"/>
        <v>13</v>
      </c>
      <c r="B16" s="208" t="s">
        <v>1945</v>
      </c>
      <c r="C16" s="208" t="s">
        <v>1946</v>
      </c>
      <c r="D16" s="210"/>
      <c r="E16" s="206" t="s">
        <v>1951</v>
      </c>
      <c r="F16" s="291">
        <v>1229625</v>
      </c>
      <c r="G16" s="291" t="s">
        <v>2059</v>
      </c>
      <c r="I16" t="str">
        <f t="shared" si="5"/>
        <v xml:space="preserve"> WHEN COUNTRY = 'BIB' AND SEGMENT = 'CORPORATE' THEN 221617.1</v>
      </c>
      <c r="J16" t="str">
        <f>IF(LEN(C16)&gt;0,CONCATENATE(" WHEN COUNTRY = '",$B$2, ,"' AND SEGMENT = '",$C$3,"'  THEN ",C16 ),"")</f>
        <v xml:space="preserve"> WHEN COUNTRY = 'BIB' AND SEGMENT = 'RETAIL'  THEN 29135.72</v>
      </c>
      <c r="K16" s="200" t="str">
        <f t="shared" si="0"/>
        <v/>
      </c>
      <c r="L16" s="201" t="str">
        <f t="shared" si="1"/>
        <v xml:space="preserve"> WHEN COUNTRY = 'KOPER' AND SEGMENT = 'SMALL/MICRO' THEN 22492.17</v>
      </c>
      <c r="M16" s="200" t="str">
        <f t="shared" si="7"/>
        <v xml:space="preserve"> WHEN COUNTRY = 'BIR' AND SEGMENT IN ('CORPORATE','SME Corporate') THEN 1229625</v>
      </c>
      <c r="N16" s="201" t="str">
        <f t="shared" si="2"/>
        <v xml:space="preserve"> WHEN COUNTRY = 'BIR' AND SEGMENT = 'SME Retail' THEN 626614.20</v>
      </c>
      <c r="P16" t="str">
        <f>CONCATENATE(I16,J16,K16,L16,M16,N16)</f>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v>
      </c>
      <c r="Q16" t="str">
        <f t="shared" si="4"/>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END AS VAL_MAX_IND_13,</v>
      </c>
    </row>
    <row r="17" spans="1:17" ht="16.5" thickBot="1" x14ac:dyDescent="0.3">
      <c r="A17" s="190">
        <f t="shared" si="8"/>
        <v>14</v>
      </c>
      <c r="B17" s="208"/>
      <c r="C17" s="208"/>
      <c r="D17" s="210"/>
      <c r="E17" s="210"/>
      <c r="F17" s="292"/>
      <c r="G17" s="292"/>
      <c r="I17" t="str">
        <f t="shared" si="5"/>
        <v/>
      </c>
      <c r="J17" t="str">
        <f t="shared" ref="J17:J46" si="9">IF(LEN(C17)&gt;0,CONCATENATE(" WHEN COUNTRY = '",$B$2, ,"' AND SEGMENT = '",$B$3,"' THEN ",C17 ),"")</f>
        <v/>
      </c>
      <c r="K17" s="200" t="str">
        <f t="shared" si="0"/>
        <v/>
      </c>
      <c r="L17" s="201" t="str">
        <f t="shared" si="1"/>
        <v/>
      </c>
      <c r="M17" s="200" t="str">
        <f t="shared" si="7"/>
        <v/>
      </c>
      <c r="N17" s="201" t="str">
        <f t="shared" si="2"/>
        <v/>
      </c>
      <c r="P17" t="str">
        <f t="shared" ref="P17:P80" si="10">CONCATENATE(I17,J17,K17,L17,M17,N17)</f>
        <v/>
      </c>
      <c r="Q17" t="str">
        <f t="shared" si="4"/>
        <v/>
      </c>
    </row>
    <row r="18" spans="1:17" ht="16.5" customHeight="1" thickBot="1" x14ac:dyDescent="0.3">
      <c r="A18" s="190">
        <f t="shared" si="8"/>
        <v>15</v>
      </c>
      <c r="B18" s="208"/>
      <c r="C18" s="208"/>
      <c r="D18" s="210"/>
      <c r="E18" s="210"/>
      <c r="F18" s="291"/>
      <c r="G18" s="291"/>
      <c r="I18" t="str">
        <f t="shared" si="5"/>
        <v/>
      </c>
      <c r="J18" t="str">
        <f t="shared" si="9"/>
        <v/>
      </c>
      <c r="K18" s="200" t="str">
        <f t="shared" si="0"/>
        <v/>
      </c>
      <c r="L18" s="201" t="str">
        <f t="shared" si="1"/>
        <v/>
      </c>
      <c r="M18" s="200" t="str">
        <f t="shared" si="7"/>
        <v/>
      </c>
      <c r="N18" s="201" t="str">
        <f t="shared" si="2"/>
        <v/>
      </c>
      <c r="P18" t="str">
        <f t="shared" si="10"/>
        <v/>
      </c>
      <c r="Q18" t="str">
        <f t="shared" si="4"/>
        <v/>
      </c>
    </row>
    <row r="19" spans="1:17" ht="16.5" thickBot="1" x14ac:dyDescent="0.3">
      <c r="A19" s="190">
        <f t="shared" si="8"/>
        <v>16</v>
      </c>
      <c r="B19" s="208"/>
      <c r="C19" s="208"/>
      <c r="D19" s="210"/>
      <c r="E19" s="210"/>
      <c r="F19" s="292"/>
      <c r="G19" s="292"/>
      <c r="I19" t="str">
        <f t="shared" si="5"/>
        <v/>
      </c>
      <c r="J19" t="str">
        <f t="shared" si="9"/>
        <v/>
      </c>
      <c r="K19" s="200" t="str">
        <f t="shared" si="0"/>
        <v/>
      </c>
      <c r="L19" s="201" t="str">
        <f t="shared" si="1"/>
        <v/>
      </c>
      <c r="M19" s="200" t="str">
        <f t="shared" si="7"/>
        <v/>
      </c>
      <c r="N19" s="201" t="str">
        <f t="shared" si="2"/>
        <v/>
      </c>
      <c r="P19" t="str">
        <f t="shared" si="10"/>
        <v/>
      </c>
      <c r="Q19" t="str">
        <f t="shared" si="4"/>
        <v/>
      </c>
    </row>
    <row r="20" spans="1:17" ht="16.5" customHeight="1" thickBot="1" x14ac:dyDescent="0.3">
      <c r="A20" s="190">
        <f t="shared" si="8"/>
        <v>17</v>
      </c>
      <c r="B20" s="208"/>
      <c r="C20" s="208"/>
      <c r="D20" s="210"/>
      <c r="E20" s="210"/>
      <c r="F20" s="291"/>
      <c r="G20" s="291"/>
      <c r="I20" t="str">
        <f t="shared" si="5"/>
        <v/>
      </c>
      <c r="J20" t="str">
        <f t="shared" si="9"/>
        <v/>
      </c>
      <c r="K20" s="200" t="str">
        <f t="shared" si="0"/>
        <v/>
      </c>
      <c r="L20" s="201" t="str">
        <f t="shared" si="1"/>
        <v/>
      </c>
      <c r="M20" s="200" t="str">
        <f t="shared" si="7"/>
        <v/>
      </c>
      <c r="N20" s="201" t="str">
        <f t="shared" si="2"/>
        <v/>
      </c>
      <c r="P20" t="str">
        <f t="shared" si="10"/>
        <v/>
      </c>
      <c r="Q20" t="str">
        <f t="shared" si="4"/>
        <v/>
      </c>
    </row>
    <row r="21" spans="1:17" ht="16.5" customHeight="1" thickBot="1" x14ac:dyDescent="0.3">
      <c r="A21" s="190">
        <f t="shared" si="8"/>
        <v>18</v>
      </c>
      <c r="B21" s="208"/>
      <c r="C21" s="208"/>
      <c r="D21" s="210"/>
      <c r="E21" s="210"/>
      <c r="F21" s="292"/>
      <c r="G21" s="292"/>
      <c r="I21" t="str">
        <f t="shared" si="5"/>
        <v/>
      </c>
      <c r="J21" t="str">
        <f t="shared" si="9"/>
        <v/>
      </c>
      <c r="K21" s="200" t="str">
        <f t="shared" si="0"/>
        <v/>
      </c>
      <c r="L21" s="201" t="str">
        <f t="shared" si="1"/>
        <v/>
      </c>
      <c r="M21" s="200" t="str">
        <f t="shared" si="7"/>
        <v/>
      </c>
      <c r="N21" s="201" t="str">
        <f t="shared" si="2"/>
        <v/>
      </c>
      <c r="P21" t="str">
        <f t="shared" si="10"/>
        <v/>
      </c>
      <c r="Q21" t="str">
        <f t="shared" si="4"/>
        <v/>
      </c>
    </row>
    <row r="22" spans="1:17" ht="16.5" customHeight="1" thickBot="1" x14ac:dyDescent="0.3">
      <c r="A22" s="190">
        <f t="shared" si="8"/>
        <v>19</v>
      </c>
      <c r="B22" s="208"/>
      <c r="C22" s="208"/>
      <c r="D22" s="210"/>
      <c r="E22" s="210"/>
      <c r="F22" s="291"/>
      <c r="G22" s="291"/>
      <c r="I22" t="str">
        <f t="shared" si="5"/>
        <v/>
      </c>
      <c r="J22" t="str">
        <f t="shared" si="9"/>
        <v/>
      </c>
      <c r="K22" s="200" t="str">
        <f t="shared" si="0"/>
        <v/>
      </c>
      <c r="L22" s="201" t="str">
        <f t="shared" si="1"/>
        <v/>
      </c>
      <c r="M22" s="200" t="str">
        <f t="shared" si="7"/>
        <v/>
      </c>
      <c r="N22" s="201" t="str">
        <f t="shared" si="2"/>
        <v/>
      </c>
      <c r="P22" t="str">
        <f t="shared" si="10"/>
        <v/>
      </c>
      <c r="Q22" t="str">
        <f t="shared" si="4"/>
        <v/>
      </c>
    </row>
    <row r="23" spans="1:17" ht="16.5" customHeight="1" thickBot="1" x14ac:dyDescent="0.3">
      <c r="A23" s="190">
        <f t="shared" si="8"/>
        <v>20</v>
      </c>
      <c r="B23" s="213"/>
      <c r="C23" s="213"/>
      <c r="D23" s="214"/>
      <c r="E23" s="214"/>
      <c r="F23" s="292"/>
      <c r="G23" s="292"/>
      <c r="I23" t="str">
        <f t="shared" si="5"/>
        <v/>
      </c>
      <c r="J23" t="str">
        <f t="shared" si="9"/>
        <v/>
      </c>
      <c r="K23" s="200" t="str">
        <f t="shared" si="0"/>
        <v/>
      </c>
      <c r="L23" s="201" t="str">
        <f t="shared" si="1"/>
        <v/>
      </c>
      <c r="M23" s="200" t="str">
        <f t="shared" si="7"/>
        <v/>
      </c>
      <c r="N23" s="201" t="str">
        <f t="shared" si="2"/>
        <v/>
      </c>
      <c r="P23" t="str">
        <f t="shared" si="10"/>
        <v/>
      </c>
      <c r="Q23" t="str">
        <f t="shared" si="4"/>
        <v/>
      </c>
    </row>
    <row r="24" spans="1:17" ht="16.5" customHeight="1" thickBot="1" x14ac:dyDescent="0.3">
      <c r="A24" s="190">
        <f t="shared" si="8"/>
        <v>21</v>
      </c>
      <c r="B24" s="208"/>
      <c r="C24" s="208"/>
      <c r="D24" s="210"/>
      <c r="E24" s="210"/>
      <c r="F24" s="291"/>
      <c r="G24" s="291"/>
      <c r="I24" t="str">
        <f t="shared" si="5"/>
        <v/>
      </c>
      <c r="J24" t="str">
        <f t="shared" si="9"/>
        <v/>
      </c>
      <c r="K24" s="200" t="str">
        <f t="shared" si="0"/>
        <v/>
      </c>
      <c r="L24" s="201" t="str">
        <f t="shared" si="1"/>
        <v/>
      </c>
      <c r="M24" s="200" t="str">
        <f t="shared" si="7"/>
        <v/>
      </c>
      <c r="N24" s="201" t="str">
        <f t="shared" si="2"/>
        <v/>
      </c>
      <c r="P24" t="str">
        <f t="shared" si="10"/>
        <v/>
      </c>
      <c r="Q24" t="str">
        <f t="shared" si="4"/>
        <v/>
      </c>
    </row>
    <row r="25" spans="1:17" ht="16.5" customHeight="1" thickBot="1" x14ac:dyDescent="0.3">
      <c r="A25" s="190">
        <f t="shared" si="8"/>
        <v>22</v>
      </c>
      <c r="B25" s="208"/>
      <c r="C25" s="208"/>
      <c r="D25" s="210"/>
      <c r="E25" s="210"/>
      <c r="F25" s="292"/>
      <c r="G25" s="292"/>
      <c r="I25" t="str">
        <f t="shared" si="5"/>
        <v/>
      </c>
      <c r="J25" t="str">
        <f t="shared" si="9"/>
        <v/>
      </c>
      <c r="K25" s="200" t="str">
        <f t="shared" si="0"/>
        <v/>
      </c>
      <c r="L25" s="201" t="str">
        <f t="shared" si="1"/>
        <v/>
      </c>
      <c r="M25" s="200" t="str">
        <f t="shared" si="7"/>
        <v/>
      </c>
      <c r="N25" s="201" t="str">
        <f t="shared" si="2"/>
        <v/>
      </c>
      <c r="P25" t="str">
        <f t="shared" si="10"/>
        <v/>
      </c>
      <c r="Q25" t="str">
        <f t="shared" si="4"/>
        <v/>
      </c>
    </row>
    <row r="26" spans="1:17" ht="16.5" customHeight="1" thickBot="1" x14ac:dyDescent="0.3">
      <c r="A26" s="190">
        <f t="shared" si="8"/>
        <v>23</v>
      </c>
      <c r="B26" s="208"/>
      <c r="C26" s="208"/>
      <c r="D26" s="210"/>
      <c r="E26" s="210"/>
      <c r="F26" s="291"/>
      <c r="G26" s="291"/>
      <c r="I26" t="str">
        <f t="shared" si="5"/>
        <v/>
      </c>
      <c r="J26" t="str">
        <f t="shared" si="9"/>
        <v/>
      </c>
      <c r="K26" s="200" t="str">
        <f t="shared" si="0"/>
        <v/>
      </c>
      <c r="L26" s="201" t="str">
        <f t="shared" si="1"/>
        <v/>
      </c>
      <c r="M26" s="200" t="str">
        <f t="shared" si="7"/>
        <v/>
      </c>
      <c r="N26" s="201" t="str">
        <f t="shared" si="2"/>
        <v/>
      </c>
      <c r="P26" t="str">
        <f t="shared" si="10"/>
        <v/>
      </c>
      <c r="Q26" t="str">
        <f t="shared" si="4"/>
        <v/>
      </c>
    </row>
    <row r="27" spans="1:17" ht="16.5" customHeight="1" thickBot="1" x14ac:dyDescent="0.3">
      <c r="A27" s="190">
        <f t="shared" si="8"/>
        <v>24</v>
      </c>
      <c r="B27" s="208"/>
      <c r="C27" s="208"/>
      <c r="D27" s="210"/>
      <c r="E27" s="210"/>
      <c r="F27" s="292"/>
      <c r="G27" s="292"/>
      <c r="I27" t="str">
        <f t="shared" si="5"/>
        <v/>
      </c>
      <c r="J27" t="str">
        <f t="shared" si="9"/>
        <v/>
      </c>
      <c r="K27" s="200" t="str">
        <f t="shared" si="0"/>
        <v/>
      </c>
      <c r="L27" s="201" t="str">
        <f t="shared" si="1"/>
        <v/>
      </c>
      <c r="M27" s="200" t="str">
        <f t="shared" si="7"/>
        <v/>
      </c>
      <c r="N27" s="201" t="str">
        <f t="shared" si="2"/>
        <v/>
      </c>
      <c r="P27" t="str">
        <f t="shared" si="10"/>
        <v/>
      </c>
      <c r="Q27" t="str">
        <f t="shared" si="4"/>
        <v/>
      </c>
    </row>
    <row r="28" spans="1:17" ht="16.5" customHeight="1" thickBot="1" x14ac:dyDescent="0.3">
      <c r="A28" s="190">
        <f t="shared" si="8"/>
        <v>25</v>
      </c>
      <c r="B28" s="208"/>
      <c r="C28" s="208"/>
      <c r="D28" s="210"/>
      <c r="E28" s="210"/>
      <c r="F28" s="291"/>
      <c r="G28" s="291"/>
      <c r="I28" t="str">
        <f t="shared" si="5"/>
        <v/>
      </c>
      <c r="J28" t="str">
        <f t="shared" si="9"/>
        <v/>
      </c>
      <c r="K28" s="200" t="str">
        <f t="shared" si="0"/>
        <v/>
      </c>
      <c r="L28" s="201" t="str">
        <f t="shared" si="1"/>
        <v/>
      </c>
      <c r="M28" s="200" t="str">
        <f t="shared" si="7"/>
        <v/>
      </c>
      <c r="N28" s="201" t="str">
        <f t="shared" si="2"/>
        <v/>
      </c>
      <c r="P28" t="str">
        <f t="shared" si="10"/>
        <v/>
      </c>
      <c r="Q28" t="str">
        <f t="shared" si="4"/>
        <v/>
      </c>
    </row>
    <row r="29" spans="1:17" ht="16.5" customHeight="1" thickBot="1" x14ac:dyDescent="0.3">
      <c r="A29" s="190">
        <f t="shared" si="8"/>
        <v>26</v>
      </c>
      <c r="B29" s="208"/>
      <c r="C29" s="208"/>
      <c r="D29" s="210"/>
      <c r="E29" s="210"/>
      <c r="F29" s="292"/>
      <c r="G29" s="292"/>
      <c r="I29" t="str">
        <f t="shared" si="5"/>
        <v/>
      </c>
      <c r="J29" t="str">
        <f t="shared" si="9"/>
        <v/>
      </c>
      <c r="K29" s="200" t="str">
        <f t="shared" si="0"/>
        <v/>
      </c>
      <c r="L29" s="201" t="str">
        <f t="shared" si="1"/>
        <v/>
      </c>
      <c r="M29" s="200" t="str">
        <f t="shared" si="7"/>
        <v/>
      </c>
      <c r="N29" s="201" t="str">
        <f t="shared" si="2"/>
        <v/>
      </c>
      <c r="P29" t="str">
        <f t="shared" si="10"/>
        <v/>
      </c>
      <c r="Q29" t="str">
        <f t="shared" si="4"/>
        <v/>
      </c>
    </row>
    <row r="30" spans="1:17" ht="16.5" customHeight="1" thickBot="1" x14ac:dyDescent="0.3">
      <c r="A30" s="190">
        <f t="shared" si="8"/>
        <v>27</v>
      </c>
      <c r="B30" s="208"/>
      <c r="C30" s="208"/>
      <c r="D30" s="210"/>
      <c r="E30" s="210"/>
      <c r="F30" s="291"/>
      <c r="G30" s="291"/>
      <c r="I30" t="str">
        <f t="shared" si="5"/>
        <v/>
      </c>
      <c r="J30" t="str">
        <f t="shared" si="9"/>
        <v/>
      </c>
      <c r="K30" s="200" t="str">
        <f t="shared" si="0"/>
        <v/>
      </c>
      <c r="L30" s="201" t="str">
        <f t="shared" si="1"/>
        <v/>
      </c>
      <c r="M30" s="200" t="str">
        <f t="shared" si="7"/>
        <v/>
      </c>
      <c r="N30" s="201" t="str">
        <f t="shared" si="2"/>
        <v/>
      </c>
      <c r="P30" t="str">
        <f t="shared" si="10"/>
        <v/>
      </c>
      <c r="Q30" t="str">
        <f t="shared" si="4"/>
        <v/>
      </c>
    </row>
    <row r="31" spans="1:17" ht="16.5" customHeight="1" thickBot="1" x14ac:dyDescent="0.3">
      <c r="A31" s="190">
        <f t="shared" si="8"/>
        <v>28</v>
      </c>
      <c r="B31" s="208"/>
      <c r="C31" s="208"/>
      <c r="D31" s="210"/>
      <c r="E31" s="210"/>
      <c r="F31" s="292"/>
      <c r="G31" s="292"/>
      <c r="I31" t="str">
        <f t="shared" si="5"/>
        <v/>
      </c>
      <c r="J31" t="str">
        <f t="shared" si="9"/>
        <v/>
      </c>
      <c r="K31" s="200" t="str">
        <f t="shared" si="0"/>
        <v/>
      </c>
      <c r="L31" s="201" t="str">
        <f t="shared" si="1"/>
        <v/>
      </c>
      <c r="M31" s="200" t="str">
        <f t="shared" si="7"/>
        <v/>
      </c>
      <c r="N31" s="201" t="str">
        <f t="shared" si="2"/>
        <v/>
      </c>
      <c r="P31" t="str">
        <f t="shared" si="10"/>
        <v/>
      </c>
      <c r="Q31" t="str">
        <f t="shared" si="4"/>
        <v/>
      </c>
    </row>
    <row r="32" spans="1:17" ht="16.5" customHeight="1" thickBot="1" x14ac:dyDescent="0.3">
      <c r="A32" s="190">
        <f t="shared" si="8"/>
        <v>29</v>
      </c>
      <c r="B32" s="208"/>
      <c r="C32" s="208"/>
      <c r="D32" s="210"/>
      <c r="E32" s="210"/>
      <c r="F32" s="291"/>
      <c r="G32" s="291"/>
      <c r="I32" t="str">
        <f t="shared" si="5"/>
        <v/>
      </c>
      <c r="J32" t="str">
        <f t="shared" si="9"/>
        <v/>
      </c>
      <c r="K32" s="200" t="str">
        <f t="shared" si="0"/>
        <v/>
      </c>
      <c r="L32" s="201" t="str">
        <f t="shared" si="1"/>
        <v/>
      </c>
      <c r="M32" s="200" t="str">
        <f t="shared" si="7"/>
        <v/>
      </c>
      <c r="N32" s="201" t="str">
        <f t="shared" si="2"/>
        <v/>
      </c>
      <c r="P32" t="str">
        <f t="shared" si="10"/>
        <v/>
      </c>
      <c r="Q32" t="str">
        <f t="shared" si="4"/>
        <v/>
      </c>
    </row>
    <row r="33" spans="1:17" ht="16.5" customHeight="1" thickBot="1" x14ac:dyDescent="0.3">
      <c r="A33" s="190">
        <f t="shared" si="8"/>
        <v>30</v>
      </c>
      <c r="B33" s="208"/>
      <c r="C33" s="208"/>
      <c r="D33" s="210"/>
      <c r="E33" s="210"/>
      <c r="F33" s="292"/>
      <c r="G33" s="292"/>
      <c r="I33" t="str">
        <f t="shared" si="5"/>
        <v/>
      </c>
      <c r="J33" t="str">
        <f t="shared" si="9"/>
        <v/>
      </c>
      <c r="K33" s="200" t="str">
        <f t="shared" si="0"/>
        <v/>
      </c>
      <c r="L33" s="201" t="str">
        <f t="shared" si="1"/>
        <v/>
      </c>
      <c r="M33" s="200" t="str">
        <f t="shared" si="7"/>
        <v/>
      </c>
      <c r="N33" s="201" t="str">
        <f t="shared" si="2"/>
        <v/>
      </c>
      <c r="P33" t="str">
        <f t="shared" si="10"/>
        <v/>
      </c>
      <c r="Q33" t="str">
        <f t="shared" si="4"/>
        <v/>
      </c>
    </row>
    <row r="34" spans="1:17" ht="16.5" thickBot="1" x14ac:dyDescent="0.3">
      <c r="A34" s="190">
        <f t="shared" si="8"/>
        <v>31</v>
      </c>
      <c r="B34" s="208"/>
      <c r="C34" s="208"/>
      <c r="D34" s="210"/>
      <c r="E34" s="210"/>
      <c r="F34" s="291"/>
      <c r="G34" s="291"/>
      <c r="I34" t="str">
        <f t="shared" si="5"/>
        <v/>
      </c>
      <c r="J34" t="str">
        <f t="shared" si="9"/>
        <v/>
      </c>
      <c r="K34" s="200" t="str">
        <f t="shared" si="0"/>
        <v/>
      </c>
      <c r="L34" s="201" t="str">
        <f t="shared" si="1"/>
        <v/>
      </c>
      <c r="M34" s="200" t="str">
        <f t="shared" si="7"/>
        <v/>
      </c>
      <c r="N34" s="201" t="str">
        <f t="shared" si="2"/>
        <v/>
      </c>
      <c r="P34" t="str">
        <f t="shared" si="10"/>
        <v/>
      </c>
      <c r="Q34" t="str">
        <f t="shared" si="4"/>
        <v/>
      </c>
    </row>
    <row r="35" spans="1:17" ht="16.5" customHeight="1" thickBot="1" x14ac:dyDescent="0.3">
      <c r="A35" s="190">
        <f t="shared" si="8"/>
        <v>32</v>
      </c>
      <c r="B35" s="208"/>
      <c r="C35" s="208"/>
      <c r="D35" s="210"/>
      <c r="E35" s="210"/>
      <c r="F35" s="292"/>
      <c r="G35" s="292"/>
      <c r="I35" t="str">
        <f t="shared" si="5"/>
        <v/>
      </c>
      <c r="J35" t="str">
        <f t="shared" si="9"/>
        <v/>
      </c>
      <c r="K35" s="200" t="str">
        <f t="shared" si="0"/>
        <v/>
      </c>
      <c r="L35" s="201" t="str">
        <f t="shared" si="1"/>
        <v/>
      </c>
      <c r="M35" s="200" t="str">
        <f t="shared" si="7"/>
        <v/>
      </c>
      <c r="N35" s="201" t="str">
        <f t="shared" si="2"/>
        <v/>
      </c>
      <c r="P35" t="str">
        <f t="shared" si="10"/>
        <v/>
      </c>
      <c r="Q35" t="str">
        <f t="shared" si="4"/>
        <v/>
      </c>
    </row>
    <row r="36" spans="1:17" ht="16.5" customHeight="1" thickBot="1" x14ac:dyDescent="0.3">
      <c r="A36" s="190">
        <f t="shared" si="8"/>
        <v>33</v>
      </c>
      <c r="B36" s="208"/>
      <c r="C36" s="208"/>
      <c r="D36" s="210"/>
      <c r="E36" s="210"/>
      <c r="F36" s="291"/>
      <c r="G36" s="291"/>
      <c r="I36" t="str">
        <f t="shared" si="5"/>
        <v/>
      </c>
      <c r="J36" t="str">
        <f t="shared" si="9"/>
        <v/>
      </c>
      <c r="K36" s="200" t="str">
        <f t="shared" si="0"/>
        <v/>
      </c>
      <c r="L36" s="201" t="str">
        <f t="shared" si="1"/>
        <v/>
      </c>
      <c r="M36" s="200" t="str">
        <f t="shared" si="7"/>
        <v/>
      </c>
      <c r="N36" s="201" t="str">
        <f t="shared" si="2"/>
        <v/>
      </c>
      <c r="P36" t="str">
        <f t="shared" si="10"/>
        <v/>
      </c>
      <c r="Q36" t="str">
        <f t="shared" si="4"/>
        <v/>
      </c>
    </row>
    <row r="37" spans="1:17" ht="16.5" customHeight="1" thickBot="1" x14ac:dyDescent="0.3">
      <c r="A37" s="190">
        <f t="shared" si="8"/>
        <v>34</v>
      </c>
      <c r="B37" s="213"/>
      <c r="C37" s="213"/>
      <c r="D37" s="214"/>
      <c r="E37" s="214"/>
      <c r="F37" s="292"/>
      <c r="G37" s="292"/>
      <c r="I37" t="str">
        <f t="shared" si="5"/>
        <v/>
      </c>
      <c r="J37" t="str">
        <f t="shared" si="9"/>
        <v/>
      </c>
      <c r="K37" s="200" t="str">
        <f t="shared" si="0"/>
        <v/>
      </c>
      <c r="L37" s="201" t="str">
        <f t="shared" si="1"/>
        <v/>
      </c>
      <c r="M37" s="200" t="str">
        <f t="shared" si="7"/>
        <v/>
      </c>
      <c r="N37" s="201" t="str">
        <f t="shared" si="2"/>
        <v/>
      </c>
      <c r="P37" t="str">
        <f t="shared" si="10"/>
        <v/>
      </c>
      <c r="Q37" t="str">
        <f t="shared" si="4"/>
        <v/>
      </c>
    </row>
    <row r="38" spans="1:17" ht="16.5" customHeight="1" thickBot="1" x14ac:dyDescent="0.3">
      <c r="A38" s="190">
        <f t="shared" si="8"/>
        <v>35</v>
      </c>
      <c r="B38" s="208"/>
      <c r="C38" s="208"/>
      <c r="D38" s="210"/>
      <c r="E38" s="210"/>
      <c r="F38" s="291"/>
      <c r="G38" s="291"/>
      <c r="I38" t="str">
        <f t="shared" si="5"/>
        <v/>
      </c>
      <c r="J38" t="str">
        <f t="shared" si="9"/>
        <v/>
      </c>
      <c r="K38" s="200" t="str">
        <f t="shared" si="0"/>
        <v/>
      </c>
      <c r="L38" s="201" t="str">
        <f t="shared" si="1"/>
        <v/>
      </c>
      <c r="M38" s="200" t="str">
        <f t="shared" si="7"/>
        <v/>
      </c>
      <c r="N38" s="201" t="str">
        <f t="shared" si="2"/>
        <v/>
      </c>
      <c r="P38" t="str">
        <f t="shared" si="10"/>
        <v/>
      </c>
      <c r="Q38" t="str">
        <f t="shared" si="4"/>
        <v/>
      </c>
    </row>
    <row r="39" spans="1:17" ht="16.5" customHeight="1" thickBot="1" x14ac:dyDescent="0.3">
      <c r="A39" s="190">
        <f t="shared" si="8"/>
        <v>36</v>
      </c>
      <c r="B39" s="208"/>
      <c r="C39" s="208"/>
      <c r="D39" s="210"/>
      <c r="E39" s="210"/>
      <c r="F39" s="292"/>
      <c r="G39" s="292"/>
      <c r="I39" t="str">
        <f t="shared" si="5"/>
        <v/>
      </c>
      <c r="J39" t="str">
        <f t="shared" si="9"/>
        <v/>
      </c>
      <c r="K39" s="200" t="str">
        <f t="shared" si="0"/>
        <v/>
      </c>
      <c r="L39" s="201" t="str">
        <f t="shared" si="1"/>
        <v/>
      </c>
      <c r="M39" s="200" t="str">
        <f t="shared" si="7"/>
        <v/>
      </c>
      <c r="N39" s="201" t="str">
        <f t="shared" si="2"/>
        <v/>
      </c>
      <c r="P39" t="str">
        <f t="shared" si="10"/>
        <v/>
      </c>
      <c r="Q39" t="str">
        <f t="shared" si="4"/>
        <v/>
      </c>
    </row>
    <row r="40" spans="1:17" ht="16.5" customHeight="1" thickBot="1" x14ac:dyDescent="0.3">
      <c r="A40" s="190">
        <f t="shared" si="8"/>
        <v>37</v>
      </c>
      <c r="B40" s="208"/>
      <c r="C40" s="208"/>
      <c r="D40" s="210"/>
      <c r="E40" s="210"/>
      <c r="F40" s="291"/>
      <c r="G40" s="291"/>
      <c r="I40" t="str">
        <f t="shared" si="5"/>
        <v/>
      </c>
      <c r="J40" t="str">
        <f t="shared" si="9"/>
        <v/>
      </c>
      <c r="K40" s="200" t="str">
        <f t="shared" si="0"/>
        <v/>
      </c>
      <c r="L40" s="201" t="str">
        <f t="shared" si="1"/>
        <v/>
      </c>
      <c r="M40" s="200" t="str">
        <f t="shared" si="7"/>
        <v/>
      </c>
      <c r="N40" s="201" t="str">
        <f t="shared" si="2"/>
        <v/>
      </c>
      <c r="P40" t="str">
        <f t="shared" si="10"/>
        <v/>
      </c>
      <c r="Q40" t="str">
        <f t="shared" si="4"/>
        <v/>
      </c>
    </row>
    <row r="41" spans="1:17" ht="16.5" customHeight="1" thickBot="1" x14ac:dyDescent="0.3">
      <c r="A41" s="190">
        <f t="shared" si="8"/>
        <v>38</v>
      </c>
      <c r="B41" s="208"/>
      <c r="C41" s="208"/>
      <c r="D41" s="210"/>
      <c r="E41" s="210"/>
      <c r="F41" s="292"/>
      <c r="G41" s="292"/>
      <c r="I41" t="str">
        <f t="shared" si="5"/>
        <v/>
      </c>
      <c r="J41" t="str">
        <f t="shared" si="9"/>
        <v/>
      </c>
      <c r="K41" s="200" t="str">
        <f t="shared" si="0"/>
        <v/>
      </c>
      <c r="L41" s="201" t="str">
        <f t="shared" si="1"/>
        <v/>
      </c>
      <c r="M41" s="200" t="str">
        <f t="shared" si="7"/>
        <v/>
      </c>
      <c r="N41" s="201" t="str">
        <f t="shared" si="2"/>
        <v/>
      </c>
      <c r="P41" t="str">
        <f t="shared" si="10"/>
        <v/>
      </c>
      <c r="Q41" t="str">
        <f t="shared" si="4"/>
        <v/>
      </c>
    </row>
    <row r="42" spans="1:17" ht="16.5" customHeight="1" thickBot="1" x14ac:dyDescent="0.3">
      <c r="A42" s="190">
        <f t="shared" si="8"/>
        <v>39</v>
      </c>
      <c r="B42" s="208"/>
      <c r="C42" s="208"/>
      <c r="D42" s="210"/>
      <c r="E42" s="210"/>
      <c r="F42" s="291"/>
      <c r="G42" s="291"/>
      <c r="I42" t="str">
        <f t="shared" si="5"/>
        <v/>
      </c>
      <c r="J42" t="str">
        <f t="shared" si="9"/>
        <v/>
      </c>
      <c r="K42" s="200" t="str">
        <f t="shared" si="0"/>
        <v/>
      </c>
      <c r="L42" s="201" t="str">
        <f t="shared" si="1"/>
        <v/>
      </c>
      <c r="M42" s="200" t="str">
        <f t="shared" si="7"/>
        <v/>
      </c>
      <c r="N42" s="201" t="str">
        <f t="shared" si="2"/>
        <v/>
      </c>
      <c r="P42" t="str">
        <f t="shared" si="10"/>
        <v/>
      </c>
      <c r="Q42" t="str">
        <f t="shared" si="4"/>
        <v/>
      </c>
    </row>
    <row r="43" spans="1:17" ht="16.5" thickBot="1" x14ac:dyDescent="0.3">
      <c r="A43" s="190">
        <f t="shared" si="8"/>
        <v>40</v>
      </c>
      <c r="B43" s="208"/>
      <c r="C43" s="208"/>
      <c r="D43" s="210"/>
      <c r="E43" s="210"/>
      <c r="F43" s="292" t="s">
        <v>2045</v>
      </c>
      <c r="G43" s="292" t="s">
        <v>2060</v>
      </c>
      <c r="I43" t="str">
        <f t="shared" si="5"/>
        <v/>
      </c>
      <c r="J43" t="str">
        <f t="shared" si="9"/>
        <v/>
      </c>
      <c r="K43" s="200" t="str">
        <f t="shared" si="0"/>
        <v/>
      </c>
      <c r="L43" s="201" t="str">
        <f t="shared" si="1"/>
        <v/>
      </c>
      <c r="M43" s="200" t="str">
        <f t="shared" si="7"/>
        <v xml:space="preserve"> WHEN COUNTRY = 'BIR' AND SEGMENT IN ('CORPORATE','SME Corporate') THEN 3</v>
      </c>
      <c r="N43" s="201" t="str">
        <f t="shared" si="2"/>
        <v xml:space="preserve"> WHEN COUNTRY = 'BIR' AND SEGMENT = 'SME Retail' THEN 4.282961</v>
      </c>
      <c r="P43" t="str">
        <f t="shared" si="10"/>
        <v xml:space="preserve"> WHEN COUNTRY = 'BIR' AND SEGMENT IN ('CORPORATE','SME Corporate') THEN 3 WHEN COUNTRY = 'BIR' AND SEGMENT = 'SME Retail' THEN 4.282961</v>
      </c>
      <c r="Q43" t="str">
        <f t="shared" si="4"/>
        <v>CASE  WHEN COUNTRY = 'BIR' AND SEGMENT IN ('CORPORATE','SME Corporate') THEN 3 WHEN COUNTRY = 'BIR' AND SEGMENT = 'SME Retail' THEN 4.282961 END AS VAL_MAX_IND_40,</v>
      </c>
    </row>
    <row r="44" spans="1:17" ht="16.5" customHeight="1" thickBot="1" x14ac:dyDescent="0.3">
      <c r="A44" s="190">
        <f t="shared" si="8"/>
        <v>41</v>
      </c>
      <c r="B44" s="208"/>
      <c r="C44" s="208"/>
      <c r="D44" s="210"/>
      <c r="E44" s="210"/>
      <c r="F44" s="291"/>
      <c r="G44" s="291"/>
      <c r="I44" t="str">
        <f t="shared" si="5"/>
        <v/>
      </c>
      <c r="J44" t="str">
        <f t="shared" si="9"/>
        <v/>
      </c>
      <c r="K44" s="200" t="str">
        <f t="shared" si="0"/>
        <v/>
      </c>
      <c r="L44" s="201" t="str">
        <f t="shared" si="1"/>
        <v/>
      </c>
      <c r="M44" s="200" t="str">
        <f t="shared" si="7"/>
        <v/>
      </c>
      <c r="N44" s="201" t="str">
        <f t="shared" si="2"/>
        <v/>
      </c>
      <c r="P44" t="str">
        <f t="shared" si="10"/>
        <v/>
      </c>
      <c r="Q44" t="str">
        <f t="shared" si="4"/>
        <v/>
      </c>
    </row>
    <row r="45" spans="1:17" ht="16.5" customHeight="1" thickBot="1" x14ac:dyDescent="0.3">
      <c r="A45" s="190">
        <f t="shared" si="8"/>
        <v>42</v>
      </c>
      <c r="B45" s="208"/>
      <c r="C45" s="208"/>
      <c r="D45" s="210"/>
      <c r="E45" s="210"/>
      <c r="F45" s="292"/>
      <c r="G45" s="292"/>
      <c r="I45" t="str">
        <f t="shared" si="5"/>
        <v/>
      </c>
      <c r="J45" t="str">
        <f t="shared" si="9"/>
        <v/>
      </c>
      <c r="K45" s="200" t="str">
        <f t="shared" si="0"/>
        <v/>
      </c>
      <c r="L45" s="201" t="str">
        <f t="shared" si="1"/>
        <v/>
      </c>
      <c r="M45" s="200" t="str">
        <f t="shared" si="7"/>
        <v/>
      </c>
      <c r="N45" s="201" t="str">
        <f t="shared" si="2"/>
        <v/>
      </c>
      <c r="P45" t="str">
        <f t="shared" si="10"/>
        <v/>
      </c>
      <c r="Q45" t="str">
        <f t="shared" si="4"/>
        <v/>
      </c>
    </row>
    <row r="46" spans="1:17" ht="16.5" customHeight="1" thickBot="1" x14ac:dyDescent="0.3">
      <c r="A46" s="190">
        <f t="shared" si="8"/>
        <v>43</v>
      </c>
      <c r="B46" s="208"/>
      <c r="C46" s="208"/>
      <c r="D46" s="210"/>
      <c r="E46" s="210"/>
      <c r="F46" s="291"/>
      <c r="G46" s="291"/>
      <c r="I46" t="str">
        <f t="shared" si="5"/>
        <v/>
      </c>
      <c r="J46" t="str">
        <f t="shared" si="9"/>
        <v/>
      </c>
      <c r="K46" s="200" t="str">
        <f t="shared" si="0"/>
        <v/>
      </c>
      <c r="L46" s="201" t="str">
        <f t="shared" si="1"/>
        <v/>
      </c>
      <c r="M46" s="200" t="str">
        <f t="shared" si="7"/>
        <v/>
      </c>
      <c r="N46" s="201" t="str">
        <f t="shared" si="2"/>
        <v/>
      </c>
      <c r="P46" t="str">
        <f t="shared" si="10"/>
        <v/>
      </c>
      <c r="Q46" t="str">
        <f t="shared" si="4"/>
        <v/>
      </c>
    </row>
    <row r="47" spans="1:17" ht="16.5" thickBot="1" x14ac:dyDescent="0.3">
      <c r="A47" s="190">
        <f t="shared" si="8"/>
        <v>44</v>
      </c>
      <c r="B47" s="208" t="s">
        <v>1947</v>
      </c>
      <c r="C47" s="208"/>
      <c r="D47" s="215" t="s">
        <v>1952</v>
      </c>
      <c r="E47" s="206" t="s">
        <v>1953</v>
      </c>
      <c r="F47" s="292" t="s">
        <v>2046</v>
      </c>
      <c r="G47" s="292" t="s">
        <v>2061</v>
      </c>
      <c r="I47" t="str">
        <f t="shared" si="5"/>
        <v xml:space="preserve"> WHEN COUNTRY = 'BIB' AND SEGMENT = 'CORPORATE' THEN 91717.19</v>
      </c>
      <c r="J47" t="str">
        <f>IF(LEN(C47)&gt;0,CONCATENATE(" WHEN COUNTRY = '",$B$2, ,"' AND SEGMENT = '",$C$3,"'  THEN ",C47 ),"")</f>
        <v/>
      </c>
      <c r="K47" s="200" t="str">
        <f t="shared" si="0"/>
        <v xml:space="preserve"> WHEN COUNTRY = 'KOPER' AND SEGMENT = 'CORPORATE' THEN 8000000</v>
      </c>
      <c r="L47" s="201" t="str">
        <f t="shared" si="1"/>
        <v xml:space="preserve"> WHEN COUNTRY = 'KOPER' AND SEGMENT = 'SMALL/MICRO' THEN 4633.32</v>
      </c>
      <c r="M47" s="200" t="str">
        <f t="shared" si="7"/>
        <v xml:space="preserve"> WHEN COUNTRY = 'BIR' AND SEGMENT IN ('CORPORATE','SME Corporate') THEN 130855.4</v>
      </c>
      <c r="N47" s="201" t="str">
        <f t="shared" si="2"/>
        <v xml:space="preserve"> WHEN COUNTRY = 'BIR' AND SEGMENT = 'SME Retail' THEN 138885.00</v>
      </c>
      <c r="P47" t="str">
        <f t="shared" si="10"/>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v>
      </c>
      <c r="Q47" t="str">
        <f t="shared" si="4"/>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END AS VAL_MAX_IND_44,</v>
      </c>
    </row>
    <row r="48" spans="1:17" ht="16.5" thickBot="1" x14ac:dyDescent="0.3">
      <c r="A48" s="190">
        <f t="shared" si="8"/>
        <v>45</v>
      </c>
      <c r="B48" s="208"/>
      <c r="C48" s="208"/>
      <c r="D48" s="210"/>
      <c r="E48" s="210"/>
      <c r="F48" s="291"/>
      <c r="G48" s="291"/>
      <c r="I48" t="str">
        <f t="shared" si="5"/>
        <v/>
      </c>
      <c r="J48" t="str">
        <f t="shared" ref="J48:J58" si="11">IF(LEN(C48)&gt;0,CONCATENATE(" WHEN COUNTRY = '",$B$2, ,"' AND SEGMENT = '",$B$3,"' THEN ",C48 ),"")</f>
        <v/>
      </c>
      <c r="K48" s="200" t="str">
        <f t="shared" si="0"/>
        <v/>
      </c>
      <c r="L48" s="201" t="str">
        <f t="shared" si="1"/>
        <v/>
      </c>
      <c r="M48" s="200" t="str">
        <f t="shared" si="7"/>
        <v/>
      </c>
      <c r="N48" s="201" t="str">
        <f t="shared" si="2"/>
        <v/>
      </c>
      <c r="P48" t="str">
        <f t="shared" si="10"/>
        <v/>
      </c>
      <c r="Q48" t="str">
        <f t="shared" si="4"/>
        <v/>
      </c>
    </row>
    <row r="49" spans="1:17" ht="16.5" thickBot="1" x14ac:dyDescent="0.3">
      <c r="A49" s="190">
        <f t="shared" si="8"/>
        <v>46</v>
      </c>
      <c r="B49" s="213"/>
      <c r="C49" s="213"/>
      <c r="D49" s="214"/>
      <c r="E49" s="214"/>
      <c r="F49" s="292"/>
      <c r="G49" s="292"/>
      <c r="I49" t="str">
        <f t="shared" si="5"/>
        <v/>
      </c>
      <c r="J49" t="str">
        <f t="shared" si="11"/>
        <v/>
      </c>
      <c r="K49" s="200" t="str">
        <f t="shared" si="0"/>
        <v/>
      </c>
      <c r="L49" s="201" t="str">
        <f t="shared" si="1"/>
        <v/>
      </c>
      <c r="M49" s="200" t="str">
        <f t="shared" si="7"/>
        <v/>
      </c>
      <c r="N49" s="201" t="str">
        <f t="shared" si="2"/>
        <v/>
      </c>
      <c r="P49" t="str">
        <f t="shared" si="10"/>
        <v/>
      </c>
      <c r="Q49" t="str">
        <f t="shared" si="4"/>
        <v/>
      </c>
    </row>
    <row r="50" spans="1:17" ht="16.5" thickBot="1" x14ac:dyDescent="0.3">
      <c r="A50" s="190">
        <f t="shared" si="8"/>
        <v>47</v>
      </c>
      <c r="B50" s="208"/>
      <c r="C50" s="208"/>
      <c r="D50" s="209"/>
      <c r="E50" s="210"/>
      <c r="F50" s="291"/>
      <c r="G50" s="291"/>
      <c r="I50" t="str">
        <f t="shared" si="5"/>
        <v/>
      </c>
      <c r="J50" t="str">
        <f t="shared" si="11"/>
        <v/>
      </c>
      <c r="K50" s="200" t="str">
        <f t="shared" si="0"/>
        <v/>
      </c>
      <c r="L50" s="201" t="str">
        <f t="shared" si="1"/>
        <v/>
      </c>
      <c r="M50" s="200" t="str">
        <f t="shared" si="7"/>
        <v/>
      </c>
      <c r="N50" s="201" t="str">
        <f t="shared" si="2"/>
        <v/>
      </c>
      <c r="P50" t="str">
        <f t="shared" si="10"/>
        <v/>
      </c>
      <c r="Q50" t="str">
        <f t="shared" si="4"/>
        <v/>
      </c>
    </row>
    <row r="51" spans="1:17" ht="16.5" thickBot="1" x14ac:dyDescent="0.3">
      <c r="A51" s="190">
        <f t="shared" si="8"/>
        <v>48</v>
      </c>
      <c r="B51" s="208"/>
      <c r="C51" s="208"/>
      <c r="D51" s="210"/>
      <c r="E51" s="210"/>
      <c r="F51" s="292"/>
      <c r="G51" s="292"/>
      <c r="I51" t="str">
        <f t="shared" si="5"/>
        <v/>
      </c>
      <c r="J51" t="str">
        <f t="shared" si="11"/>
        <v/>
      </c>
      <c r="K51" s="200" t="str">
        <f t="shared" si="0"/>
        <v/>
      </c>
      <c r="L51" s="201" t="str">
        <f t="shared" si="1"/>
        <v/>
      </c>
      <c r="M51" s="200" t="str">
        <f t="shared" si="7"/>
        <v/>
      </c>
      <c r="N51" s="201" t="str">
        <f t="shared" si="2"/>
        <v/>
      </c>
      <c r="P51" t="str">
        <f t="shared" si="10"/>
        <v/>
      </c>
      <c r="Q51" t="str">
        <f t="shared" si="4"/>
        <v/>
      </c>
    </row>
    <row r="52" spans="1:17" ht="16.5" thickBot="1" x14ac:dyDescent="0.3">
      <c r="A52" s="190">
        <f t="shared" si="8"/>
        <v>49</v>
      </c>
      <c r="B52" s="208"/>
      <c r="C52" s="208"/>
      <c r="D52" s="210"/>
      <c r="E52" s="210"/>
      <c r="F52" s="291"/>
      <c r="G52" s="291"/>
      <c r="I52" t="str">
        <f t="shared" si="5"/>
        <v/>
      </c>
      <c r="J52" t="str">
        <f t="shared" si="11"/>
        <v/>
      </c>
      <c r="K52" s="200" t="str">
        <f t="shared" si="0"/>
        <v/>
      </c>
      <c r="L52" s="201" t="str">
        <f t="shared" si="1"/>
        <v/>
      </c>
      <c r="M52" s="200" t="str">
        <f t="shared" si="7"/>
        <v/>
      </c>
      <c r="N52" s="201" t="str">
        <f t="shared" si="2"/>
        <v/>
      </c>
      <c r="P52" t="str">
        <f t="shared" si="10"/>
        <v/>
      </c>
      <c r="Q52" t="str">
        <f t="shared" si="4"/>
        <v/>
      </c>
    </row>
    <row r="53" spans="1:17" ht="16.5" thickBot="1" x14ac:dyDescent="0.3">
      <c r="A53" s="190">
        <f t="shared" si="8"/>
        <v>50</v>
      </c>
      <c r="B53" s="208"/>
      <c r="C53" s="208"/>
      <c r="D53" s="210"/>
      <c r="E53" s="210"/>
      <c r="F53" s="292"/>
      <c r="G53" s="292"/>
      <c r="I53" t="str">
        <f t="shared" si="5"/>
        <v/>
      </c>
      <c r="J53" t="str">
        <f t="shared" si="11"/>
        <v/>
      </c>
      <c r="K53" s="200" t="str">
        <f t="shared" si="0"/>
        <v/>
      </c>
      <c r="L53" s="201" t="str">
        <f t="shared" si="1"/>
        <v/>
      </c>
      <c r="M53" s="200" t="str">
        <f t="shared" si="7"/>
        <v/>
      </c>
      <c r="N53" s="201" t="str">
        <f t="shared" si="2"/>
        <v/>
      </c>
      <c r="P53" t="str">
        <f t="shared" si="10"/>
        <v/>
      </c>
      <c r="Q53" t="str">
        <f t="shared" si="4"/>
        <v/>
      </c>
    </row>
    <row r="54" spans="1:17" ht="16.5" thickBot="1" x14ac:dyDescent="0.3">
      <c r="A54" s="190">
        <f t="shared" si="8"/>
        <v>51</v>
      </c>
      <c r="B54" s="208"/>
      <c r="C54" s="208"/>
      <c r="D54" s="210"/>
      <c r="E54" s="210"/>
      <c r="F54" s="291"/>
      <c r="G54" s="291"/>
      <c r="I54" t="str">
        <f t="shared" si="5"/>
        <v/>
      </c>
      <c r="J54" t="str">
        <f t="shared" si="11"/>
        <v/>
      </c>
      <c r="K54" s="200" t="str">
        <f t="shared" si="0"/>
        <v/>
      </c>
      <c r="L54" s="201" t="str">
        <f t="shared" si="1"/>
        <v/>
      </c>
      <c r="M54" s="200" t="str">
        <f t="shared" si="7"/>
        <v/>
      </c>
      <c r="N54" s="201" t="str">
        <f t="shared" si="2"/>
        <v/>
      </c>
      <c r="P54" t="str">
        <f t="shared" si="10"/>
        <v/>
      </c>
      <c r="Q54" t="str">
        <f t="shared" si="4"/>
        <v/>
      </c>
    </row>
    <row r="55" spans="1:17" ht="16.5" thickBot="1" x14ac:dyDescent="0.3">
      <c r="A55" s="190">
        <f t="shared" si="8"/>
        <v>52</v>
      </c>
      <c r="B55" s="208"/>
      <c r="C55" s="208"/>
      <c r="D55" s="210"/>
      <c r="E55" s="210"/>
      <c r="F55" s="292"/>
      <c r="G55" s="292"/>
      <c r="I55" t="str">
        <f t="shared" si="5"/>
        <v/>
      </c>
      <c r="J55" t="str">
        <f t="shared" si="11"/>
        <v/>
      </c>
      <c r="K55" s="200" t="str">
        <f t="shared" si="0"/>
        <v/>
      </c>
      <c r="L55" s="201" t="str">
        <f t="shared" si="1"/>
        <v/>
      </c>
      <c r="M55" s="200" t="str">
        <f t="shared" si="7"/>
        <v/>
      </c>
      <c r="N55" s="201" t="str">
        <f t="shared" si="2"/>
        <v/>
      </c>
      <c r="P55" t="str">
        <f t="shared" si="10"/>
        <v/>
      </c>
      <c r="Q55" t="str">
        <f t="shared" si="4"/>
        <v/>
      </c>
    </row>
    <row r="56" spans="1:17" ht="16.5" thickBot="1" x14ac:dyDescent="0.3">
      <c r="A56" s="190">
        <f t="shared" si="8"/>
        <v>53</v>
      </c>
      <c r="B56" s="208"/>
      <c r="C56" s="208"/>
      <c r="D56" s="210"/>
      <c r="E56" s="210"/>
      <c r="F56" s="291"/>
      <c r="G56" s="291"/>
      <c r="I56" t="str">
        <f t="shared" si="5"/>
        <v/>
      </c>
      <c r="J56" t="str">
        <f t="shared" si="11"/>
        <v/>
      </c>
      <c r="K56" s="200" t="str">
        <f t="shared" si="0"/>
        <v/>
      </c>
      <c r="L56" s="201" t="str">
        <f t="shared" si="1"/>
        <v/>
      </c>
      <c r="M56" s="200" t="str">
        <f t="shared" si="7"/>
        <v/>
      </c>
      <c r="N56" s="201" t="str">
        <f t="shared" si="2"/>
        <v/>
      </c>
      <c r="P56" t="str">
        <f t="shared" si="10"/>
        <v/>
      </c>
      <c r="Q56" t="str">
        <f t="shared" si="4"/>
        <v/>
      </c>
    </row>
    <row r="57" spans="1:17" ht="16.5" thickBot="1" x14ac:dyDescent="0.3">
      <c r="A57" s="190">
        <f t="shared" si="8"/>
        <v>54</v>
      </c>
      <c r="B57" s="208"/>
      <c r="C57" s="208"/>
      <c r="D57" s="210"/>
      <c r="E57" s="210"/>
      <c r="F57" s="292"/>
      <c r="G57" s="292"/>
      <c r="I57" t="str">
        <f t="shared" si="5"/>
        <v/>
      </c>
      <c r="J57" t="str">
        <f t="shared" si="11"/>
        <v/>
      </c>
      <c r="K57" s="200" t="str">
        <f t="shared" si="0"/>
        <v/>
      </c>
      <c r="L57" s="201" t="str">
        <f t="shared" si="1"/>
        <v/>
      </c>
      <c r="M57" s="200" t="str">
        <f t="shared" si="7"/>
        <v/>
      </c>
      <c r="N57" s="201" t="str">
        <f t="shared" si="2"/>
        <v/>
      </c>
      <c r="P57" t="str">
        <f t="shared" si="10"/>
        <v/>
      </c>
      <c r="Q57" t="str">
        <f t="shared" si="4"/>
        <v/>
      </c>
    </row>
    <row r="58" spans="1:17" ht="16.5" thickBot="1" x14ac:dyDescent="0.3">
      <c r="A58" s="190">
        <f t="shared" si="8"/>
        <v>55</v>
      </c>
      <c r="B58" s="208"/>
      <c r="C58" s="208"/>
      <c r="D58" s="210"/>
      <c r="E58" s="210"/>
      <c r="F58" s="291"/>
      <c r="G58" s="291"/>
      <c r="I58" t="str">
        <f t="shared" si="5"/>
        <v/>
      </c>
      <c r="J58" t="str">
        <f t="shared" si="11"/>
        <v/>
      </c>
      <c r="K58" s="200" t="str">
        <f t="shared" si="0"/>
        <v/>
      </c>
      <c r="L58" s="201" t="str">
        <f t="shared" si="1"/>
        <v/>
      </c>
      <c r="M58" s="200" t="str">
        <f t="shared" si="7"/>
        <v/>
      </c>
      <c r="N58" s="201" t="str">
        <f t="shared" si="2"/>
        <v/>
      </c>
      <c r="P58" t="str">
        <f t="shared" si="10"/>
        <v/>
      </c>
      <c r="Q58" t="str">
        <f t="shared" si="4"/>
        <v/>
      </c>
    </row>
    <row r="59" spans="1:17" ht="16.5" thickBot="1" x14ac:dyDescent="0.3">
      <c r="A59" s="190">
        <f t="shared" si="8"/>
        <v>56</v>
      </c>
      <c r="B59" s="208"/>
      <c r="C59" s="208" t="s">
        <v>1954</v>
      </c>
      <c r="D59" s="210"/>
      <c r="E59" s="210"/>
      <c r="F59" s="292" t="s">
        <v>897</v>
      </c>
      <c r="G59" s="292" t="s">
        <v>2062</v>
      </c>
      <c r="I59" t="str">
        <f t="shared" si="5"/>
        <v/>
      </c>
      <c r="J59" t="str">
        <f>IF(LEN(C59)&gt;0,CONCATENATE(" WHEN COUNTRY = '",$B$2, ,"' AND SEGMENT = '",$C$3,"'  THEN ",C59 ),"")</f>
        <v xml:space="preserve"> WHEN COUNTRY = 'BIB' AND SEGMENT = 'RETAIL'  THEN 1.51457</v>
      </c>
      <c r="K59" s="200" t="str">
        <f t="shared" si="0"/>
        <v/>
      </c>
      <c r="L59" s="201" t="str">
        <f t="shared" si="1"/>
        <v/>
      </c>
      <c r="M59" s="200" t="str">
        <f t="shared" si="7"/>
        <v xml:space="preserve"> WHEN COUNTRY = 'BIR' AND SEGMENT IN ('CORPORATE','SME Corporate') THEN 1</v>
      </c>
      <c r="N59" s="201" t="str">
        <f t="shared" si="2"/>
        <v xml:space="preserve"> WHEN COUNTRY = 'BIR' AND SEGMENT = 'SME Retail' THEN 0.9702842</v>
      </c>
      <c r="P59" t="str">
        <f t="shared" si="10"/>
        <v xml:space="preserve"> WHEN COUNTRY = 'BIB' AND SEGMENT = 'RETAIL'  THEN 1.51457 WHEN COUNTRY = 'BIR' AND SEGMENT IN ('CORPORATE','SME Corporate') THEN 1 WHEN COUNTRY = 'BIR' AND SEGMENT = 'SME Retail' THEN 0.9702842</v>
      </c>
      <c r="Q59" t="str">
        <f t="shared" si="4"/>
        <v>CASE  WHEN COUNTRY = 'BIB' AND SEGMENT = 'RETAIL'  THEN 1.51457 WHEN COUNTRY = 'BIR' AND SEGMENT IN ('CORPORATE','SME Corporate') THEN 1 WHEN COUNTRY = 'BIR' AND SEGMENT = 'SME Retail' THEN 0.9702842 END AS VAL_MAX_IND_56,</v>
      </c>
    </row>
    <row r="60" spans="1:17" ht="16.5" thickBot="1" x14ac:dyDescent="0.3">
      <c r="A60" s="190">
        <f t="shared" si="8"/>
        <v>57</v>
      </c>
      <c r="B60" s="208"/>
      <c r="C60" s="208"/>
      <c r="D60" s="210"/>
      <c r="E60" s="210"/>
      <c r="F60" s="291"/>
      <c r="G60" s="291"/>
      <c r="I60" t="str">
        <f t="shared" si="5"/>
        <v/>
      </c>
      <c r="J60" t="str">
        <f t="shared" ref="J60:J91" si="12">IF(LEN(C60)&gt;0,CONCATENATE(" WHEN COUNTRY = '",$B$2, ,"' AND SEGMENT = '",$B$3,"' THEN ",C60 ),"")</f>
        <v/>
      </c>
      <c r="K60" s="200" t="str">
        <f t="shared" si="0"/>
        <v/>
      </c>
      <c r="L60" s="201" t="str">
        <f t="shared" si="1"/>
        <v/>
      </c>
      <c r="M60" s="200" t="str">
        <f t="shared" si="7"/>
        <v/>
      </c>
      <c r="N60" s="201" t="str">
        <f t="shared" si="2"/>
        <v/>
      </c>
      <c r="P60" t="str">
        <f t="shared" si="10"/>
        <v/>
      </c>
      <c r="Q60" t="str">
        <f t="shared" si="4"/>
        <v/>
      </c>
    </row>
    <row r="61" spans="1:17" ht="16.5" thickBot="1" x14ac:dyDescent="0.3">
      <c r="A61" s="190">
        <f t="shared" si="8"/>
        <v>58</v>
      </c>
      <c r="B61" s="208"/>
      <c r="C61" s="208"/>
      <c r="D61" s="209"/>
      <c r="E61" s="210"/>
      <c r="F61" s="292"/>
      <c r="G61" s="292"/>
      <c r="I61" t="str">
        <f t="shared" si="5"/>
        <v/>
      </c>
      <c r="J61" t="str">
        <f t="shared" si="12"/>
        <v/>
      </c>
      <c r="K61" s="200" t="str">
        <f t="shared" si="0"/>
        <v/>
      </c>
      <c r="L61" s="201" t="str">
        <f t="shared" si="1"/>
        <v/>
      </c>
      <c r="M61" s="200" t="str">
        <f t="shared" si="7"/>
        <v/>
      </c>
      <c r="N61" s="201" t="str">
        <f t="shared" si="2"/>
        <v/>
      </c>
      <c r="P61" t="str">
        <f t="shared" si="10"/>
        <v/>
      </c>
      <c r="Q61" t="str">
        <f t="shared" si="4"/>
        <v/>
      </c>
    </row>
    <row r="62" spans="1:17" ht="16.5" thickBot="1" x14ac:dyDescent="0.3">
      <c r="A62" s="190">
        <v>60</v>
      </c>
      <c r="B62" s="208"/>
      <c r="C62" s="208"/>
      <c r="D62" s="210"/>
      <c r="E62" s="215" t="s">
        <v>1955</v>
      </c>
      <c r="F62" s="291">
        <v>22100000</v>
      </c>
      <c r="G62" s="291" t="s">
        <v>2063</v>
      </c>
      <c r="I62" t="str">
        <f t="shared" si="5"/>
        <v/>
      </c>
      <c r="J62" t="str">
        <f t="shared" si="12"/>
        <v/>
      </c>
      <c r="K62" s="200" t="str">
        <f t="shared" si="0"/>
        <v/>
      </c>
      <c r="L62" s="201" t="str">
        <f t="shared" si="1"/>
        <v xml:space="preserve"> WHEN COUNTRY = 'KOPER' AND SEGMENT = 'SMALL/MICRO' THEN 104776.4</v>
      </c>
      <c r="M62" s="200" t="str">
        <f t="shared" si="7"/>
        <v xml:space="preserve"> WHEN COUNTRY = 'BIR' AND SEGMENT IN ('CORPORATE','SME Corporate') THEN 22100000</v>
      </c>
      <c r="N62" s="201" t="str">
        <f t="shared" si="2"/>
        <v xml:space="preserve"> WHEN COUNTRY = 'BIR' AND SEGMENT = 'SME Retail' THEN 4254531.00</v>
      </c>
      <c r="P62" t="str">
        <f t="shared" si="10"/>
        <v xml:space="preserve"> WHEN COUNTRY = 'KOPER' AND SEGMENT = 'SMALL/MICRO' THEN 104776.4 WHEN COUNTRY = 'BIR' AND SEGMENT IN ('CORPORATE','SME Corporate') THEN 22100000 WHEN COUNTRY = 'BIR' AND SEGMENT = 'SME Retail' THEN 4254531.00</v>
      </c>
      <c r="Q62" t="str">
        <f t="shared" si="4"/>
        <v>CASE  WHEN COUNTRY = 'KOPER' AND SEGMENT = 'SMALL/MICRO' THEN 104776.4 WHEN COUNTRY = 'BIR' AND SEGMENT IN ('CORPORATE','SME Corporate') THEN 22100000 WHEN COUNTRY = 'BIR' AND SEGMENT = 'SME Retail' THEN 4254531.00 END AS VAL_MAX_IND_60,</v>
      </c>
    </row>
    <row r="63" spans="1:17" ht="16.5" thickBot="1" x14ac:dyDescent="0.3">
      <c r="A63" s="190">
        <f t="shared" si="8"/>
        <v>61</v>
      </c>
      <c r="B63" s="208"/>
      <c r="C63" s="208"/>
      <c r="D63" s="210"/>
      <c r="E63" s="210"/>
      <c r="F63" s="292">
        <v>19500000</v>
      </c>
      <c r="G63" s="292" t="s">
        <v>2064</v>
      </c>
      <c r="I63" t="str">
        <f t="shared" si="5"/>
        <v/>
      </c>
      <c r="J63" t="str">
        <f t="shared" si="12"/>
        <v/>
      </c>
      <c r="K63" s="200" t="str">
        <f t="shared" si="0"/>
        <v/>
      </c>
      <c r="L63" s="201" t="str">
        <f t="shared" si="1"/>
        <v/>
      </c>
      <c r="M63" s="200" t="str">
        <f t="shared" si="7"/>
        <v xml:space="preserve"> WHEN COUNTRY = 'BIR' AND SEGMENT IN ('CORPORATE','SME Corporate') THEN 19500000</v>
      </c>
      <c r="N63" s="201" t="str">
        <f t="shared" si="2"/>
        <v xml:space="preserve"> WHEN COUNTRY = 'BIR' AND SEGMENT = 'SME Retail' THEN 4740252.00</v>
      </c>
      <c r="P63" t="str">
        <f t="shared" si="10"/>
        <v xml:space="preserve"> WHEN COUNTRY = 'BIR' AND SEGMENT IN ('CORPORATE','SME Corporate') THEN 19500000 WHEN COUNTRY = 'BIR' AND SEGMENT = 'SME Retail' THEN 4740252.00</v>
      </c>
      <c r="Q63" t="str">
        <f t="shared" si="4"/>
        <v>CASE  WHEN COUNTRY = 'BIR' AND SEGMENT IN ('CORPORATE','SME Corporate') THEN 19500000 WHEN COUNTRY = 'BIR' AND SEGMENT = 'SME Retail' THEN 4740252.00 END AS VAL_MAX_IND_61,</v>
      </c>
    </row>
    <row r="64" spans="1:17" ht="16.5" thickBot="1" x14ac:dyDescent="0.3">
      <c r="A64" s="190">
        <f t="shared" si="8"/>
        <v>62</v>
      </c>
      <c r="B64" s="208"/>
      <c r="C64" s="208"/>
      <c r="D64" s="210"/>
      <c r="E64" s="210"/>
      <c r="F64" s="291">
        <v>1632470</v>
      </c>
      <c r="G64" s="291" t="s">
        <v>2065</v>
      </c>
      <c r="I64" t="str">
        <f t="shared" si="5"/>
        <v/>
      </c>
      <c r="J64" t="str">
        <f t="shared" si="12"/>
        <v/>
      </c>
      <c r="K64" s="200" t="str">
        <f t="shared" si="0"/>
        <v/>
      </c>
      <c r="L64" s="201" t="str">
        <f t="shared" si="1"/>
        <v/>
      </c>
      <c r="M64" s="200" t="str">
        <f t="shared" si="7"/>
        <v xml:space="preserve"> WHEN COUNTRY = 'BIR' AND SEGMENT IN ('CORPORATE','SME Corporate') THEN 1632470</v>
      </c>
      <c r="N64" s="201" t="str">
        <f t="shared" si="2"/>
        <v xml:space="preserve"> WHEN COUNTRY = 'BIR' AND SEGMENT = 'SME Retail' THEN 956248.70</v>
      </c>
      <c r="P64" t="str">
        <f t="shared" si="10"/>
        <v xml:space="preserve"> WHEN COUNTRY = 'BIR' AND SEGMENT IN ('CORPORATE','SME Corporate') THEN 1632470 WHEN COUNTRY = 'BIR' AND SEGMENT = 'SME Retail' THEN 956248.70</v>
      </c>
      <c r="Q64" t="str">
        <f t="shared" si="4"/>
        <v>CASE  WHEN COUNTRY = 'BIR' AND SEGMENT IN ('CORPORATE','SME Corporate') THEN 1632470 WHEN COUNTRY = 'BIR' AND SEGMENT = 'SME Retail' THEN 956248.70 END AS VAL_MAX_IND_62,</v>
      </c>
    </row>
    <row r="65" spans="1:17" ht="16.5" thickBot="1" x14ac:dyDescent="0.3">
      <c r="A65" s="190">
        <f t="shared" si="8"/>
        <v>63</v>
      </c>
      <c r="B65" s="208"/>
      <c r="C65" s="208"/>
      <c r="D65" s="210"/>
      <c r="E65" s="210"/>
      <c r="F65" s="292">
        <v>16100000</v>
      </c>
      <c r="G65" s="292" t="s">
        <v>2066</v>
      </c>
      <c r="I65" t="str">
        <f t="shared" si="5"/>
        <v/>
      </c>
      <c r="J65" t="str">
        <f t="shared" si="12"/>
        <v/>
      </c>
      <c r="K65" s="200" t="str">
        <f t="shared" si="0"/>
        <v/>
      </c>
      <c r="L65" s="201" t="str">
        <f t="shared" si="1"/>
        <v/>
      </c>
      <c r="M65" s="200" t="str">
        <f t="shared" si="7"/>
        <v xml:space="preserve"> WHEN COUNTRY = 'BIR' AND SEGMENT IN ('CORPORATE','SME Corporate') THEN 16100000</v>
      </c>
      <c r="N65" s="201" t="str">
        <f t="shared" si="2"/>
        <v xml:space="preserve"> WHEN COUNTRY = 'BIR' AND SEGMENT = 'SME Retail' THEN 3151518.00</v>
      </c>
      <c r="P65" t="str">
        <f t="shared" si="10"/>
        <v xml:space="preserve"> WHEN COUNTRY = 'BIR' AND SEGMENT IN ('CORPORATE','SME Corporate') THEN 16100000 WHEN COUNTRY = 'BIR' AND SEGMENT = 'SME Retail' THEN 3151518.00</v>
      </c>
      <c r="Q65" t="str">
        <f t="shared" si="4"/>
        <v>CASE  WHEN COUNTRY = 'BIR' AND SEGMENT IN ('CORPORATE','SME Corporate') THEN 16100000 WHEN COUNTRY = 'BIR' AND SEGMENT = 'SME Retail' THEN 3151518.00 END AS VAL_MAX_IND_63,</v>
      </c>
    </row>
    <row r="66" spans="1:17" ht="16.5" thickBot="1" x14ac:dyDescent="0.3">
      <c r="A66" s="190">
        <f t="shared" si="8"/>
        <v>64</v>
      </c>
      <c r="B66" s="208"/>
      <c r="C66" s="208"/>
      <c r="D66" s="210"/>
      <c r="E66" s="210"/>
      <c r="F66" s="291"/>
      <c r="G66" s="291"/>
      <c r="I66" t="str">
        <f t="shared" si="5"/>
        <v/>
      </c>
      <c r="J66" t="str">
        <f t="shared" si="12"/>
        <v/>
      </c>
      <c r="K66" s="200" t="str">
        <f t="shared" si="0"/>
        <v/>
      </c>
      <c r="L66" s="201" t="str">
        <f t="shared" si="1"/>
        <v/>
      </c>
      <c r="M66" s="200" t="str">
        <f t="shared" si="7"/>
        <v/>
      </c>
      <c r="N66" s="201" t="str">
        <f t="shared" si="2"/>
        <v/>
      </c>
      <c r="P66" t="str">
        <f t="shared" si="10"/>
        <v/>
      </c>
      <c r="Q66" t="str">
        <f t="shared" si="4"/>
        <v/>
      </c>
    </row>
    <row r="67" spans="1:17" ht="16.5" thickBot="1" x14ac:dyDescent="0.3">
      <c r="A67" s="190">
        <f t="shared" si="8"/>
        <v>65</v>
      </c>
      <c r="B67" s="208"/>
      <c r="C67" s="208"/>
      <c r="D67" s="210"/>
      <c r="E67" s="210"/>
      <c r="F67" s="292" t="s">
        <v>2047</v>
      </c>
      <c r="G67" s="292" t="s">
        <v>2067</v>
      </c>
      <c r="I67" t="str">
        <f t="shared" si="5"/>
        <v/>
      </c>
      <c r="J67" t="str">
        <f t="shared" si="12"/>
        <v/>
      </c>
      <c r="K67" s="200" t="str">
        <f t="shared" si="0"/>
        <v/>
      </c>
      <c r="L67" s="201" t="str">
        <f t="shared" si="1"/>
        <v/>
      </c>
      <c r="M67" s="200" t="str">
        <f t="shared" si="7"/>
        <v xml:space="preserve"> WHEN COUNTRY = 'BIR' AND SEGMENT IN ('CORPORATE','SME Corporate') THEN 2.130984</v>
      </c>
      <c r="N67" s="201" t="str">
        <f t="shared" si="2"/>
        <v xml:space="preserve"> WHEN COUNTRY = 'BIR' AND SEGMENT = 'SME Retail' THEN 1.623285</v>
      </c>
      <c r="P67" t="str">
        <f t="shared" si="10"/>
        <v xml:space="preserve"> WHEN COUNTRY = 'BIR' AND SEGMENT IN ('CORPORATE','SME Corporate') THEN 2.130984 WHEN COUNTRY = 'BIR' AND SEGMENT = 'SME Retail' THEN 1.623285</v>
      </c>
      <c r="Q67" t="str">
        <f t="shared" si="4"/>
        <v>CASE  WHEN COUNTRY = 'BIR' AND SEGMENT IN ('CORPORATE','SME Corporate') THEN 2.130984 WHEN COUNTRY = 'BIR' AND SEGMENT = 'SME Retail' THEN 1.623285 END AS VAL_MAX_IND_65,</v>
      </c>
    </row>
    <row r="68" spans="1:17" ht="16.5" thickBot="1" x14ac:dyDescent="0.3">
      <c r="A68" s="190">
        <f t="shared" si="8"/>
        <v>66</v>
      </c>
      <c r="B68" s="208"/>
      <c r="C68" s="208"/>
      <c r="D68" s="210"/>
      <c r="E68" s="210"/>
      <c r="F68" s="291"/>
      <c r="G68" s="291"/>
      <c r="I68" t="str">
        <f t="shared" si="5"/>
        <v/>
      </c>
      <c r="J68" t="str">
        <f t="shared" si="12"/>
        <v/>
      </c>
      <c r="K68" s="200" t="str">
        <f t="shared" ref="K68:K131" si="13">IF(LEN(D68)&gt;0,CONCATENATE(" WHEN COUNTRY = '",$D$2, ,"' AND SEGMENT = '",$D$3,"' THEN ",D68 ),"")</f>
        <v/>
      </c>
      <c r="L68" s="201" t="str">
        <f t="shared" ref="L68:L131" si="14">IF(LEN(E68)&gt;0,CONCATENATE(" WHEN COUNTRY = '",$D$2, ,"' AND SEGMENT = '",$E$3,"' THEN ",E68 ),"")</f>
        <v/>
      </c>
      <c r="M68" s="200" t="str">
        <f t="shared" si="7"/>
        <v/>
      </c>
      <c r="N68" s="201" t="str">
        <f t="shared" ref="N68:N131" si="15">IF(LEN(G68)&gt;0,CONCATENATE(" WHEN COUNTRY = '",$F$2, ,"' AND SEGMENT = '",$G$3,"' THEN ",G68 ),"")</f>
        <v/>
      </c>
      <c r="P68" t="str">
        <f t="shared" si="10"/>
        <v/>
      </c>
      <c r="Q68" t="str">
        <f t="shared" ref="Q68:Q131" si="16">IF(LEN(P68)&gt;0,CONCATENATE("CASE ",P68," END AS VAL_MAX_IND_",A68,","),"")</f>
        <v/>
      </c>
    </row>
    <row r="69" spans="1:17" ht="16.5" thickBot="1" x14ac:dyDescent="0.3">
      <c r="A69" s="190">
        <f t="shared" si="8"/>
        <v>67</v>
      </c>
      <c r="B69" s="208"/>
      <c r="C69" s="208"/>
      <c r="D69" s="210"/>
      <c r="E69" s="210"/>
      <c r="F69" s="292"/>
      <c r="G69" s="292"/>
      <c r="I69" t="str">
        <f t="shared" ref="I69:I132" si="17">IF(LEN(B69)&gt;0,CONCATENATE(" WHEN COUNTRY = '",$B$2, ,"' AND SEGMENT = '",$B$3,"' THEN ",B69 ),"")</f>
        <v/>
      </c>
      <c r="J69" t="str">
        <f t="shared" si="12"/>
        <v/>
      </c>
      <c r="K69" s="200" t="str">
        <f t="shared" si="13"/>
        <v/>
      </c>
      <c r="L69" s="201" t="str">
        <f t="shared" si="14"/>
        <v/>
      </c>
      <c r="M69" s="200" t="str">
        <f t="shared" ref="M69:M132" si="18">IF(LEN(F69)&gt;0,CONCATENATE(" WHEN COUNTRY = '",$F$2, ,"' AND SEGMENT IN ",$F$3," THEN ",F69 ),"")</f>
        <v/>
      </c>
      <c r="N69" s="201" t="str">
        <f t="shared" si="15"/>
        <v/>
      </c>
      <c r="P69" t="str">
        <f t="shared" si="10"/>
        <v/>
      </c>
      <c r="Q69" t="str">
        <f t="shared" si="16"/>
        <v/>
      </c>
    </row>
    <row r="70" spans="1:17" ht="16.5" thickBot="1" x14ac:dyDescent="0.3">
      <c r="A70" s="190">
        <f t="shared" ref="A70:A133" si="19">+A69+1</f>
        <v>68</v>
      </c>
      <c r="B70" s="208"/>
      <c r="C70" s="208"/>
      <c r="D70" s="210"/>
      <c r="E70" s="210"/>
      <c r="F70" s="291"/>
      <c r="G70" s="291"/>
      <c r="I70" t="str">
        <f t="shared" si="17"/>
        <v/>
      </c>
      <c r="J70" t="str">
        <f t="shared" si="12"/>
        <v/>
      </c>
      <c r="K70" s="200" t="str">
        <f t="shared" si="13"/>
        <v/>
      </c>
      <c r="L70" s="201" t="str">
        <f t="shared" si="14"/>
        <v/>
      </c>
      <c r="M70" s="200" t="str">
        <f t="shared" si="18"/>
        <v/>
      </c>
      <c r="N70" s="201" t="str">
        <f t="shared" si="15"/>
        <v/>
      </c>
      <c r="P70" t="str">
        <f t="shared" si="10"/>
        <v/>
      </c>
      <c r="Q70" t="str">
        <f t="shared" si="16"/>
        <v/>
      </c>
    </row>
    <row r="71" spans="1:17" ht="16.5" thickBot="1" x14ac:dyDescent="0.3">
      <c r="A71" s="190">
        <f t="shared" si="19"/>
        <v>69</v>
      </c>
      <c r="B71" s="213"/>
      <c r="C71" s="213"/>
      <c r="D71" s="214"/>
      <c r="E71" s="214"/>
      <c r="F71" s="292"/>
      <c r="G71" s="292"/>
      <c r="I71" t="str">
        <f t="shared" si="17"/>
        <v/>
      </c>
      <c r="J71" t="str">
        <f t="shared" si="12"/>
        <v/>
      </c>
      <c r="K71" s="200" t="str">
        <f t="shared" si="13"/>
        <v/>
      </c>
      <c r="L71" s="201" t="str">
        <f t="shared" si="14"/>
        <v/>
      </c>
      <c r="M71" s="200" t="str">
        <f t="shared" si="18"/>
        <v/>
      </c>
      <c r="N71" s="201" t="str">
        <f t="shared" si="15"/>
        <v/>
      </c>
      <c r="P71" t="str">
        <f t="shared" si="10"/>
        <v/>
      </c>
      <c r="Q71" t="str">
        <f t="shared" si="16"/>
        <v/>
      </c>
    </row>
    <row r="72" spans="1:17" ht="16.5" thickBot="1" x14ac:dyDescent="0.3">
      <c r="A72" s="190">
        <f t="shared" si="19"/>
        <v>70</v>
      </c>
      <c r="B72" s="213"/>
      <c r="C72" s="213"/>
      <c r="D72" s="214"/>
      <c r="E72" s="214"/>
      <c r="F72" s="291"/>
      <c r="G72" s="291"/>
      <c r="I72" t="str">
        <f t="shared" si="17"/>
        <v/>
      </c>
      <c r="J72" t="str">
        <f t="shared" si="12"/>
        <v/>
      </c>
      <c r="K72" s="200" t="str">
        <f t="shared" si="13"/>
        <v/>
      </c>
      <c r="L72" s="201" t="str">
        <f t="shared" si="14"/>
        <v/>
      </c>
      <c r="M72" s="200" t="str">
        <f t="shared" si="18"/>
        <v/>
      </c>
      <c r="N72" s="201" t="str">
        <f t="shared" si="15"/>
        <v/>
      </c>
      <c r="P72" t="str">
        <f t="shared" si="10"/>
        <v/>
      </c>
      <c r="Q72" t="str">
        <f t="shared" si="16"/>
        <v/>
      </c>
    </row>
    <row r="73" spans="1:17" ht="16.5" thickBot="1" x14ac:dyDescent="0.3">
      <c r="A73" s="190">
        <f t="shared" si="19"/>
        <v>71</v>
      </c>
      <c r="B73" s="213"/>
      <c r="C73" s="213"/>
      <c r="D73" s="214"/>
      <c r="E73" s="214"/>
      <c r="F73" s="292"/>
      <c r="G73" s="292"/>
      <c r="I73" t="str">
        <f t="shared" si="17"/>
        <v/>
      </c>
      <c r="J73" t="str">
        <f t="shared" si="12"/>
        <v/>
      </c>
      <c r="K73" s="200" t="str">
        <f t="shared" si="13"/>
        <v/>
      </c>
      <c r="L73" s="201" t="str">
        <f t="shared" si="14"/>
        <v/>
      </c>
      <c r="M73" s="200" t="str">
        <f t="shared" si="18"/>
        <v/>
      </c>
      <c r="N73" s="201" t="str">
        <f t="shared" si="15"/>
        <v/>
      </c>
      <c r="P73" t="str">
        <f t="shared" si="10"/>
        <v/>
      </c>
      <c r="Q73" t="str">
        <f t="shared" si="16"/>
        <v/>
      </c>
    </row>
    <row r="74" spans="1:17" ht="16.5" thickBot="1" x14ac:dyDescent="0.3">
      <c r="A74" s="190">
        <f t="shared" si="19"/>
        <v>72</v>
      </c>
      <c r="B74" s="213"/>
      <c r="C74" s="213"/>
      <c r="D74" s="214"/>
      <c r="E74" s="214"/>
      <c r="F74" s="291"/>
      <c r="G74" s="291"/>
      <c r="I74" t="str">
        <f t="shared" si="17"/>
        <v/>
      </c>
      <c r="J74" t="str">
        <f t="shared" si="12"/>
        <v/>
      </c>
      <c r="K74" s="200" t="str">
        <f t="shared" si="13"/>
        <v/>
      </c>
      <c r="L74" s="201" t="str">
        <f t="shared" si="14"/>
        <v/>
      </c>
      <c r="M74" s="200" t="str">
        <f t="shared" si="18"/>
        <v/>
      </c>
      <c r="N74" s="201" t="str">
        <f t="shared" si="15"/>
        <v/>
      </c>
      <c r="P74" t="str">
        <f t="shared" si="10"/>
        <v/>
      </c>
      <c r="Q74" t="str">
        <f t="shared" si="16"/>
        <v/>
      </c>
    </row>
    <row r="75" spans="1:17" ht="16.5" thickBot="1" x14ac:dyDescent="0.3">
      <c r="A75" s="190">
        <f t="shared" si="19"/>
        <v>73</v>
      </c>
      <c r="B75" s="213"/>
      <c r="C75" s="213"/>
      <c r="D75" s="214"/>
      <c r="E75" s="214"/>
      <c r="F75" s="292"/>
      <c r="G75" s="292"/>
      <c r="I75" t="str">
        <f t="shared" si="17"/>
        <v/>
      </c>
      <c r="J75" t="str">
        <f t="shared" si="12"/>
        <v/>
      </c>
      <c r="K75" s="200" t="str">
        <f t="shared" si="13"/>
        <v/>
      </c>
      <c r="L75" s="201" t="str">
        <f t="shared" si="14"/>
        <v/>
      </c>
      <c r="M75" s="200" t="str">
        <f t="shared" si="18"/>
        <v/>
      </c>
      <c r="N75" s="201" t="str">
        <f t="shared" si="15"/>
        <v/>
      </c>
      <c r="P75" t="str">
        <f t="shared" si="10"/>
        <v/>
      </c>
      <c r="Q75" t="str">
        <f t="shared" si="16"/>
        <v/>
      </c>
    </row>
    <row r="76" spans="1:17" ht="16.5" thickBot="1" x14ac:dyDescent="0.3">
      <c r="A76" s="190">
        <f t="shared" si="19"/>
        <v>74</v>
      </c>
      <c r="B76" s="213"/>
      <c r="C76" s="213"/>
      <c r="D76" s="214"/>
      <c r="E76" s="214"/>
      <c r="F76" s="291"/>
      <c r="G76" s="291"/>
      <c r="I76" t="str">
        <f t="shared" si="17"/>
        <v/>
      </c>
      <c r="J76" t="str">
        <f t="shared" si="12"/>
        <v/>
      </c>
      <c r="K76" s="200" t="str">
        <f t="shared" si="13"/>
        <v/>
      </c>
      <c r="L76" s="201" t="str">
        <f t="shared" si="14"/>
        <v/>
      </c>
      <c r="M76" s="200" t="str">
        <f t="shared" si="18"/>
        <v/>
      </c>
      <c r="N76" s="201" t="str">
        <f t="shared" si="15"/>
        <v/>
      </c>
      <c r="P76" t="str">
        <f t="shared" si="10"/>
        <v/>
      </c>
      <c r="Q76" t="str">
        <f t="shared" si="16"/>
        <v/>
      </c>
    </row>
    <row r="77" spans="1:17" ht="16.5" thickBot="1" x14ac:dyDescent="0.3">
      <c r="A77" s="190">
        <f t="shared" si="19"/>
        <v>75</v>
      </c>
      <c r="B77" s="213"/>
      <c r="C77" s="213"/>
      <c r="D77" s="214"/>
      <c r="E77" s="214"/>
      <c r="F77" s="292"/>
      <c r="G77" s="292"/>
      <c r="I77" t="str">
        <f t="shared" si="17"/>
        <v/>
      </c>
      <c r="J77" t="str">
        <f t="shared" si="12"/>
        <v/>
      </c>
      <c r="K77" s="200" t="str">
        <f t="shared" si="13"/>
        <v/>
      </c>
      <c r="L77" s="201" t="str">
        <f t="shared" si="14"/>
        <v/>
      </c>
      <c r="M77" s="200" t="str">
        <f t="shared" si="18"/>
        <v/>
      </c>
      <c r="N77" s="201" t="str">
        <f t="shared" si="15"/>
        <v/>
      </c>
      <c r="P77" t="str">
        <f t="shared" si="10"/>
        <v/>
      </c>
      <c r="Q77" t="str">
        <f t="shared" si="16"/>
        <v/>
      </c>
    </row>
    <row r="78" spans="1:17" ht="16.5" thickBot="1" x14ac:dyDescent="0.3">
      <c r="A78" s="190">
        <f t="shared" si="19"/>
        <v>76</v>
      </c>
      <c r="B78" s="213"/>
      <c r="C78" s="213"/>
      <c r="D78" s="214"/>
      <c r="E78" s="214"/>
      <c r="F78" s="291"/>
      <c r="G78" s="291"/>
      <c r="I78" t="str">
        <f t="shared" si="17"/>
        <v/>
      </c>
      <c r="J78" t="str">
        <f t="shared" si="12"/>
        <v/>
      </c>
      <c r="K78" s="200" t="str">
        <f t="shared" si="13"/>
        <v/>
      </c>
      <c r="L78" s="201" t="str">
        <f t="shared" si="14"/>
        <v/>
      </c>
      <c r="M78" s="200" t="str">
        <f t="shared" si="18"/>
        <v/>
      </c>
      <c r="N78" s="201" t="str">
        <f t="shared" si="15"/>
        <v/>
      </c>
      <c r="P78" t="str">
        <f t="shared" si="10"/>
        <v/>
      </c>
      <c r="Q78" t="str">
        <f t="shared" si="16"/>
        <v/>
      </c>
    </row>
    <row r="79" spans="1:17" ht="16.5" thickBot="1" x14ac:dyDescent="0.3">
      <c r="A79" s="190">
        <f t="shared" si="19"/>
        <v>77</v>
      </c>
      <c r="B79" s="213"/>
      <c r="C79" s="213"/>
      <c r="D79" s="214"/>
      <c r="E79" s="214"/>
      <c r="F79" s="292"/>
      <c r="G79" s="292"/>
      <c r="I79" t="str">
        <f t="shared" si="17"/>
        <v/>
      </c>
      <c r="J79" t="str">
        <f t="shared" si="12"/>
        <v/>
      </c>
      <c r="K79" s="200" t="str">
        <f t="shared" si="13"/>
        <v/>
      </c>
      <c r="L79" s="201" t="str">
        <f t="shared" si="14"/>
        <v/>
      </c>
      <c r="M79" s="200" t="str">
        <f t="shared" si="18"/>
        <v/>
      </c>
      <c r="N79" s="201" t="str">
        <f t="shared" si="15"/>
        <v/>
      </c>
      <c r="P79" t="str">
        <f t="shared" si="10"/>
        <v/>
      </c>
      <c r="Q79" t="str">
        <f t="shared" si="16"/>
        <v/>
      </c>
    </row>
    <row r="80" spans="1:17" ht="16.5" thickBot="1" x14ac:dyDescent="0.3">
      <c r="A80" s="190">
        <f t="shared" si="19"/>
        <v>78</v>
      </c>
      <c r="B80" s="213"/>
      <c r="C80" s="213"/>
      <c r="D80" s="214"/>
      <c r="E80" s="214"/>
      <c r="F80" s="291"/>
      <c r="G80" s="291"/>
      <c r="I80" t="str">
        <f t="shared" si="17"/>
        <v/>
      </c>
      <c r="J80" t="str">
        <f t="shared" si="12"/>
        <v/>
      </c>
      <c r="K80" s="200" t="str">
        <f t="shared" si="13"/>
        <v/>
      </c>
      <c r="L80" s="201" t="str">
        <f t="shared" si="14"/>
        <v/>
      </c>
      <c r="M80" s="200" t="str">
        <f t="shared" si="18"/>
        <v/>
      </c>
      <c r="N80" s="201" t="str">
        <f t="shared" si="15"/>
        <v/>
      </c>
      <c r="P80" t="str">
        <f t="shared" si="10"/>
        <v/>
      </c>
      <c r="Q80" t="str">
        <f t="shared" si="16"/>
        <v/>
      </c>
    </row>
    <row r="81" spans="1:17" ht="16.5" thickBot="1" x14ac:dyDescent="0.3">
      <c r="A81" s="190">
        <f t="shared" si="19"/>
        <v>79</v>
      </c>
      <c r="B81" s="213"/>
      <c r="C81" s="213"/>
      <c r="D81" s="214"/>
      <c r="E81" s="214"/>
      <c r="F81" s="292"/>
      <c r="G81" s="292"/>
      <c r="I81" t="str">
        <f t="shared" si="17"/>
        <v/>
      </c>
      <c r="J81" t="str">
        <f t="shared" si="12"/>
        <v/>
      </c>
      <c r="K81" s="200" t="str">
        <f t="shared" si="13"/>
        <v/>
      </c>
      <c r="L81" s="201" t="str">
        <f t="shared" si="14"/>
        <v/>
      </c>
      <c r="M81" s="200" t="str">
        <f t="shared" si="18"/>
        <v/>
      </c>
      <c r="N81" s="201" t="str">
        <f t="shared" si="15"/>
        <v/>
      </c>
      <c r="P81" t="str">
        <f t="shared" ref="P81:P144" si="20">CONCATENATE(I81,J81,K81,L81,M81,N81)</f>
        <v/>
      </c>
      <c r="Q81" t="str">
        <f t="shared" si="16"/>
        <v/>
      </c>
    </row>
    <row r="82" spans="1:17" ht="16.5" thickBot="1" x14ac:dyDescent="0.3">
      <c r="A82" s="190">
        <f t="shared" si="19"/>
        <v>80</v>
      </c>
      <c r="B82" s="213"/>
      <c r="C82" s="213"/>
      <c r="D82" s="214"/>
      <c r="E82" s="214"/>
      <c r="F82" s="291"/>
      <c r="G82" s="291"/>
      <c r="I82" t="str">
        <f t="shared" si="17"/>
        <v/>
      </c>
      <c r="J82" t="str">
        <f t="shared" si="12"/>
        <v/>
      </c>
      <c r="K82" s="200" t="str">
        <f t="shared" si="13"/>
        <v/>
      </c>
      <c r="L82" s="201" t="str">
        <f t="shared" si="14"/>
        <v/>
      </c>
      <c r="M82" s="200" t="str">
        <f t="shared" si="18"/>
        <v/>
      </c>
      <c r="N82" s="201" t="str">
        <f t="shared" si="15"/>
        <v/>
      </c>
      <c r="P82" t="str">
        <f t="shared" si="20"/>
        <v/>
      </c>
      <c r="Q82" t="str">
        <f t="shared" si="16"/>
        <v/>
      </c>
    </row>
    <row r="83" spans="1:17" ht="16.5" thickBot="1" x14ac:dyDescent="0.3">
      <c r="A83" s="190">
        <f t="shared" si="19"/>
        <v>81</v>
      </c>
      <c r="B83" s="213"/>
      <c r="C83" s="213"/>
      <c r="D83" s="214"/>
      <c r="E83" s="214"/>
      <c r="F83" s="292"/>
      <c r="G83" s="292"/>
      <c r="I83" t="str">
        <f t="shared" si="17"/>
        <v/>
      </c>
      <c r="J83" t="str">
        <f t="shared" si="12"/>
        <v/>
      </c>
      <c r="K83" s="200" t="str">
        <f t="shared" si="13"/>
        <v/>
      </c>
      <c r="L83" s="201" t="str">
        <f t="shared" si="14"/>
        <v/>
      </c>
      <c r="M83" s="200" t="str">
        <f t="shared" si="18"/>
        <v/>
      </c>
      <c r="N83" s="201" t="str">
        <f t="shared" si="15"/>
        <v/>
      </c>
      <c r="P83" t="str">
        <f t="shared" si="20"/>
        <v/>
      </c>
      <c r="Q83" t="str">
        <f t="shared" si="16"/>
        <v/>
      </c>
    </row>
    <row r="84" spans="1:17" ht="16.5" thickBot="1" x14ac:dyDescent="0.3">
      <c r="A84" s="190">
        <f t="shared" si="19"/>
        <v>82</v>
      </c>
      <c r="B84" s="213"/>
      <c r="C84" s="213"/>
      <c r="D84" s="214"/>
      <c r="E84" s="214"/>
      <c r="F84" s="291"/>
      <c r="G84" s="291"/>
      <c r="I84" t="str">
        <f t="shared" si="17"/>
        <v/>
      </c>
      <c r="J84" t="str">
        <f t="shared" si="12"/>
        <v/>
      </c>
      <c r="K84" s="200" t="str">
        <f t="shared" si="13"/>
        <v/>
      </c>
      <c r="L84" s="201" t="str">
        <f t="shared" si="14"/>
        <v/>
      </c>
      <c r="M84" s="200" t="str">
        <f t="shared" si="18"/>
        <v/>
      </c>
      <c r="N84" s="201" t="str">
        <f t="shared" si="15"/>
        <v/>
      </c>
      <c r="P84" t="str">
        <f t="shared" si="20"/>
        <v/>
      </c>
      <c r="Q84" t="str">
        <f t="shared" si="16"/>
        <v/>
      </c>
    </row>
    <row r="85" spans="1:17" ht="16.5" thickBot="1" x14ac:dyDescent="0.3">
      <c r="A85" s="190">
        <f t="shared" si="19"/>
        <v>83</v>
      </c>
      <c r="B85" s="213"/>
      <c r="C85" s="213"/>
      <c r="D85" s="214"/>
      <c r="E85" s="214"/>
      <c r="F85" s="292"/>
      <c r="G85" s="292"/>
      <c r="I85" t="str">
        <f t="shared" si="17"/>
        <v/>
      </c>
      <c r="J85" t="str">
        <f t="shared" si="12"/>
        <v/>
      </c>
      <c r="K85" s="200" t="str">
        <f t="shared" si="13"/>
        <v/>
      </c>
      <c r="L85" s="201" t="str">
        <f t="shared" si="14"/>
        <v/>
      </c>
      <c r="M85" s="200" t="str">
        <f t="shared" si="18"/>
        <v/>
      </c>
      <c r="N85" s="201" t="str">
        <f t="shared" si="15"/>
        <v/>
      </c>
      <c r="P85" t="str">
        <f t="shared" si="20"/>
        <v/>
      </c>
      <c r="Q85" t="str">
        <f t="shared" si="16"/>
        <v/>
      </c>
    </row>
    <row r="86" spans="1:17" ht="16.5" thickBot="1" x14ac:dyDescent="0.3">
      <c r="A86" s="190">
        <f t="shared" si="19"/>
        <v>84</v>
      </c>
      <c r="B86" s="213"/>
      <c r="C86" s="213"/>
      <c r="D86" s="214"/>
      <c r="E86" s="214"/>
      <c r="F86" s="291"/>
      <c r="G86" s="291"/>
      <c r="I86" t="str">
        <f t="shared" si="17"/>
        <v/>
      </c>
      <c r="J86" t="str">
        <f t="shared" si="12"/>
        <v/>
      </c>
      <c r="K86" s="200" t="str">
        <f t="shared" si="13"/>
        <v/>
      </c>
      <c r="L86" s="201" t="str">
        <f t="shared" si="14"/>
        <v/>
      </c>
      <c r="M86" s="200" t="str">
        <f t="shared" si="18"/>
        <v/>
      </c>
      <c r="N86" s="201" t="str">
        <f t="shared" si="15"/>
        <v/>
      </c>
      <c r="P86" t="str">
        <f t="shared" si="20"/>
        <v/>
      </c>
      <c r="Q86" t="str">
        <f t="shared" si="16"/>
        <v/>
      </c>
    </row>
    <row r="87" spans="1:17" ht="16.5" thickBot="1" x14ac:dyDescent="0.3">
      <c r="A87" s="190">
        <f t="shared" si="19"/>
        <v>85</v>
      </c>
      <c r="B87" s="213"/>
      <c r="C87" s="213"/>
      <c r="D87" s="214"/>
      <c r="E87" s="214"/>
      <c r="F87" s="292"/>
      <c r="G87" s="292"/>
      <c r="I87" t="str">
        <f t="shared" si="17"/>
        <v/>
      </c>
      <c r="J87" t="str">
        <f t="shared" si="12"/>
        <v/>
      </c>
      <c r="K87" s="200" t="str">
        <f t="shared" si="13"/>
        <v/>
      </c>
      <c r="L87" s="201" t="str">
        <f t="shared" si="14"/>
        <v/>
      </c>
      <c r="M87" s="200" t="str">
        <f t="shared" si="18"/>
        <v/>
      </c>
      <c r="N87" s="201" t="str">
        <f t="shared" si="15"/>
        <v/>
      </c>
      <c r="P87" t="str">
        <f t="shared" si="20"/>
        <v/>
      </c>
      <c r="Q87" t="str">
        <f t="shared" si="16"/>
        <v/>
      </c>
    </row>
    <row r="88" spans="1:17" ht="16.5" thickBot="1" x14ac:dyDescent="0.3">
      <c r="A88" s="190">
        <f t="shared" si="19"/>
        <v>86</v>
      </c>
      <c r="B88" s="213"/>
      <c r="C88" s="213"/>
      <c r="D88" s="214"/>
      <c r="E88" s="214"/>
      <c r="F88" s="291"/>
      <c r="G88" s="291"/>
      <c r="I88" t="str">
        <f t="shared" si="17"/>
        <v/>
      </c>
      <c r="J88" t="str">
        <f t="shared" si="12"/>
        <v/>
      </c>
      <c r="K88" s="200" t="str">
        <f t="shared" si="13"/>
        <v/>
      </c>
      <c r="L88" s="201" t="str">
        <f t="shared" si="14"/>
        <v/>
      </c>
      <c r="M88" s="200" t="str">
        <f t="shared" si="18"/>
        <v/>
      </c>
      <c r="N88" s="201" t="str">
        <f t="shared" si="15"/>
        <v/>
      </c>
      <c r="P88" t="str">
        <f t="shared" si="20"/>
        <v/>
      </c>
      <c r="Q88" t="str">
        <f t="shared" si="16"/>
        <v/>
      </c>
    </row>
    <row r="89" spans="1:17" ht="16.5" thickBot="1" x14ac:dyDescent="0.3">
      <c r="A89" s="190">
        <f t="shared" si="19"/>
        <v>87</v>
      </c>
      <c r="B89" s="213"/>
      <c r="C89" s="213"/>
      <c r="D89" s="214"/>
      <c r="E89" s="214"/>
      <c r="F89" s="292"/>
      <c r="G89" s="292"/>
      <c r="I89" t="str">
        <f t="shared" si="17"/>
        <v/>
      </c>
      <c r="J89" t="str">
        <f t="shared" si="12"/>
        <v/>
      </c>
      <c r="K89" s="200" t="str">
        <f t="shared" si="13"/>
        <v/>
      </c>
      <c r="L89" s="201" t="str">
        <f t="shared" si="14"/>
        <v/>
      </c>
      <c r="M89" s="200" t="str">
        <f t="shared" si="18"/>
        <v/>
      </c>
      <c r="N89" s="201" t="str">
        <f t="shared" si="15"/>
        <v/>
      </c>
      <c r="P89" t="str">
        <f t="shared" si="20"/>
        <v/>
      </c>
      <c r="Q89" t="str">
        <f t="shared" si="16"/>
        <v/>
      </c>
    </row>
    <row r="90" spans="1:17" ht="16.5" thickBot="1" x14ac:dyDescent="0.3">
      <c r="A90" s="190">
        <f t="shared" si="19"/>
        <v>88</v>
      </c>
      <c r="B90" s="213"/>
      <c r="C90" s="213"/>
      <c r="D90" s="214"/>
      <c r="E90" s="214"/>
      <c r="F90" s="291"/>
      <c r="G90" s="291"/>
      <c r="I90" t="str">
        <f t="shared" si="17"/>
        <v/>
      </c>
      <c r="J90" t="str">
        <f t="shared" si="12"/>
        <v/>
      </c>
      <c r="K90" s="200" t="str">
        <f t="shared" si="13"/>
        <v/>
      </c>
      <c r="L90" s="201" t="str">
        <f t="shared" si="14"/>
        <v/>
      </c>
      <c r="M90" s="200" t="str">
        <f t="shared" si="18"/>
        <v/>
      </c>
      <c r="N90" s="201" t="str">
        <f t="shared" si="15"/>
        <v/>
      </c>
      <c r="P90" t="str">
        <f t="shared" si="20"/>
        <v/>
      </c>
      <c r="Q90" t="str">
        <f t="shared" si="16"/>
        <v/>
      </c>
    </row>
    <row r="91" spans="1:17" ht="16.5" thickBot="1" x14ac:dyDescent="0.3">
      <c r="A91" s="190">
        <f t="shared" si="19"/>
        <v>89</v>
      </c>
      <c r="B91" s="213"/>
      <c r="C91" s="213"/>
      <c r="D91" s="214"/>
      <c r="E91" s="214"/>
      <c r="F91" s="292"/>
      <c r="G91" s="292"/>
      <c r="I91" t="str">
        <f t="shared" si="17"/>
        <v/>
      </c>
      <c r="J91" t="str">
        <f t="shared" si="12"/>
        <v/>
      </c>
      <c r="K91" s="200" t="str">
        <f t="shared" si="13"/>
        <v/>
      </c>
      <c r="L91" s="201" t="str">
        <f t="shared" si="14"/>
        <v/>
      </c>
      <c r="M91" s="200" t="str">
        <f t="shared" si="18"/>
        <v/>
      </c>
      <c r="N91" s="201" t="str">
        <f t="shared" si="15"/>
        <v/>
      </c>
      <c r="P91" t="str">
        <f t="shared" si="20"/>
        <v/>
      </c>
      <c r="Q91" t="str">
        <f t="shared" si="16"/>
        <v/>
      </c>
    </row>
    <row r="92" spans="1:17" ht="16.5" thickBot="1" x14ac:dyDescent="0.3">
      <c r="A92" s="190">
        <f t="shared" si="19"/>
        <v>90</v>
      </c>
      <c r="B92" s="213"/>
      <c r="C92" s="213"/>
      <c r="D92" s="214"/>
      <c r="E92" s="214"/>
      <c r="F92" s="291"/>
      <c r="G92" s="291"/>
      <c r="I92" t="str">
        <f t="shared" si="17"/>
        <v/>
      </c>
      <c r="J92" t="str">
        <f t="shared" ref="J92:J123" si="21">IF(LEN(C92)&gt;0,CONCATENATE(" WHEN COUNTRY = '",$B$2, ,"' AND SEGMENT = '",$B$3,"' THEN ",C92 ),"")</f>
        <v/>
      </c>
      <c r="K92" s="200" t="str">
        <f t="shared" si="13"/>
        <v/>
      </c>
      <c r="L92" s="201" t="str">
        <f t="shared" si="14"/>
        <v/>
      </c>
      <c r="M92" s="200" t="str">
        <f t="shared" si="18"/>
        <v/>
      </c>
      <c r="N92" s="201" t="str">
        <f t="shared" si="15"/>
        <v/>
      </c>
      <c r="P92" t="str">
        <f t="shared" si="20"/>
        <v/>
      </c>
      <c r="Q92" t="str">
        <f t="shared" si="16"/>
        <v/>
      </c>
    </row>
    <row r="93" spans="1:17" ht="16.5" thickBot="1" x14ac:dyDescent="0.3">
      <c r="A93" s="190">
        <f t="shared" si="19"/>
        <v>91</v>
      </c>
      <c r="B93" s="213"/>
      <c r="C93" s="213"/>
      <c r="D93" s="214"/>
      <c r="E93" s="214"/>
      <c r="F93" s="292"/>
      <c r="G93" s="292"/>
      <c r="I93" t="str">
        <f t="shared" si="17"/>
        <v/>
      </c>
      <c r="J93" t="str">
        <f t="shared" si="21"/>
        <v/>
      </c>
      <c r="K93" s="200" t="str">
        <f t="shared" si="13"/>
        <v/>
      </c>
      <c r="L93" s="201" t="str">
        <f t="shared" si="14"/>
        <v/>
      </c>
      <c r="M93" s="200" t="str">
        <f t="shared" si="18"/>
        <v/>
      </c>
      <c r="N93" s="201" t="str">
        <f t="shared" si="15"/>
        <v/>
      </c>
      <c r="P93" t="str">
        <f t="shared" si="20"/>
        <v/>
      </c>
      <c r="Q93" t="str">
        <f t="shared" si="16"/>
        <v/>
      </c>
    </row>
    <row r="94" spans="1:17" ht="16.5" thickBot="1" x14ac:dyDescent="0.3">
      <c r="A94" s="190">
        <f t="shared" si="19"/>
        <v>92</v>
      </c>
      <c r="B94" s="213"/>
      <c r="C94" s="213"/>
      <c r="D94" s="214"/>
      <c r="E94" s="214"/>
      <c r="F94" s="291"/>
      <c r="G94" s="291"/>
      <c r="I94" t="str">
        <f t="shared" si="17"/>
        <v/>
      </c>
      <c r="J94" t="str">
        <f t="shared" si="21"/>
        <v/>
      </c>
      <c r="K94" s="200" t="str">
        <f t="shared" si="13"/>
        <v/>
      </c>
      <c r="L94" s="201" t="str">
        <f t="shared" si="14"/>
        <v/>
      </c>
      <c r="M94" s="200" t="str">
        <f t="shared" si="18"/>
        <v/>
      </c>
      <c r="N94" s="201" t="str">
        <f t="shared" si="15"/>
        <v/>
      </c>
      <c r="P94" t="str">
        <f t="shared" si="20"/>
        <v/>
      </c>
      <c r="Q94" t="str">
        <f t="shared" si="16"/>
        <v/>
      </c>
    </row>
    <row r="95" spans="1:17" ht="16.5" thickBot="1" x14ac:dyDescent="0.3">
      <c r="A95" s="190">
        <f t="shared" si="19"/>
        <v>93</v>
      </c>
      <c r="B95" s="213"/>
      <c r="C95" s="213"/>
      <c r="D95" s="214"/>
      <c r="E95" s="214"/>
      <c r="F95" s="292"/>
      <c r="G95" s="292"/>
      <c r="I95" t="str">
        <f t="shared" si="17"/>
        <v/>
      </c>
      <c r="J95" t="str">
        <f t="shared" si="21"/>
        <v/>
      </c>
      <c r="K95" s="200" t="str">
        <f t="shared" si="13"/>
        <v/>
      </c>
      <c r="L95" s="201" t="str">
        <f t="shared" si="14"/>
        <v/>
      </c>
      <c r="M95" s="200" t="str">
        <f t="shared" si="18"/>
        <v/>
      </c>
      <c r="N95" s="201" t="str">
        <f t="shared" si="15"/>
        <v/>
      </c>
      <c r="P95" t="str">
        <f t="shared" si="20"/>
        <v/>
      </c>
      <c r="Q95" t="str">
        <f t="shared" si="16"/>
        <v/>
      </c>
    </row>
    <row r="96" spans="1:17" ht="16.5" thickBot="1" x14ac:dyDescent="0.3">
      <c r="A96" s="190">
        <f t="shared" si="19"/>
        <v>94</v>
      </c>
      <c r="B96" s="213"/>
      <c r="C96" s="213"/>
      <c r="D96" s="214"/>
      <c r="E96" s="214"/>
      <c r="F96" s="291"/>
      <c r="G96" s="291"/>
      <c r="I96" t="str">
        <f t="shared" si="17"/>
        <v/>
      </c>
      <c r="J96" t="str">
        <f t="shared" si="21"/>
        <v/>
      </c>
      <c r="K96" s="200" t="str">
        <f t="shared" si="13"/>
        <v/>
      </c>
      <c r="L96" s="201" t="str">
        <f t="shared" si="14"/>
        <v/>
      </c>
      <c r="M96" s="200" t="str">
        <f t="shared" si="18"/>
        <v/>
      </c>
      <c r="N96" s="201" t="str">
        <f t="shared" si="15"/>
        <v/>
      </c>
      <c r="P96" t="str">
        <f t="shared" si="20"/>
        <v/>
      </c>
      <c r="Q96" t="str">
        <f t="shared" si="16"/>
        <v/>
      </c>
    </row>
    <row r="97" spans="1:17" ht="16.5" thickBot="1" x14ac:dyDescent="0.3">
      <c r="A97" s="190">
        <f t="shared" si="19"/>
        <v>95</v>
      </c>
      <c r="B97" s="213"/>
      <c r="C97" s="213"/>
      <c r="D97" s="214"/>
      <c r="E97" s="214"/>
      <c r="F97" s="292"/>
      <c r="G97" s="292"/>
      <c r="I97" t="str">
        <f t="shared" si="17"/>
        <v/>
      </c>
      <c r="J97" t="str">
        <f t="shared" si="21"/>
        <v/>
      </c>
      <c r="K97" s="200" t="str">
        <f t="shared" si="13"/>
        <v/>
      </c>
      <c r="L97" s="201" t="str">
        <f t="shared" si="14"/>
        <v/>
      </c>
      <c r="M97" s="200" t="str">
        <f t="shared" si="18"/>
        <v/>
      </c>
      <c r="N97" s="201" t="str">
        <f t="shared" si="15"/>
        <v/>
      </c>
      <c r="P97" t="str">
        <f t="shared" si="20"/>
        <v/>
      </c>
      <c r="Q97" t="str">
        <f t="shared" si="16"/>
        <v/>
      </c>
    </row>
    <row r="98" spans="1:17" ht="16.5" thickBot="1" x14ac:dyDescent="0.3">
      <c r="A98" s="190">
        <f t="shared" si="19"/>
        <v>96</v>
      </c>
      <c r="B98" s="213"/>
      <c r="C98" s="213"/>
      <c r="D98" s="214"/>
      <c r="E98" s="214"/>
      <c r="F98" s="291"/>
      <c r="G98" s="291"/>
      <c r="I98" t="str">
        <f t="shared" si="17"/>
        <v/>
      </c>
      <c r="J98" t="str">
        <f t="shared" si="21"/>
        <v/>
      </c>
      <c r="K98" s="200" t="str">
        <f t="shared" si="13"/>
        <v/>
      </c>
      <c r="L98" s="201" t="str">
        <f t="shared" si="14"/>
        <v/>
      </c>
      <c r="M98" s="200" t="str">
        <f t="shared" si="18"/>
        <v/>
      </c>
      <c r="N98" s="201" t="str">
        <f t="shared" si="15"/>
        <v/>
      </c>
      <c r="P98" t="str">
        <f t="shared" si="20"/>
        <v/>
      </c>
      <c r="Q98" t="str">
        <f t="shared" si="16"/>
        <v/>
      </c>
    </row>
    <row r="99" spans="1:17" ht="16.5" thickBot="1" x14ac:dyDescent="0.3">
      <c r="A99" s="190">
        <f t="shared" si="19"/>
        <v>97</v>
      </c>
      <c r="B99" s="213"/>
      <c r="C99" s="213"/>
      <c r="D99" s="214"/>
      <c r="E99" s="214"/>
      <c r="F99" s="292"/>
      <c r="G99" s="292"/>
      <c r="I99" t="str">
        <f t="shared" si="17"/>
        <v/>
      </c>
      <c r="J99" t="str">
        <f t="shared" si="21"/>
        <v/>
      </c>
      <c r="K99" s="200" t="str">
        <f t="shared" si="13"/>
        <v/>
      </c>
      <c r="L99" s="201" t="str">
        <f t="shared" si="14"/>
        <v/>
      </c>
      <c r="M99" s="200" t="str">
        <f t="shared" si="18"/>
        <v/>
      </c>
      <c r="N99" s="201" t="str">
        <f t="shared" si="15"/>
        <v/>
      </c>
      <c r="P99" t="str">
        <f t="shared" si="20"/>
        <v/>
      </c>
      <c r="Q99" t="str">
        <f t="shared" si="16"/>
        <v/>
      </c>
    </row>
    <row r="100" spans="1:17" ht="16.5" thickBot="1" x14ac:dyDescent="0.3">
      <c r="A100" s="190">
        <f t="shared" si="19"/>
        <v>98</v>
      </c>
      <c r="B100" s="213"/>
      <c r="C100" s="213"/>
      <c r="D100" s="214"/>
      <c r="E100" s="214"/>
      <c r="F100" s="291"/>
      <c r="G100" s="291"/>
      <c r="I100" t="str">
        <f t="shared" si="17"/>
        <v/>
      </c>
      <c r="J100" t="str">
        <f t="shared" si="21"/>
        <v/>
      </c>
      <c r="K100" s="200" t="str">
        <f t="shared" si="13"/>
        <v/>
      </c>
      <c r="L100" s="201" t="str">
        <f t="shared" si="14"/>
        <v/>
      </c>
      <c r="M100" s="200" t="str">
        <f t="shared" si="18"/>
        <v/>
      </c>
      <c r="N100" s="201" t="str">
        <f t="shared" si="15"/>
        <v/>
      </c>
      <c r="P100" t="str">
        <f t="shared" si="20"/>
        <v/>
      </c>
      <c r="Q100" t="str">
        <f t="shared" si="16"/>
        <v/>
      </c>
    </row>
    <row r="101" spans="1:17" ht="16.5" thickBot="1" x14ac:dyDescent="0.3">
      <c r="A101" s="190">
        <f t="shared" si="19"/>
        <v>99</v>
      </c>
      <c r="B101" s="213"/>
      <c r="C101" s="213"/>
      <c r="D101" s="214"/>
      <c r="E101" s="214"/>
      <c r="F101" s="292"/>
      <c r="G101" s="292"/>
      <c r="I101" t="str">
        <f t="shared" si="17"/>
        <v/>
      </c>
      <c r="J101" t="str">
        <f t="shared" si="21"/>
        <v/>
      </c>
      <c r="K101" s="200" t="str">
        <f t="shared" si="13"/>
        <v/>
      </c>
      <c r="L101" s="201" t="str">
        <f t="shared" si="14"/>
        <v/>
      </c>
      <c r="M101" s="200" t="str">
        <f t="shared" si="18"/>
        <v/>
      </c>
      <c r="N101" s="201" t="str">
        <f t="shared" si="15"/>
        <v/>
      </c>
      <c r="P101" t="str">
        <f t="shared" si="20"/>
        <v/>
      </c>
      <c r="Q101" t="str">
        <f t="shared" si="16"/>
        <v/>
      </c>
    </row>
    <row r="102" spans="1:17" ht="16.5" thickBot="1" x14ac:dyDescent="0.3">
      <c r="A102" s="190">
        <f t="shared" si="19"/>
        <v>100</v>
      </c>
      <c r="B102" s="213"/>
      <c r="C102" s="213"/>
      <c r="D102" s="214"/>
      <c r="E102" s="214"/>
      <c r="F102" s="291"/>
      <c r="G102" s="291"/>
      <c r="I102" t="str">
        <f t="shared" si="17"/>
        <v/>
      </c>
      <c r="J102" t="str">
        <f t="shared" si="21"/>
        <v/>
      </c>
      <c r="K102" s="200" t="str">
        <f t="shared" si="13"/>
        <v/>
      </c>
      <c r="L102" s="201" t="str">
        <f t="shared" si="14"/>
        <v/>
      </c>
      <c r="M102" s="200" t="str">
        <f t="shared" si="18"/>
        <v/>
      </c>
      <c r="N102" s="201" t="str">
        <f t="shared" si="15"/>
        <v/>
      </c>
      <c r="P102" t="str">
        <f t="shared" si="20"/>
        <v/>
      </c>
      <c r="Q102" t="str">
        <f t="shared" si="16"/>
        <v/>
      </c>
    </row>
    <row r="103" spans="1:17" ht="16.5" thickBot="1" x14ac:dyDescent="0.3">
      <c r="A103" s="190">
        <f t="shared" si="19"/>
        <v>101</v>
      </c>
      <c r="B103" s="213"/>
      <c r="C103" s="213"/>
      <c r="D103" s="214"/>
      <c r="E103" s="214"/>
      <c r="F103" s="292"/>
      <c r="G103" s="292"/>
      <c r="I103" t="str">
        <f t="shared" si="17"/>
        <v/>
      </c>
      <c r="J103" t="str">
        <f t="shared" si="21"/>
        <v/>
      </c>
      <c r="K103" s="200" t="str">
        <f t="shared" si="13"/>
        <v/>
      </c>
      <c r="L103" s="201" t="str">
        <f t="shared" si="14"/>
        <v/>
      </c>
      <c r="M103" s="200" t="str">
        <f t="shared" si="18"/>
        <v/>
      </c>
      <c r="N103" s="201" t="str">
        <f t="shared" si="15"/>
        <v/>
      </c>
      <c r="P103" t="str">
        <f t="shared" si="20"/>
        <v/>
      </c>
      <c r="Q103" t="str">
        <f t="shared" si="16"/>
        <v/>
      </c>
    </row>
    <row r="104" spans="1:17" ht="16.5" thickBot="1" x14ac:dyDescent="0.3">
      <c r="A104" s="190">
        <f t="shared" si="19"/>
        <v>102</v>
      </c>
      <c r="B104" s="213"/>
      <c r="C104" s="213"/>
      <c r="D104" s="214"/>
      <c r="E104" s="214"/>
      <c r="F104" s="291"/>
      <c r="G104" s="291"/>
      <c r="I104" t="str">
        <f t="shared" si="17"/>
        <v/>
      </c>
      <c r="J104" t="str">
        <f t="shared" si="21"/>
        <v/>
      </c>
      <c r="K104" s="200" t="str">
        <f t="shared" si="13"/>
        <v/>
      </c>
      <c r="L104" s="201" t="str">
        <f t="shared" si="14"/>
        <v/>
      </c>
      <c r="M104" s="200" t="str">
        <f t="shared" si="18"/>
        <v/>
      </c>
      <c r="N104" s="201" t="str">
        <f t="shared" si="15"/>
        <v/>
      </c>
      <c r="P104" t="str">
        <f t="shared" si="20"/>
        <v/>
      </c>
      <c r="Q104" t="str">
        <f t="shared" si="16"/>
        <v/>
      </c>
    </row>
    <row r="105" spans="1:17" ht="16.5" thickBot="1" x14ac:dyDescent="0.3">
      <c r="A105" s="190">
        <f t="shared" si="19"/>
        <v>103</v>
      </c>
      <c r="B105" s="213"/>
      <c r="C105" s="213"/>
      <c r="D105" s="214"/>
      <c r="E105" s="214"/>
      <c r="F105" s="292"/>
      <c r="G105" s="292"/>
      <c r="I105" t="str">
        <f t="shared" si="17"/>
        <v/>
      </c>
      <c r="J105" t="str">
        <f t="shared" si="21"/>
        <v/>
      </c>
      <c r="K105" s="200" t="str">
        <f t="shared" si="13"/>
        <v/>
      </c>
      <c r="L105" s="201" t="str">
        <f t="shared" si="14"/>
        <v/>
      </c>
      <c r="M105" s="200" t="str">
        <f t="shared" si="18"/>
        <v/>
      </c>
      <c r="N105" s="201" t="str">
        <f t="shared" si="15"/>
        <v/>
      </c>
      <c r="P105" t="str">
        <f t="shared" si="20"/>
        <v/>
      </c>
      <c r="Q105" t="str">
        <f t="shared" si="16"/>
        <v/>
      </c>
    </row>
    <row r="106" spans="1:17" ht="16.5" thickBot="1" x14ac:dyDescent="0.3">
      <c r="A106" s="190">
        <f t="shared" si="19"/>
        <v>104</v>
      </c>
      <c r="B106" s="213"/>
      <c r="C106" s="213"/>
      <c r="D106" s="214"/>
      <c r="E106" s="214"/>
      <c r="F106" s="291"/>
      <c r="G106" s="291"/>
      <c r="I106" t="str">
        <f t="shared" si="17"/>
        <v/>
      </c>
      <c r="J106" t="str">
        <f t="shared" si="21"/>
        <v/>
      </c>
      <c r="K106" s="200" t="str">
        <f t="shared" si="13"/>
        <v/>
      </c>
      <c r="L106" s="201" t="str">
        <f t="shared" si="14"/>
        <v/>
      </c>
      <c r="M106" s="200" t="str">
        <f t="shared" si="18"/>
        <v/>
      </c>
      <c r="N106" s="201" t="str">
        <f t="shared" si="15"/>
        <v/>
      </c>
      <c r="P106" t="str">
        <f t="shared" si="20"/>
        <v/>
      </c>
      <c r="Q106" t="str">
        <f t="shared" si="16"/>
        <v/>
      </c>
    </row>
    <row r="107" spans="1:17" ht="16.5" thickBot="1" x14ac:dyDescent="0.3">
      <c r="A107" s="190">
        <f t="shared" si="19"/>
        <v>105</v>
      </c>
      <c r="B107" s="213"/>
      <c r="C107" s="213"/>
      <c r="D107" s="214"/>
      <c r="E107" s="214"/>
      <c r="F107" s="292"/>
      <c r="G107" s="292"/>
      <c r="I107" t="str">
        <f t="shared" si="17"/>
        <v/>
      </c>
      <c r="J107" t="str">
        <f t="shared" si="21"/>
        <v/>
      </c>
      <c r="K107" s="200" t="str">
        <f t="shared" si="13"/>
        <v/>
      </c>
      <c r="L107" s="201" t="str">
        <f t="shared" si="14"/>
        <v/>
      </c>
      <c r="M107" s="200" t="str">
        <f t="shared" si="18"/>
        <v/>
      </c>
      <c r="N107" s="201" t="str">
        <f t="shared" si="15"/>
        <v/>
      </c>
      <c r="P107" t="str">
        <f t="shared" si="20"/>
        <v/>
      </c>
      <c r="Q107" t="str">
        <f t="shared" si="16"/>
        <v/>
      </c>
    </row>
    <row r="108" spans="1:17" ht="16.5" thickBot="1" x14ac:dyDescent="0.3">
      <c r="A108" s="190">
        <f t="shared" si="19"/>
        <v>106</v>
      </c>
      <c r="B108" s="213"/>
      <c r="C108" s="213"/>
      <c r="D108" s="214"/>
      <c r="E108" s="214"/>
      <c r="F108" s="291"/>
      <c r="G108" s="291"/>
      <c r="I108" t="str">
        <f t="shared" si="17"/>
        <v/>
      </c>
      <c r="J108" t="str">
        <f t="shared" si="21"/>
        <v/>
      </c>
      <c r="K108" s="200" t="str">
        <f t="shared" si="13"/>
        <v/>
      </c>
      <c r="L108" s="201" t="str">
        <f t="shared" si="14"/>
        <v/>
      </c>
      <c r="M108" s="200" t="str">
        <f t="shared" si="18"/>
        <v/>
      </c>
      <c r="N108" s="201" t="str">
        <f t="shared" si="15"/>
        <v/>
      </c>
      <c r="P108" t="str">
        <f t="shared" si="20"/>
        <v/>
      </c>
      <c r="Q108" t="str">
        <f t="shared" si="16"/>
        <v/>
      </c>
    </row>
    <row r="109" spans="1:17" ht="16.5" thickBot="1" x14ac:dyDescent="0.3">
      <c r="A109" s="190">
        <f t="shared" si="19"/>
        <v>107</v>
      </c>
      <c r="B109" s="213"/>
      <c r="C109" s="213"/>
      <c r="D109" s="214"/>
      <c r="E109" s="214"/>
      <c r="F109" s="292"/>
      <c r="G109" s="292"/>
      <c r="I109" t="str">
        <f t="shared" si="17"/>
        <v/>
      </c>
      <c r="J109" t="str">
        <f t="shared" si="21"/>
        <v/>
      </c>
      <c r="K109" s="200" t="str">
        <f t="shared" si="13"/>
        <v/>
      </c>
      <c r="L109" s="201" t="str">
        <f t="shared" si="14"/>
        <v/>
      </c>
      <c r="M109" s="200" t="str">
        <f t="shared" si="18"/>
        <v/>
      </c>
      <c r="N109" s="201" t="str">
        <f t="shared" si="15"/>
        <v/>
      </c>
      <c r="P109" t="str">
        <f t="shared" si="20"/>
        <v/>
      </c>
      <c r="Q109" t="str">
        <f t="shared" si="16"/>
        <v/>
      </c>
    </row>
    <row r="110" spans="1:17" ht="16.5" thickBot="1" x14ac:dyDescent="0.3">
      <c r="A110" s="190">
        <f t="shared" si="19"/>
        <v>108</v>
      </c>
      <c r="B110" s="213"/>
      <c r="C110" s="213"/>
      <c r="D110" s="214"/>
      <c r="E110" s="214"/>
      <c r="F110" s="291"/>
      <c r="G110" s="291"/>
      <c r="I110" t="str">
        <f t="shared" si="17"/>
        <v/>
      </c>
      <c r="J110" t="str">
        <f t="shared" si="21"/>
        <v/>
      </c>
      <c r="K110" s="200" t="str">
        <f t="shared" si="13"/>
        <v/>
      </c>
      <c r="L110" s="201" t="str">
        <f t="shared" si="14"/>
        <v/>
      </c>
      <c r="M110" s="200" t="str">
        <f t="shared" si="18"/>
        <v/>
      </c>
      <c r="N110" s="201" t="str">
        <f t="shared" si="15"/>
        <v/>
      </c>
      <c r="P110" t="str">
        <f t="shared" si="20"/>
        <v/>
      </c>
      <c r="Q110" t="str">
        <f t="shared" si="16"/>
        <v/>
      </c>
    </row>
    <row r="111" spans="1:17" ht="16.5" thickBot="1" x14ac:dyDescent="0.3">
      <c r="A111" s="190">
        <f t="shared" si="19"/>
        <v>109</v>
      </c>
      <c r="B111" s="213"/>
      <c r="C111" s="213"/>
      <c r="D111" s="214"/>
      <c r="E111" s="214"/>
      <c r="F111" s="292"/>
      <c r="G111" s="292"/>
      <c r="I111" t="str">
        <f t="shared" si="17"/>
        <v/>
      </c>
      <c r="J111" t="str">
        <f t="shared" si="21"/>
        <v/>
      </c>
      <c r="K111" s="200" t="str">
        <f t="shared" si="13"/>
        <v/>
      </c>
      <c r="L111" s="201" t="str">
        <f t="shared" si="14"/>
        <v/>
      </c>
      <c r="M111" s="200" t="str">
        <f t="shared" si="18"/>
        <v/>
      </c>
      <c r="N111" s="201" t="str">
        <f t="shared" si="15"/>
        <v/>
      </c>
      <c r="P111" t="str">
        <f t="shared" si="20"/>
        <v/>
      </c>
      <c r="Q111" t="str">
        <f t="shared" si="16"/>
        <v/>
      </c>
    </row>
    <row r="112" spans="1:17" ht="16.5" thickBot="1" x14ac:dyDescent="0.3">
      <c r="A112" s="190">
        <f t="shared" si="19"/>
        <v>110</v>
      </c>
      <c r="B112" s="213"/>
      <c r="C112" s="213"/>
      <c r="D112" s="214"/>
      <c r="E112" s="214"/>
      <c r="F112" s="291"/>
      <c r="G112" s="291"/>
      <c r="I112" t="str">
        <f t="shared" si="17"/>
        <v/>
      </c>
      <c r="J112" t="str">
        <f t="shared" si="21"/>
        <v/>
      </c>
      <c r="K112" s="200" t="str">
        <f t="shared" si="13"/>
        <v/>
      </c>
      <c r="L112" s="201" t="str">
        <f t="shared" si="14"/>
        <v/>
      </c>
      <c r="M112" s="200" t="str">
        <f t="shared" si="18"/>
        <v/>
      </c>
      <c r="N112" s="201" t="str">
        <f t="shared" si="15"/>
        <v/>
      </c>
      <c r="P112" t="str">
        <f t="shared" si="20"/>
        <v/>
      </c>
      <c r="Q112" t="str">
        <f t="shared" si="16"/>
        <v/>
      </c>
    </row>
    <row r="113" spans="1:17" ht="16.5" thickBot="1" x14ac:dyDescent="0.3">
      <c r="A113" s="190">
        <f t="shared" si="19"/>
        <v>111</v>
      </c>
      <c r="B113" s="213"/>
      <c r="C113" s="213"/>
      <c r="D113" s="214"/>
      <c r="E113" s="214"/>
      <c r="F113" s="292"/>
      <c r="G113" s="292"/>
      <c r="I113" t="str">
        <f t="shared" si="17"/>
        <v/>
      </c>
      <c r="J113" t="str">
        <f t="shared" si="21"/>
        <v/>
      </c>
      <c r="K113" s="200" t="str">
        <f t="shared" si="13"/>
        <v/>
      </c>
      <c r="L113" s="201" t="str">
        <f t="shared" si="14"/>
        <v/>
      </c>
      <c r="M113" s="200" t="str">
        <f t="shared" si="18"/>
        <v/>
      </c>
      <c r="N113" s="201" t="str">
        <f t="shared" si="15"/>
        <v/>
      </c>
      <c r="P113" t="str">
        <f t="shared" si="20"/>
        <v/>
      </c>
      <c r="Q113" t="str">
        <f t="shared" si="16"/>
        <v/>
      </c>
    </row>
    <row r="114" spans="1:17" ht="16.5" thickBot="1" x14ac:dyDescent="0.3">
      <c r="A114" s="190">
        <f t="shared" si="19"/>
        <v>112</v>
      </c>
      <c r="B114" s="213"/>
      <c r="C114" s="213"/>
      <c r="D114" s="214"/>
      <c r="E114" s="214"/>
      <c r="F114" s="291"/>
      <c r="G114" s="291"/>
      <c r="I114" t="str">
        <f t="shared" si="17"/>
        <v/>
      </c>
      <c r="J114" t="str">
        <f t="shared" si="21"/>
        <v/>
      </c>
      <c r="K114" s="200" t="str">
        <f t="shared" si="13"/>
        <v/>
      </c>
      <c r="L114" s="201" t="str">
        <f t="shared" si="14"/>
        <v/>
      </c>
      <c r="M114" s="200" t="str">
        <f t="shared" si="18"/>
        <v/>
      </c>
      <c r="N114" s="201" t="str">
        <f t="shared" si="15"/>
        <v/>
      </c>
      <c r="P114" t="str">
        <f t="shared" si="20"/>
        <v/>
      </c>
      <c r="Q114" t="str">
        <f t="shared" si="16"/>
        <v/>
      </c>
    </row>
    <row r="115" spans="1:17" ht="16.5" thickBot="1" x14ac:dyDescent="0.3">
      <c r="A115" s="190">
        <f t="shared" si="19"/>
        <v>113</v>
      </c>
      <c r="B115" s="213"/>
      <c r="C115" s="213"/>
      <c r="D115" s="214"/>
      <c r="E115" s="214"/>
      <c r="F115" s="292"/>
      <c r="G115" s="292"/>
      <c r="I115" t="str">
        <f t="shared" si="17"/>
        <v/>
      </c>
      <c r="J115" t="str">
        <f t="shared" si="21"/>
        <v/>
      </c>
      <c r="K115" s="200" t="str">
        <f t="shared" si="13"/>
        <v/>
      </c>
      <c r="L115" s="201" t="str">
        <f t="shared" si="14"/>
        <v/>
      </c>
      <c r="M115" s="200" t="str">
        <f t="shared" si="18"/>
        <v/>
      </c>
      <c r="N115" s="201" t="str">
        <f t="shared" si="15"/>
        <v/>
      </c>
      <c r="P115" t="str">
        <f t="shared" si="20"/>
        <v/>
      </c>
      <c r="Q115" t="str">
        <f t="shared" si="16"/>
        <v/>
      </c>
    </row>
    <row r="116" spans="1:17" ht="16.5" thickBot="1" x14ac:dyDescent="0.3">
      <c r="A116" s="190">
        <f t="shared" si="19"/>
        <v>114</v>
      </c>
      <c r="B116" s="213"/>
      <c r="C116" s="213"/>
      <c r="D116" s="214"/>
      <c r="E116" s="214"/>
      <c r="F116" s="291"/>
      <c r="G116" s="291"/>
      <c r="I116" t="str">
        <f t="shared" si="17"/>
        <v/>
      </c>
      <c r="J116" t="str">
        <f t="shared" si="21"/>
        <v/>
      </c>
      <c r="K116" s="200" t="str">
        <f t="shared" si="13"/>
        <v/>
      </c>
      <c r="L116" s="201" t="str">
        <f t="shared" si="14"/>
        <v/>
      </c>
      <c r="M116" s="200" t="str">
        <f t="shared" si="18"/>
        <v/>
      </c>
      <c r="N116" s="201" t="str">
        <f t="shared" si="15"/>
        <v/>
      </c>
      <c r="P116" t="str">
        <f t="shared" si="20"/>
        <v/>
      </c>
      <c r="Q116" t="str">
        <f t="shared" si="16"/>
        <v/>
      </c>
    </row>
    <row r="117" spans="1:17" ht="16.5" thickBot="1" x14ac:dyDescent="0.3">
      <c r="A117" s="190">
        <f t="shared" si="19"/>
        <v>115</v>
      </c>
      <c r="B117" s="213"/>
      <c r="C117" s="213"/>
      <c r="D117" s="214"/>
      <c r="E117" s="214"/>
      <c r="F117" s="292"/>
      <c r="G117" s="292"/>
      <c r="I117" t="str">
        <f t="shared" si="17"/>
        <v/>
      </c>
      <c r="J117" t="str">
        <f t="shared" si="21"/>
        <v/>
      </c>
      <c r="K117" s="200" t="str">
        <f t="shared" si="13"/>
        <v/>
      </c>
      <c r="L117" s="201" t="str">
        <f t="shared" si="14"/>
        <v/>
      </c>
      <c r="M117" s="200" t="str">
        <f t="shared" si="18"/>
        <v/>
      </c>
      <c r="N117" s="201" t="str">
        <f t="shared" si="15"/>
        <v/>
      </c>
      <c r="P117" t="str">
        <f t="shared" si="20"/>
        <v/>
      </c>
      <c r="Q117" t="str">
        <f t="shared" si="16"/>
        <v/>
      </c>
    </row>
    <row r="118" spans="1:17" ht="16.5" thickBot="1" x14ac:dyDescent="0.3">
      <c r="A118" s="190">
        <f t="shared" si="19"/>
        <v>116</v>
      </c>
      <c r="B118" s="213"/>
      <c r="C118" s="213"/>
      <c r="D118" s="214"/>
      <c r="E118" s="214"/>
      <c r="F118" s="291"/>
      <c r="G118" s="291"/>
      <c r="I118" t="str">
        <f t="shared" si="17"/>
        <v/>
      </c>
      <c r="J118" t="str">
        <f t="shared" si="21"/>
        <v/>
      </c>
      <c r="K118" s="200" t="str">
        <f t="shared" si="13"/>
        <v/>
      </c>
      <c r="L118" s="201" t="str">
        <f t="shared" si="14"/>
        <v/>
      </c>
      <c r="M118" s="200" t="str">
        <f t="shared" si="18"/>
        <v/>
      </c>
      <c r="N118" s="201" t="str">
        <f t="shared" si="15"/>
        <v/>
      </c>
      <c r="P118" t="str">
        <f t="shared" si="20"/>
        <v/>
      </c>
      <c r="Q118" t="str">
        <f t="shared" si="16"/>
        <v/>
      </c>
    </row>
    <row r="119" spans="1:17" ht="16.5" thickBot="1" x14ac:dyDescent="0.3">
      <c r="A119" s="190">
        <v>122</v>
      </c>
      <c r="B119" s="213"/>
      <c r="C119" s="213"/>
      <c r="D119" s="214"/>
      <c r="E119" s="214"/>
      <c r="F119" s="292"/>
      <c r="G119" s="292"/>
      <c r="I119" t="str">
        <f t="shared" si="17"/>
        <v/>
      </c>
      <c r="J119" t="str">
        <f t="shared" si="21"/>
        <v/>
      </c>
      <c r="K119" s="200" t="str">
        <f t="shared" si="13"/>
        <v/>
      </c>
      <c r="L119" s="201" t="str">
        <f t="shared" si="14"/>
        <v/>
      </c>
      <c r="M119" s="200" t="str">
        <f t="shared" si="18"/>
        <v/>
      </c>
      <c r="N119" s="201" t="str">
        <f t="shared" si="15"/>
        <v/>
      </c>
      <c r="P119" t="str">
        <f t="shared" si="20"/>
        <v/>
      </c>
      <c r="Q119" t="str">
        <f t="shared" si="16"/>
        <v/>
      </c>
    </row>
    <row r="120" spans="1:17" ht="16.5" thickBot="1" x14ac:dyDescent="0.3">
      <c r="A120" s="190">
        <f t="shared" si="19"/>
        <v>123</v>
      </c>
      <c r="B120" s="213"/>
      <c r="C120" s="213"/>
      <c r="D120" s="214"/>
      <c r="E120" s="214"/>
      <c r="F120" s="291"/>
      <c r="G120" s="291"/>
      <c r="I120" t="str">
        <f t="shared" si="17"/>
        <v/>
      </c>
      <c r="J120" t="str">
        <f t="shared" si="21"/>
        <v/>
      </c>
      <c r="K120" s="200" t="str">
        <f t="shared" si="13"/>
        <v/>
      </c>
      <c r="L120" s="201" t="str">
        <f t="shared" si="14"/>
        <v/>
      </c>
      <c r="M120" s="200" t="str">
        <f t="shared" si="18"/>
        <v/>
      </c>
      <c r="N120" s="201" t="str">
        <f t="shared" si="15"/>
        <v/>
      </c>
      <c r="P120" t="str">
        <f t="shared" si="20"/>
        <v/>
      </c>
      <c r="Q120" t="str">
        <f t="shared" si="16"/>
        <v/>
      </c>
    </row>
    <row r="121" spans="1:17" ht="16.5" thickBot="1" x14ac:dyDescent="0.3">
      <c r="A121" s="190">
        <f t="shared" si="19"/>
        <v>124</v>
      </c>
      <c r="B121" s="213"/>
      <c r="C121" s="213"/>
      <c r="D121" s="214"/>
      <c r="E121" s="214"/>
      <c r="F121" s="292"/>
      <c r="G121" s="292"/>
      <c r="I121" t="str">
        <f t="shared" si="17"/>
        <v/>
      </c>
      <c r="J121" t="str">
        <f t="shared" si="21"/>
        <v/>
      </c>
      <c r="K121" s="200" t="str">
        <f t="shared" si="13"/>
        <v/>
      </c>
      <c r="L121" s="201" t="str">
        <f t="shared" si="14"/>
        <v/>
      </c>
      <c r="M121" s="200" t="str">
        <f t="shared" si="18"/>
        <v/>
      </c>
      <c r="N121" s="201" t="str">
        <f t="shared" si="15"/>
        <v/>
      </c>
      <c r="P121" t="str">
        <f t="shared" si="20"/>
        <v/>
      </c>
      <c r="Q121" t="str">
        <f t="shared" si="16"/>
        <v/>
      </c>
    </row>
    <row r="122" spans="1:17" ht="16.5" thickBot="1" x14ac:dyDescent="0.3">
      <c r="A122" s="190">
        <f t="shared" si="19"/>
        <v>125</v>
      </c>
      <c r="B122" s="213"/>
      <c r="C122" s="213"/>
      <c r="D122" s="214"/>
      <c r="E122" s="214"/>
      <c r="F122" s="291"/>
      <c r="G122" s="291"/>
      <c r="I122" t="str">
        <f t="shared" si="17"/>
        <v/>
      </c>
      <c r="J122" t="str">
        <f t="shared" si="21"/>
        <v/>
      </c>
      <c r="K122" s="200" t="str">
        <f t="shared" si="13"/>
        <v/>
      </c>
      <c r="L122" s="201" t="str">
        <f t="shared" si="14"/>
        <v/>
      </c>
      <c r="M122" s="200" t="str">
        <f t="shared" si="18"/>
        <v/>
      </c>
      <c r="N122" s="201" t="str">
        <f t="shared" si="15"/>
        <v/>
      </c>
      <c r="P122" t="str">
        <f t="shared" si="20"/>
        <v/>
      </c>
      <c r="Q122" t="str">
        <f t="shared" si="16"/>
        <v/>
      </c>
    </row>
    <row r="123" spans="1:17" ht="16.5" thickBot="1" x14ac:dyDescent="0.3">
      <c r="A123" s="190">
        <f t="shared" si="19"/>
        <v>126</v>
      </c>
      <c r="B123" s="213"/>
      <c r="C123" s="213"/>
      <c r="D123" s="214"/>
      <c r="E123" s="214"/>
      <c r="F123" s="292"/>
      <c r="G123" s="292"/>
      <c r="I123" t="str">
        <f t="shared" si="17"/>
        <v/>
      </c>
      <c r="J123" t="str">
        <f t="shared" si="21"/>
        <v/>
      </c>
      <c r="K123" s="200" t="str">
        <f t="shared" si="13"/>
        <v/>
      </c>
      <c r="L123" s="201" t="str">
        <f t="shared" si="14"/>
        <v/>
      </c>
      <c r="M123" s="200" t="str">
        <f t="shared" si="18"/>
        <v/>
      </c>
      <c r="N123" s="201" t="str">
        <f t="shared" si="15"/>
        <v/>
      </c>
      <c r="P123" t="str">
        <f t="shared" si="20"/>
        <v/>
      </c>
      <c r="Q123" t="str">
        <f t="shared" si="16"/>
        <v/>
      </c>
    </row>
    <row r="124" spans="1:17" ht="16.5" thickBot="1" x14ac:dyDescent="0.3">
      <c r="A124" s="190">
        <f t="shared" si="19"/>
        <v>127</v>
      </c>
      <c r="B124" s="213"/>
      <c r="C124" s="213"/>
      <c r="D124" s="214"/>
      <c r="E124" s="214"/>
      <c r="F124" s="291"/>
      <c r="G124" s="291"/>
      <c r="I124" t="str">
        <f t="shared" si="17"/>
        <v/>
      </c>
      <c r="J124" t="str">
        <f t="shared" ref="J124:J155" si="22">IF(LEN(C124)&gt;0,CONCATENATE(" WHEN COUNTRY = '",$B$2, ,"' AND SEGMENT = '",$B$3,"' THEN ",C124 ),"")</f>
        <v/>
      </c>
      <c r="K124" s="200" t="str">
        <f t="shared" si="13"/>
        <v/>
      </c>
      <c r="L124" s="201" t="str">
        <f t="shared" si="14"/>
        <v/>
      </c>
      <c r="M124" s="200" t="str">
        <f t="shared" si="18"/>
        <v/>
      </c>
      <c r="N124" s="201" t="str">
        <f t="shared" si="15"/>
        <v/>
      </c>
      <c r="P124" t="str">
        <f t="shared" si="20"/>
        <v/>
      </c>
      <c r="Q124" t="str">
        <f t="shared" si="16"/>
        <v/>
      </c>
    </row>
    <row r="125" spans="1:17" ht="16.5" thickBot="1" x14ac:dyDescent="0.3">
      <c r="A125" s="190">
        <f t="shared" si="19"/>
        <v>128</v>
      </c>
      <c r="B125" s="213"/>
      <c r="C125" s="213"/>
      <c r="D125" s="214"/>
      <c r="E125" s="214"/>
      <c r="F125" s="292"/>
      <c r="G125" s="292"/>
      <c r="I125" t="str">
        <f t="shared" si="17"/>
        <v/>
      </c>
      <c r="J125" t="str">
        <f t="shared" si="22"/>
        <v/>
      </c>
      <c r="K125" s="200" t="str">
        <f t="shared" si="13"/>
        <v/>
      </c>
      <c r="L125" s="201" t="str">
        <f t="shared" si="14"/>
        <v/>
      </c>
      <c r="M125" s="200" t="str">
        <f t="shared" si="18"/>
        <v/>
      </c>
      <c r="N125" s="201" t="str">
        <f t="shared" si="15"/>
        <v/>
      </c>
      <c r="P125" t="str">
        <f t="shared" si="20"/>
        <v/>
      </c>
      <c r="Q125" t="str">
        <f t="shared" si="16"/>
        <v/>
      </c>
    </row>
    <row r="126" spans="1:17" ht="16.5" thickBot="1" x14ac:dyDescent="0.3">
      <c r="A126" s="190">
        <f t="shared" si="19"/>
        <v>129</v>
      </c>
      <c r="B126" s="213"/>
      <c r="C126" s="213"/>
      <c r="D126" s="214"/>
      <c r="E126" s="214"/>
      <c r="F126" s="291"/>
      <c r="G126" s="291"/>
      <c r="I126" t="str">
        <f t="shared" si="17"/>
        <v/>
      </c>
      <c r="J126" t="str">
        <f t="shared" si="22"/>
        <v/>
      </c>
      <c r="K126" s="200" t="str">
        <f t="shared" si="13"/>
        <v/>
      </c>
      <c r="L126" s="201" t="str">
        <f t="shared" si="14"/>
        <v/>
      </c>
      <c r="M126" s="200" t="str">
        <f t="shared" si="18"/>
        <v/>
      </c>
      <c r="N126" s="201" t="str">
        <f t="shared" si="15"/>
        <v/>
      </c>
      <c r="P126" t="str">
        <f t="shared" si="20"/>
        <v/>
      </c>
      <c r="Q126" t="str">
        <f t="shared" si="16"/>
        <v/>
      </c>
    </row>
    <row r="127" spans="1:17" ht="16.5" thickBot="1" x14ac:dyDescent="0.3">
      <c r="A127" s="190">
        <f t="shared" si="19"/>
        <v>130</v>
      </c>
      <c r="B127" s="213"/>
      <c r="C127" s="213"/>
      <c r="D127" s="214"/>
      <c r="E127" s="214"/>
      <c r="F127" s="292"/>
      <c r="G127" s="292"/>
      <c r="I127" t="str">
        <f t="shared" si="17"/>
        <v/>
      </c>
      <c r="J127" t="str">
        <f t="shared" si="22"/>
        <v/>
      </c>
      <c r="K127" s="200" t="str">
        <f t="shared" si="13"/>
        <v/>
      </c>
      <c r="L127" s="201" t="str">
        <f t="shared" si="14"/>
        <v/>
      </c>
      <c r="M127" s="200" t="str">
        <f t="shared" si="18"/>
        <v/>
      </c>
      <c r="N127" s="201" t="str">
        <f t="shared" si="15"/>
        <v/>
      </c>
      <c r="P127" t="str">
        <f t="shared" si="20"/>
        <v/>
      </c>
      <c r="Q127" t="str">
        <f t="shared" si="16"/>
        <v/>
      </c>
    </row>
    <row r="128" spans="1:17" ht="16.5" thickBot="1" x14ac:dyDescent="0.3">
      <c r="A128" s="190">
        <f t="shared" si="19"/>
        <v>131</v>
      </c>
      <c r="B128" s="213"/>
      <c r="C128" s="213"/>
      <c r="D128" s="214"/>
      <c r="E128" s="214"/>
      <c r="F128" s="291"/>
      <c r="G128" s="291"/>
      <c r="I128" t="str">
        <f t="shared" si="17"/>
        <v/>
      </c>
      <c r="J128" t="str">
        <f t="shared" si="22"/>
        <v/>
      </c>
      <c r="K128" s="200" t="str">
        <f t="shared" si="13"/>
        <v/>
      </c>
      <c r="L128" s="201" t="str">
        <f t="shared" si="14"/>
        <v/>
      </c>
      <c r="M128" s="200" t="str">
        <f t="shared" si="18"/>
        <v/>
      </c>
      <c r="N128" s="201" t="str">
        <f t="shared" si="15"/>
        <v/>
      </c>
      <c r="P128" t="str">
        <f t="shared" si="20"/>
        <v/>
      </c>
      <c r="Q128" t="str">
        <f t="shared" si="16"/>
        <v/>
      </c>
    </row>
    <row r="129" spans="1:17" ht="16.5" thickBot="1" x14ac:dyDescent="0.3">
      <c r="A129" s="190">
        <f t="shared" si="19"/>
        <v>132</v>
      </c>
      <c r="B129" s="213"/>
      <c r="C129" s="213"/>
      <c r="D129" s="214"/>
      <c r="E129" s="214"/>
      <c r="F129" s="292"/>
      <c r="G129" s="292"/>
      <c r="I129" t="str">
        <f t="shared" si="17"/>
        <v/>
      </c>
      <c r="J129" t="str">
        <f t="shared" si="22"/>
        <v/>
      </c>
      <c r="K129" s="200" t="str">
        <f t="shared" si="13"/>
        <v/>
      </c>
      <c r="L129" s="201" t="str">
        <f t="shared" si="14"/>
        <v/>
      </c>
      <c r="M129" s="200" t="str">
        <f t="shared" si="18"/>
        <v/>
      </c>
      <c r="N129" s="201" t="str">
        <f t="shared" si="15"/>
        <v/>
      </c>
      <c r="P129" t="str">
        <f t="shared" si="20"/>
        <v/>
      </c>
      <c r="Q129" t="str">
        <f t="shared" si="16"/>
        <v/>
      </c>
    </row>
    <row r="130" spans="1:17" ht="16.5" thickBot="1" x14ac:dyDescent="0.3">
      <c r="A130" s="190">
        <f t="shared" si="19"/>
        <v>133</v>
      </c>
      <c r="B130" s="213"/>
      <c r="C130" s="213"/>
      <c r="D130" s="214"/>
      <c r="E130" s="214"/>
      <c r="F130" s="291"/>
      <c r="G130" s="291"/>
      <c r="I130" t="str">
        <f t="shared" si="17"/>
        <v/>
      </c>
      <c r="J130" t="str">
        <f t="shared" si="22"/>
        <v/>
      </c>
      <c r="K130" s="200" t="str">
        <f t="shared" si="13"/>
        <v/>
      </c>
      <c r="L130" s="201" t="str">
        <f t="shared" si="14"/>
        <v/>
      </c>
      <c r="M130" s="200" t="str">
        <f t="shared" si="18"/>
        <v/>
      </c>
      <c r="N130" s="201" t="str">
        <f t="shared" si="15"/>
        <v/>
      </c>
      <c r="P130" t="str">
        <f t="shared" si="20"/>
        <v/>
      </c>
      <c r="Q130" t="str">
        <f t="shared" si="16"/>
        <v/>
      </c>
    </row>
    <row r="131" spans="1:17" ht="16.5" thickBot="1" x14ac:dyDescent="0.3">
      <c r="A131" s="190">
        <f t="shared" si="19"/>
        <v>134</v>
      </c>
      <c r="B131" s="208"/>
      <c r="C131" s="208"/>
      <c r="D131" s="210"/>
      <c r="E131" s="210"/>
      <c r="F131" s="292"/>
      <c r="G131" s="292"/>
      <c r="I131" t="str">
        <f t="shared" si="17"/>
        <v/>
      </c>
      <c r="J131" t="str">
        <f t="shared" si="22"/>
        <v/>
      </c>
      <c r="K131" s="200" t="str">
        <f t="shared" si="13"/>
        <v/>
      </c>
      <c r="L131" s="201" t="str">
        <f t="shared" si="14"/>
        <v/>
      </c>
      <c r="M131" s="200" t="str">
        <f t="shared" si="18"/>
        <v/>
      </c>
      <c r="N131" s="201" t="str">
        <f t="shared" si="15"/>
        <v/>
      </c>
      <c r="P131" t="str">
        <f t="shared" si="20"/>
        <v/>
      </c>
      <c r="Q131" t="str">
        <f t="shared" si="16"/>
        <v/>
      </c>
    </row>
    <row r="132" spans="1:17" ht="16.5" thickBot="1" x14ac:dyDescent="0.3">
      <c r="A132" s="190">
        <f t="shared" si="19"/>
        <v>135</v>
      </c>
      <c r="B132" s="208"/>
      <c r="C132" s="208"/>
      <c r="D132" s="210"/>
      <c r="E132" s="210"/>
      <c r="F132" s="291"/>
      <c r="G132" s="291"/>
      <c r="I132" t="str">
        <f t="shared" si="17"/>
        <v/>
      </c>
      <c r="J132" t="str">
        <f t="shared" si="22"/>
        <v/>
      </c>
      <c r="K132" s="200" t="str">
        <f t="shared" ref="K132:K195" si="23">IF(LEN(D132)&gt;0,CONCATENATE(" WHEN COUNTRY = '",$D$2, ,"' AND SEGMENT = '",$D$3,"' THEN ",D132 ),"")</f>
        <v/>
      </c>
      <c r="L132" s="201" t="str">
        <f t="shared" ref="L132:L195" si="24">IF(LEN(E132)&gt;0,CONCATENATE(" WHEN COUNTRY = '",$D$2, ,"' AND SEGMENT = '",$E$3,"' THEN ",E132 ),"")</f>
        <v/>
      </c>
      <c r="M132" s="200" t="str">
        <f t="shared" si="18"/>
        <v/>
      </c>
      <c r="N132" s="201" t="str">
        <f t="shared" ref="N132:N195" si="25">IF(LEN(G132)&gt;0,CONCATENATE(" WHEN COUNTRY = '",$F$2, ,"' AND SEGMENT = '",$G$3,"' THEN ",G132 ),"")</f>
        <v/>
      </c>
      <c r="P132" t="str">
        <f t="shared" si="20"/>
        <v/>
      </c>
      <c r="Q132" t="str">
        <f t="shared" ref="Q132:Q195" si="26">IF(LEN(P132)&gt;0,CONCATENATE("CASE ",P132," END AS VAL_MAX_IND_",A132,","),"")</f>
        <v/>
      </c>
    </row>
    <row r="133" spans="1:17" ht="16.5" thickBot="1" x14ac:dyDescent="0.3">
      <c r="A133" s="190">
        <f t="shared" si="19"/>
        <v>136</v>
      </c>
      <c r="B133" s="208"/>
      <c r="C133" s="208"/>
      <c r="D133" s="210"/>
      <c r="E133" s="210"/>
      <c r="F133" s="292"/>
      <c r="G133" s="292"/>
      <c r="I133" t="str">
        <f t="shared" ref="I133:I196" si="27">IF(LEN(B133)&gt;0,CONCATENATE(" WHEN COUNTRY = '",$B$2, ,"' AND SEGMENT = '",$B$3,"' THEN ",B133 ),"")</f>
        <v/>
      </c>
      <c r="J133" t="str">
        <f t="shared" si="22"/>
        <v/>
      </c>
      <c r="K133" s="200" t="str">
        <f t="shared" si="23"/>
        <v/>
      </c>
      <c r="L133" s="201" t="str">
        <f t="shared" si="24"/>
        <v/>
      </c>
      <c r="M133" s="200" t="str">
        <f t="shared" ref="M133:M196" si="28">IF(LEN(F133)&gt;0,CONCATENATE(" WHEN COUNTRY = '",$F$2, ,"' AND SEGMENT IN ",$F$3," THEN ",F133 ),"")</f>
        <v/>
      </c>
      <c r="N133" s="201" t="str">
        <f t="shared" si="25"/>
        <v/>
      </c>
      <c r="P133" t="str">
        <f t="shared" si="20"/>
        <v/>
      </c>
      <c r="Q133" t="str">
        <f t="shared" si="26"/>
        <v/>
      </c>
    </row>
    <row r="134" spans="1:17" ht="16.5" thickBot="1" x14ac:dyDescent="0.3">
      <c r="A134" s="190">
        <f t="shared" ref="A134:A197" si="29">+A133+1</f>
        <v>137</v>
      </c>
      <c r="B134" s="208"/>
      <c r="C134" s="208"/>
      <c r="D134" s="210"/>
      <c r="E134" s="210"/>
      <c r="F134" s="291"/>
      <c r="G134" s="291"/>
      <c r="I134" t="str">
        <f t="shared" si="27"/>
        <v/>
      </c>
      <c r="J134" t="str">
        <f t="shared" si="22"/>
        <v/>
      </c>
      <c r="K134" s="200" t="str">
        <f t="shared" si="23"/>
        <v/>
      </c>
      <c r="L134" s="201" t="str">
        <f t="shared" si="24"/>
        <v/>
      </c>
      <c r="M134" s="200" t="str">
        <f t="shared" si="28"/>
        <v/>
      </c>
      <c r="N134" s="201" t="str">
        <f t="shared" si="25"/>
        <v/>
      </c>
      <c r="P134" t="str">
        <f t="shared" si="20"/>
        <v/>
      </c>
      <c r="Q134" t="str">
        <f t="shared" si="26"/>
        <v/>
      </c>
    </row>
    <row r="135" spans="1:17" ht="16.5" thickBot="1" x14ac:dyDescent="0.3">
      <c r="A135" s="190">
        <f t="shared" si="29"/>
        <v>138</v>
      </c>
      <c r="B135" s="208"/>
      <c r="C135" s="208"/>
      <c r="D135" s="210"/>
      <c r="E135" s="210"/>
      <c r="F135" s="292"/>
      <c r="G135" s="292"/>
      <c r="I135" t="str">
        <f t="shared" si="27"/>
        <v/>
      </c>
      <c r="J135" t="str">
        <f t="shared" si="22"/>
        <v/>
      </c>
      <c r="K135" s="200" t="str">
        <f t="shared" si="23"/>
        <v/>
      </c>
      <c r="L135" s="201" t="str">
        <f t="shared" si="24"/>
        <v/>
      </c>
      <c r="M135" s="200" t="str">
        <f t="shared" si="28"/>
        <v/>
      </c>
      <c r="N135" s="201" t="str">
        <f t="shared" si="25"/>
        <v/>
      </c>
      <c r="P135" t="str">
        <f t="shared" si="20"/>
        <v/>
      </c>
      <c r="Q135" t="str">
        <f t="shared" si="26"/>
        <v/>
      </c>
    </row>
    <row r="136" spans="1:17" ht="16.5" thickBot="1" x14ac:dyDescent="0.3">
      <c r="A136" s="190">
        <f t="shared" si="29"/>
        <v>139</v>
      </c>
      <c r="B136" s="208"/>
      <c r="C136" s="208"/>
      <c r="D136" s="210"/>
      <c r="E136" s="210"/>
      <c r="F136" s="291"/>
      <c r="G136" s="291"/>
      <c r="I136" t="str">
        <f t="shared" si="27"/>
        <v/>
      </c>
      <c r="J136" t="str">
        <f t="shared" si="22"/>
        <v/>
      </c>
      <c r="K136" s="200" t="str">
        <f t="shared" si="23"/>
        <v/>
      </c>
      <c r="L136" s="201" t="str">
        <f t="shared" si="24"/>
        <v/>
      </c>
      <c r="M136" s="200" t="str">
        <f t="shared" si="28"/>
        <v/>
      </c>
      <c r="N136" s="201" t="str">
        <f t="shared" si="25"/>
        <v/>
      </c>
      <c r="P136" t="str">
        <f t="shared" si="20"/>
        <v/>
      </c>
      <c r="Q136" t="str">
        <f t="shared" si="26"/>
        <v/>
      </c>
    </row>
    <row r="137" spans="1:17" ht="16.5" thickBot="1" x14ac:dyDescent="0.3">
      <c r="A137" s="190">
        <f t="shared" si="29"/>
        <v>140</v>
      </c>
      <c r="B137" s="208"/>
      <c r="C137" s="208"/>
      <c r="D137" s="210"/>
      <c r="E137" s="210"/>
      <c r="F137" s="292"/>
      <c r="G137" s="292"/>
      <c r="I137" t="str">
        <f t="shared" si="27"/>
        <v/>
      </c>
      <c r="J137" t="str">
        <f t="shared" si="22"/>
        <v/>
      </c>
      <c r="K137" s="200" t="str">
        <f t="shared" si="23"/>
        <v/>
      </c>
      <c r="L137" s="201" t="str">
        <f t="shared" si="24"/>
        <v/>
      </c>
      <c r="M137" s="200" t="str">
        <f t="shared" si="28"/>
        <v/>
      </c>
      <c r="N137" s="201" t="str">
        <f t="shared" si="25"/>
        <v/>
      </c>
      <c r="P137" t="str">
        <f t="shared" si="20"/>
        <v/>
      </c>
      <c r="Q137" t="str">
        <f t="shared" si="26"/>
        <v/>
      </c>
    </row>
    <row r="138" spans="1:17" ht="16.5" thickBot="1" x14ac:dyDescent="0.3">
      <c r="A138" s="190">
        <f t="shared" si="29"/>
        <v>141</v>
      </c>
      <c r="B138" s="208"/>
      <c r="C138" s="208"/>
      <c r="D138" s="210"/>
      <c r="E138" s="210"/>
      <c r="F138" s="291"/>
      <c r="G138" s="291"/>
      <c r="I138" t="str">
        <f t="shared" si="27"/>
        <v/>
      </c>
      <c r="J138" t="str">
        <f t="shared" si="22"/>
        <v/>
      </c>
      <c r="K138" s="200" t="str">
        <f t="shared" si="23"/>
        <v/>
      </c>
      <c r="L138" s="201" t="str">
        <f t="shared" si="24"/>
        <v/>
      </c>
      <c r="M138" s="200" t="str">
        <f t="shared" si="28"/>
        <v/>
      </c>
      <c r="N138" s="201" t="str">
        <f t="shared" si="25"/>
        <v/>
      </c>
      <c r="P138" t="str">
        <f t="shared" si="20"/>
        <v/>
      </c>
      <c r="Q138" t="str">
        <f t="shared" si="26"/>
        <v/>
      </c>
    </row>
    <row r="139" spans="1:17" ht="16.5" thickBot="1" x14ac:dyDescent="0.3">
      <c r="A139" s="190">
        <f t="shared" si="29"/>
        <v>142</v>
      </c>
      <c r="B139" s="208"/>
      <c r="C139" s="208"/>
      <c r="D139" s="210"/>
      <c r="E139" s="210"/>
      <c r="F139" s="292"/>
      <c r="G139" s="292"/>
      <c r="I139" t="str">
        <f t="shared" si="27"/>
        <v/>
      </c>
      <c r="J139" t="str">
        <f t="shared" si="22"/>
        <v/>
      </c>
      <c r="K139" s="200" t="str">
        <f t="shared" si="23"/>
        <v/>
      </c>
      <c r="L139" s="201" t="str">
        <f t="shared" si="24"/>
        <v/>
      </c>
      <c r="M139" s="200" t="str">
        <f t="shared" si="28"/>
        <v/>
      </c>
      <c r="N139" s="201" t="str">
        <f t="shared" si="25"/>
        <v/>
      </c>
      <c r="P139" t="str">
        <f t="shared" si="20"/>
        <v/>
      </c>
      <c r="Q139" t="str">
        <f t="shared" si="26"/>
        <v/>
      </c>
    </row>
    <row r="140" spans="1:17" ht="16.5" thickBot="1" x14ac:dyDescent="0.3">
      <c r="A140" s="190">
        <f t="shared" si="29"/>
        <v>143</v>
      </c>
      <c r="B140" s="208"/>
      <c r="C140" s="208"/>
      <c r="D140" s="210"/>
      <c r="E140" s="210"/>
      <c r="F140" s="291"/>
      <c r="G140" s="291"/>
      <c r="I140" t="str">
        <f t="shared" si="27"/>
        <v/>
      </c>
      <c r="J140" t="str">
        <f t="shared" si="22"/>
        <v/>
      </c>
      <c r="K140" s="200" t="str">
        <f t="shared" si="23"/>
        <v/>
      </c>
      <c r="L140" s="201" t="str">
        <f t="shared" si="24"/>
        <v/>
      </c>
      <c r="M140" s="200" t="str">
        <f t="shared" si="28"/>
        <v/>
      </c>
      <c r="N140" s="201" t="str">
        <f t="shared" si="25"/>
        <v/>
      </c>
      <c r="P140" t="str">
        <f t="shared" si="20"/>
        <v/>
      </c>
      <c r="Q140" t="str">
        <f t="shared" si="26"/>
        <v/>
      </c>
    </row>
    <row r="141" spans="1:17" ht="16.5" thickBot="1" x14ac:dyDescent="0.3">
      <c r="A141" s="190">
        <f t="shared" si="29"/>
        <v>144</v>
      </c>
      <c r="B141" s="208"/>
      <c r="C141" s="208"/>
      <c r="D141" s="210"/>
      <c r="E141" s="210"/>
      <c r="F141" s="292"/>
      <c r="G141" s="292"/>
      <c r="I141" t="str">
        <f t="shared" si="27"/>
        <v/>
      </c>
      <c r="J141" t="str">
        <f t="shared" si="22"/>
        <v/>
      </c>
      <c r="K141" s="200" t="str">
        <f t="shared" si="23"/>
        <v/>
      </c>
      <c r="L141" s="201" t="str">
        <f t="shared" si="24"/>
        <v/>
      </c>
      <c r="M141" s="200" t="str">
        <f t="shared" si="28"/>
        <v/>
      </c>
      <c r="N141" s="201" t="str">
        <f t="shared" si="25"/>
        <v/>
      </c>
      <c r="P141" t="str">
        <f t="shared" si="20"/>
        <v/>
      </c>
      <c r="Q141" t="str">
        <f t="shared" si="26"/>
        <v/>
      </c>
    </row>
    <row r="142" spans="1:17" ht="16.5" thickBot="1" x14ac:dyDescent="0.3">
      <c r="A142" s="190">
        <f t="shared" si="29"/>
        <v>145</v>
      </c>
      <c r="B142" s="208"/>
      <c r="C142" s="208"/>
      <c r="D142" s="210"/>
      <c r="E142" s="210"/>
      <c r="F142" s="291"/>
      <c r="G142" s="291"/>
      <c r="I142" t="str">
        <f t="shared" si="27"/>
        <v/>
      </c>
      <c r="J142" t="str">
        <f t="shared" si="22"/>
        <v/>
      </c>
      <c r="K142" s="200" t="str">
        <f t="shared" si="23"/>
        <v/>
      </c>
      <c r="L142" s="201" t="str">
        <f t="shared" si="24"/>
        <v/>
      </c>
      <c r="M142" s="200" t="str">
        <f t="shared" si="28"/>
        <v/>
      </c>
      <c r="N142" s="201" t="str">
        <f t="shared" si="25"/>
        <v/>
      </c>
      <c r="P142" t="str">
        <f t="shared" si="20"/>
        <v/>
      </c>
      <c r="Q142" t="str">
        <f t="shared" si="26"/>
        <v/>
      </c>
    </row>
    <row r="143" spans="1:17" ht="16.5" thickBot="1" x14ac:dyDescent="0.3">
      <c r="A143" s="190">
        <f t="shared" si="29"/>
        <v>146</v>
      </c>
      <c r="B143" s="208"/>
      <c r="C143" s="208"/>
      <c r="D143" s="210"/>
      <c r="E143" s="210"/>
      <c r="F143" s="292"/>
      <c r="G143" s="292"/>
      <c r="I143" t="str">
        <f t="shared" si="27"/>
        <v/>
      </c>
      <c r="J143" t="str">
        <f t="shared" si="22"/>
        <v/>
      </c>
      <c r="K143" s="200" t="str">
        <f t="shared" si="23"/>
        <v/>
      </c>
      <c r="L143" s="201" t="str">
        <f t="shared" si="24"/>
        <v/>
      </c>
      <c r="M143" s="200" t="str">
        <f t="shared" si="28"/>
        <v/>
      </c>
      <c r="N143" s="201" t="str">
        <f t="shared" si="25"/>
        <v/>
      </c>
      <c r="P143" t="str">
        <f t="shared" si="20"/>
        <v/>
      </c>
      <c r="Q143" t="str">
        <f t="shared" si="26"/>
        <v/>
      </c>
    </row>
    <row r="144" spans="1:17" ht="16.5" thickBot="1" x14ac:dyDescent="0.3">
      <c r="A144" s="190">
        <f t="shared" si="29"/>
        <v>147</v>
      </c>
      <c r="B144" s="208"/>
      <c r="C144" s="208"/>
      <c r="D144" s="210"/>
      <c r="E144" s="210"/>
      <c r="F144" s="291"/>
      <c r="G144" s="291"/>
      <c r="I144" t="str">
        <f t="shared" si="27"/>
        <v/>
      </c>
      <c r="J144" t="str">
        <f t="shared" si="22"/>
        <v/>
      </c>
      <c r="K144" s="200" t="str">
        <f t="shared" si="23"/>
        <v/>
      </c>
      <c r="L144" s="201" t="str">
        <f t="shared" si="24"/>
        <v/>
      </c>
      <c r="M144" s="200" t="str">
        <f t="shared" si="28"/>
        <v/>
      </c>
      <c r="N144" s="201" t="str">
        <f t="shared" si="25"/>
        <v/>
      </c>
      <c r="P144" t="str">
        <f t="shared" si="20"/>
        <v/>
      </c>
      <c r="Q144" t="str">
        <f t="shared" si="26"/>
        <v/>
      </c>
    </row>
    <row r="145" spans="1:17" ht="16.5" thickBot="1" x14ac:dyDescent="0.3">
      <c r="A145" s="190">
        <f t="shared" si="29"/>
        <v>148</v>
      </c>
      <c r="B145" s="208"/>
      <c r="C145" s="208"/>
      <c r="D145" s="210"/>
      <c r="E145" s="210"/>
      <c r="F145" s="292"/>
      <c r="G145" s="292"/>
      <c r="I145" t="str">
        <f t="shared" si="27"/>
        <v/>
      </c>
      <c r="J145" t="str">
        <f t="shared" si="22"/>
        <v/>
      </c>
      <c r="K145" s="200" t="str">
        <f t="shared" si="23"/>
        <v/>
      </c>
      <c r="L145" s="201" t="str">
        <f t="shared" si="24"/>
        <v/>
      </c>
      <c r="M145" s="200" t="str">
        <f t="shared" si="28"/>
        <v/>
      </c>
      <c r="N145" s="201" t="str">
        <f t="shared" si="25"/>
        <v/>
      </c>
      <c r="P145" t="str">
        <f t="shared" ref="P145:P208" si="30">CONCATENATE(I145,J145,K145,L145,M145,N145)</f>
        <v/>
      </c>
      <c r="Q145" t="str">
        <f t="shared" si="26"/>
        <v/>
      </c>
    </row>
    <row r="146" spans="1:17" ht="16.5" thickBot="1" x14ac:dyDescent="0.3">
      <c r="A146" s="190">
        <f t="shared" si="29"/>
        <v>149</v>
      </c>
      <c r="B146" s="208"/>
      <c r="C146" s="208"/>
      <c r="D146" s="210"/>
      <c r="E146" s="210"/>
      <c r="F146" s="291"/>
      <c r="G146" s="291"/>
      <c r="I146" t="str">
        <f t="shared" si="27"/>
        <v/>
      </c>
      <c r="J146" t="str">
        <f t="shared" si="22"/>
        <v/>
      </c>
      <c r="K146" s="200" t="str">
        <f t="shared" si="23"/>
        <v/>
      </c>
      <c r="L146" s="201" t="str">
        <f t="shared" si="24"/>
        <v/>
      </c>
      <c r="M146" s="200" t="str">
        <f t="shared" si="28"/>
        <v/>
      </c>
      <c r="N146" s="201" t="str">
        <f t="shared" si="25"/>
        <v/>
      </c>
      <c r="P146" t="str">
        <f t="shared" si="30"/>
        <v/>
      </c>
      <c r="Q146" t="str">
        <f t="shared" si="26"/>
        <v/>
      </c>
    </row>
    <row r="147" spans="1:17" ht="16.5" thickBot="1" x14ac:dyDescent="0.3">
      <c r="A147" s="190">
        <f t="shared" si="29"/>
        <v>150</v>
      </c>
      <c r="B147" s="208"/>
      <c r="C147" s="208"/>
      <c r="D147" s="210"/>
      <c r="E147" s="210"/>
      <c r="F147" s="292"/>
      <c r="G147" s="292"/>
      <c r="I147" t="str">
        <f t="shared" si="27"/>
        <v/>
      </c>
      <c r="J147" t="str">
        <f t="shared" si="22"/>
        <v/>
      </c>
      <c r="K147" s="200" t="str">
        <f t="shared" si="23"/>
        <v/>
      </c>
      <c r="L147" s="201" t="str">
        <f t="shared" si="24"/>
        <v/>
      </c>
      <c r="M147" s="200" t="str">
        <f t="shared" si="28"/>
        <v/>
      </c>
      <c r="N147" s="201" t="str">
        <f t="shared" si="25"/>
        <v/>
      </c>
      <c r="P147" t="str">
        <f t="shared" si="30"/>
        <v/>
      </c>
      <c r="Q147" t="str">
        <f t="shared" si="26"/>
        <v/>
      </c>
    </row>
    <row r="148" spans="1:17" ht="16.5" thickBot="1" x14ac:dyDescent="0.3">
      <c r="A148" s="190">
        <f t="shared" si="29"/>
        <v>151</v>
      </c>
      <c r="B148" s="208"/>
      <c r="C148" s="208"/>
      <c r="D148" s="210"/>
      <c r="E148" s="210"/>
      <c r="F148" s="291"/>
      <c r="G148" s="291"/>
      <c r="I148" t="str">
        <f t="shared" si="27"/>
        <v/>
      </c>
      <c r="J148" t="str">
        <f t="shared" si="22"/>
        <v/>
      </c>
      <c r="K148" s="200" t="str">
        <f t="shared" si="23"/>
        <v/>
      </c>
      <c r="L148" s="201" t="str">
        <f t="shared" si="24"/>
        <v/>
      </c>
      <c r="M148" s="200" t="str">
        <f t="shared" si="28"/>
        <v/>
      </c>
      <c r="N148" s="201" t="str">
        <f t="shared" si="25"/>
        <v/>
      </c>
      <c r="P148" t="str">
        <f t="shared" si="30"/>
        <v/>
      </c>
      <c r="Q148" t="str">
        <f t="shared" si="26"/>
        <v/>
      </c>
    </row>
    <row r="149" spans="1:17" ht="16.5" thickBot="1" x14ac:dyDescent="0.3">
      <c r="A149" s="190">
        <f t="shared" si="29"/>
        <v>152</v>
      </c>
      <c r="B149" s="208"/>
      <c r="C149" s="208"/>
      <c r="D149" s="210"/>
      <c r="E149" s="210"/>
      <c r="F149" s="292"/>
      <c r="G149" s="292"/>
      <c r="I149" t="str">
        <f t="shared" si="27"/>
        <v/>
      </c>
      <c r="J149" t="str">
        <f t="shared" si="22"/>
        <v/>
      </c>
      <c r="K149" s="200" t="str">
        <f t="shared" si="23"/>
        <v/>
      </c>
      <c r="L149" s="201" t="str">
        <f t="shared" si="24"/>
        <v/>
      </c>
      <c r="M149" s="200" t="str">
        <f t="shared" si="28"/>
        <v/>
      </c>
      <c r="N149" s="201" t="str">
        <f t="shared" si="25"/>
        <v/>
      </c>
      <c r="P149" t="str">
        <f t="shared" si="30"/>
        <v/>
      </c>
      <c r="Q149" t="str">
        <f t="shared" si="26"/>
        <v/>
      </c>
    </row>
    <row r="150" spans="1:17" ht="16.5" thickBot="1" x14ac:dyDescent="0.3">
      <c r="A150" s="190">
        <f t="shared" si="29"/>
        <v>153</v>
      </c>
      <c r="B150" s="208"/>
      <c r="C150" s="208"/>
      <c r="D150" s="210"/>
      <c r="E150" s="210"/>
      <c r="F150" s="291"/>
      <c r="G150" s="291"/>
      <c r="I150" t="str">
        <f t="shared" si="27"/>
        <v/>
      </c>
      <c r="J150" t="str">
        <f t="shared" si="22"/>
        <v/>
      </c>
      <c r="K150" s="200" t="str">
        <f t="shared" si="23"/>
        <v/>
      </c>
      <c r="L150" s="201" t="str">
        <f t="shared" si="24"/>
        <v/>
      </c>
      <c r="M150" s="200" t="str">
        <f t="shared" si="28"/>
        <v/>
      </c>
      <c r="N150" s="201" t="str">
        <f t="shared" si="25"/>
        <v/>
      </c>
      <c r="P150" t="str">
        <f t="shared" si="30"/>
        <v/>
      </c>
      <c r="Q150" t="str">
        <f t="shared" si="26"/>
        <v/>
      </c>
    </row>
    <row r="151" spans="1:17" ht="16.5" thickBot="1" x14ac:dyDescent="0.3">
      <c r="A151" s="190">
        <f t="shared" si="29"/>
        <v>154</v>
      </c>
      <c r="B151" s="208"/>
      <c r="C151" s="208"/>
      <c r="D151" s="210"/>
      <c r="E151" s="210"/>
      <c r="F151" s="292"/>
      <c r="G151" s="292"/>
      <c r="I151" t="str">
        <f t="shared" si="27"/>
        <v/>
      </c>
      <c r="J151" t="str">
        <f t="shared" si="22"/>
        <v/>
      </c>
      <c r="K151" s="200" t="str">
        <f t="shared" si="23"/>
        <v/>
      </c>
      <c r="L151" s="201" t="str">
        <f t="shared" si="24"/>
        <v/>
      </c>
      <c r="M151" s="200" t="str">
        <f t="shared" si="28"/>
        <v/>
      </c>
      <c r="N151" s="201" t="str">
        <f t="shared" si="25"/>
        <v/>
      </c>
      <c r="P151" t="str">
        <f t="shared" si="30"/>
        <v/>
      </c>
      <c r="Q151" t="str">
        <f t="shared" si="26"/>
        <v/>
      </c>
    </row>
    <row r="152" spans="1:17" ht="16.5" thickBot="1" x14ac:dyDescent="0.3">
      <c r="A152" s="190">
        <f t="shared" si="29"/>
        <v>155</v>
      </c>
      <c r="B152" s="208"/>
      <c r="C152" s="208"/>
      <c r="D152" s="210"/>
      <c r="E152" s="210"/>
      <c r="F152" s="291"/>
      <c r="G152" s="291"/>
      <c r="I152" t="str">
        <f t="shared" si="27"/>
        <v/>
      </c>
      <c r="J152" t="str">
        <f t="shared" si="22"/>
        <v/>
      </c>
      <c r="K152" s="200" t="str">
        <f t="shared" si="23"/>
        <v/>
      </c>
      <c r="L152" s="201" t="str">
        <f t="shared" si="24"/>
        <v/>
      </c>
      <c r="M152" s="200" t="str">
        <f t="shared" si="28"/>
        <v/>
      </c>
      <c r="N152" s="201" t="str">
        <f t="shared" si="25"/>
        <v/>
      </c>
      <c r="P152" t="str">
        <f t="shared" si="30"/>
        <v/>
      </c>
      <c r="Q152" t="str">
        <f t="shared" si="26"/>
        <v/>
      </c>
    </row>
    <row r="153" spans="1:17" ht="16.5" thickBot="1" x14ac:dyDescent="0.3">
      <c r="A153" s="190">
        <f t="shared" si="29"/>
        <v>156</v>
      </c>
      <c r="B153" s="208"/>
      <c r="C153" s="208"/>
      <c r="D153" s="210"/>
      <c r="E153" s="210"/>
      <c r="F153" s="292"/>
      <c r="G153" s="292"/>
      <c r="I153" t="str">
        <f t="shared" si="27"/>
        <v/>
      </c>
      <c r="J153" t="str">
        <f t="shared" si="22"/>
        <v/>
      </c>
      <c r="K153" s="200" t="str">
        <f t="shared" si="23"/>
        <v/>
      </c>
      <c r="L153" s="201" t="str">
        <f t="shared" si="24"/>
        <v/>
      </c>
      <c r="M153" s="200" t="str">
        <f t="shared" si="28"/>
        <v/>
      </c>
      <c r="N153" s="201" t="str">
        <f t="shared" si="25"/>
        <v/>
      </c>
      <c r="P153" t="str">
        <f t="shared" si="30"/>
        <v/>
      </c>
      <c r="Q153" t="str">
        <f t="shared" si="26"/>
        <v/>
      </c>
    </row>
    <row r="154" spans="1:17" ht="16.5" thickBot="1" x14ac:dyDescent="0.3">
      <c r="A154" s="190">
        <f t="shared" si="29"/>
        <v>157</v>
      </c>
      <c r="B154" s="208"/>
      <c r="C154" s="208"/>
      <c r="D154" s="210"/>
      <c r="E154" s="210"/>
      <c r="F154" s="291"/>
      <c r="G154" s="291"/>
      <c r="I154" t="str">
        <f t="shared" si="27"/>
        <v/>
      </c>
      <c r="J154" t="str">
        <f t="shared" si="22"/>
        <v/>
      </c>
      <c r="K154" s="200" t="str">
        <f t="shared" si="23"/>
        <v/>
      </c>
      <c r="L154" s="201" t="str">
        <f t="shared" si="24"/>
        <v/>
      </c>
      <c r="M154" s="200" t="str">
        <f t="shared" si="28"/>
        <v/>
      </c>
      <c r="N154" s="201" t="str">
        <f t="shared" si="25"/>
        <v/>
      </c>
      <c r="P154" t="str">
        <f t="shared" si="30"/>
        <v/>
      </c>
      <c r="Q154" t="str">
        <f t="shared" si="26"/>
        <v/>
      </c>
    </row>
    <row r="155" spans="1:17" ht="16.5" thickBot="1" x14ac:dyDescent="0.3">
      <c r="A155" s="190">
        <f t="shared" si="29"/>
        <v>158</v>
      </c>
      <c r="B155" s="208"/>
      <c r="C155" s="208"/>
      <c r="D155" s="210"/>
      <c r="E155" s="210"/>
      <c r="F155" s="292"/>
      <c r="G155" s="292"/>
      <c r="I155" t="str">
        <f t="shared" si="27"/>
        <v/>
      </c>
      <c r="J155" t="str">
        <f t="shared" si="22"/>
        <v/>
      </c>
      <c r="K155" s="200" t="str">
        <f t="shared" si="23"/>
        <v/>
      </c>
      <c r="L155" s="201" t="str">
        <f t="shared" si="24"/>
        <v/>
      </c>
      <c r="M155" s="200" t="str">
        <f t="shared" si="28"/>
        <v/>
      </c>
      <c r="N155" s="201" t="str">
        <f t="shared" si="25"/>
        <v/>
      </c>
      <c r="P155" t="str">
        <f t="shared" si="30"/>
        <v/>
      </c>
      <c r="Q155" t="str">
        <f t="shared" si="26"/>
        <v/>
      </c>
    </row>
    <row r="156" spans="1:17" ht="16.5" thickBot="1" x14ac:dyDescent="0.3">
      <c r="A156" s="190">
        <f t="shared" si="29"/>
        <v>159</v>
      </c>
      <c r="B156" s="208"/>
      <c r="C156" s="208"/>
      <c r="D156" s="210"/>
      <c r="E156" s="210"/>
      <c r="F156" s="291"/>
      <c r="G156" s="291"/>
      <c r="I156" t="str">
        <f t="shared" si="27"/>
        <v/>
      </c>
      <c r="J156" t="str">
        <f t="shared" ref="J156:J183" si="31">IF(LEN(C156)&gt;0,CONCATENATE(" WHEN COUNTRY = '",$B$2, ,"' AND SEGMENT = '",$B$3,"' THEN ",C156 ),"")</f>
        <v/>
      </c>
      <c r="K156" s="200" t="str">
        <f t="shared" si="23"/>
        <v/>
      </c>
      <c r="L156" s="201" t="str">
        <f t="shared" si="24"/>
        <v/>
      </c>
      <c r="M156" s="200" t="str">
        <f t="shared" si="28"/>
        <v/>
      </c>
      <c r="N156" s="201" t="str">
        <f t="shared" si="25"/>
        <v/>
      </c>
      <c r="P156" t="str">
        <f t="shared" si="30"/>
        <v/>
      </c>
      <c r="Q156" t="str">
        <f t="shared" si="26"/>
        <v/>
      </c>
    </row>
    <row r="157" spans="1:17" ht="16.5" thickBot="1" x14ac:dyDescent="0.3">
      <c r="A157" s="190">
        <f t="shared" si="29"/>
        <v>160</v>
      </c>
      <c r="B157" s="208"/>
      <c r="C157" s="208"/>
      <c r="D157" s="210"/>
      <c r="E157" s="210"/>
      <c r="F157" s="292"/>
      <c r="G157" s="292"/>
      <c r="I157" t="str">
        <f t="shared" si="27"/>
        <v/>
      </c>
      <c r="J157" t="str">
        <f t="shared" si="31"/>
        <v/>
      </c>
      <c r="K157" s="200" t="str">
        <f t="shared" si="23"/>
        <v/>
      </c>
      <c r="L157" s="201" t="str">
        <f t="shared" si="24"/>
        <v/>
      </c>
      <c r="M157" s="200" t="str">
        <f t="shared" si="28"/>
        <v/>
      </c>
      <c r="N157" s="201" t="str">
        <f t="shared" si="25"/>
        <v/>
      </c>
      <c r="P157" t="str">
        <f t="shared" si="30"/>
        <v/>
      </c>
      <c r="Q157" t="str">
        <f t="shared" si="26"/>
        <v/>
      </c>
    </row>
    <row r="158" spans="1:17" ht="16.5" thickBot="1" x14ac:dyDescent="0.3">
      <c r="A158" s="190">
        <f t="shared" si="29"/>
        <v>161</v>
      </c>
      <c r="B158" s="208"/>
      <c r="C158" s="208"/>
      <c r="D158" s="210"/>
      <c r="E158" s="210"/>
      <c r="F158" s="291"/>
      <c r="G158" s="291"/>
      <c r="I158" t="str">
        <f t="shared" si="27"/>
        <v/>
      </c>
      <c r="J158" t="str">
        <f t="shared" si="31"/>
        <v/>
      </c>
      <c r="K158" s="200" t="str">
        <f t="shared" si="23"/>
        <v/>
      </c>
      <c r="L158" s="201" t="str">
        <f t="shared" si="24"/>
        <v/>
      </c>
      <c r="M158" s="200" t="str">
        <f t="shared" si="28"/>
        <v/>
      </c>
      <c r="N158" s="201" t="str">
        <f t="shared" si="25"/>
        <v/>
      </c>
      <c r="P158" t="str">
        <f t="shared" si="30"/>
        <v/>
      </c>
      <c r="Q158" t="str">
        <f t="shared" si="26"/>
        <v/>
      </c>
    </row>
    <row r="159" spans="1:17" ht="16.5" thickBot="1" x14ac:dyDescent="0.3">
      <c r="A159" s="190">
        <f t="shared" si="29"/>
        <v>162</v>
      </c>
      <c r="B159" s="208"/>
      <c r="C159" s="208"/>
      <c r="D159" s="210"/>
      <c r="E159" s="210"/>
      <c r="F159" s="292"/>
      <c r="G159" s="292"/>
      <c r="I159" t="str">
        <f t="shared" si="27"/>
        <v/>
      </c>
      <c r="J159" t="str">
        <f t="shared" si="31"/>
        <v/>
      </c>
      <c r="K159" s="200" t="str">
        <f t="shared" si="23"/>
        <v/>
      </c>
      <c r="L159" s="201" t="str">
        <f t="shared" si="24"/>
        <v/>
      </c>
      <c r="M159" s="200" t="str">
        <f t="shared" si="28"/>
        <v/>
      </c>
      <c r="N159" s="201" t="str">
        <f t="shared" si="25"/>
        <v/>
      </c>
      <c r="P159" t="str">
        <f t="shared" si="30"/>
        <v/>
      </c>
      <c r="Q159" t="str">
        <f t="shared" si="26"/>
        <v/>
      </c>
    </row>
    <row r="160" spans="1:17" ht="16.5" thickBot="1" x14ac:dyDescent="0.3">
      <c r="A160" s="190">
        <f t="shared" si="29"/>
        <v>163</v>
      </c>
      <c r="B160" s="208"/>
      <c r="C160" s="208"/>
      <c r="D160" s="210"/>
      <c r="E160" s="210"/>
      <c r="F160" s="291"/>
      <c r="G160" s="291"/>
      <c r="I160" t="str">
        <f t="shared" si="27"/>
        <v/>
      </c>
      <c r="J160" t="str">
        <f t="shared" si="31"/>
        <v/>
      </c>
      <c r="K160" s="200" t="str">
        <f t="shared" si="23"/>
        <v/>
      </c>
      <c r="L160" s="201" t="str">
        <f t="shared" si="24"/>
        <v/>
      </c>
      <c r="M160" s="200" t="str">
        <f t="shared" si="28"/>
        <v/>
      </c>
      <c r="N160" s="201" t="str">
        <f t="shared" si="25"/>
        <v/>
      </c>
      <c r="P160" t="str">
        <f t="shared" si="30"/>
        <v/>
      </c>
      <c r="Q160" t="str">
        <f t="shared" si="26"/>
        <v/>
      </c>
    </row>
    <row r="161" spans="1:17" ht="16.5" thickBot="1" x14ac:dyDescent="0.3">
      <c r="A161" s="190">
        <f t="shared" si="29"/>
        <v>164</v>
      </c>
      <c r="B161" s="208"/>
      <c r="C161" s="208"/>
      <c r="D161" s="210"/>
      <c r="E161" s="210"/>
      <c r="F161" s="292"/>
      <c r="G161" s="292"/>
      <c r="I161" t="str">
        <f t="shared" si="27"/>
        <v/>
      </c>
      <c r="J161" t="str">
        <f t="shared" si="31"/>
        <v/>
      </c>
      <c r="K161" s="200" t="str">
        <f t="shared" si="23"/>
        <v/>
      </c>
      <c r="L161" s="201" t="str">
        <f t="shared" si="24"/>
        <v/>
      </c>
      <c r="M161" s="200" t="str">
        <f t="shared" si="28"/>
        <v/>
      </c>
      <c r="N161" s="201" t="str">
        <f t="shared" si="25"/>
        <v/>
      </c>
      <c r="P161" t="str">
        <f t="shared" si="30"/>
        <v/>
      </c>
      <c r="Q161" t="str">
        <f t="shared" si="26"/>
        <v/>
      </c>
    </row>
    <row r="162" spans="1:17" ht="16.5" thickBot="1" x14ac:dyDescent="0.3">
      <c r="A162" s="190">
        <f t="shared" si="29"/>
        <v>165</v>
      </c>
      <c r="B162" s="208"/>
      <c r="C162" s="208"/>
      <c r="D162" s="210"/>
      <c r="E162" s="210"/>
      <c r="F162" s="291"/>
      <c r="G162" s="291"/>
      <c r="I162" t="str">
        <f t="shared" si="27"/>
        <v/>
      </c>
      <c r="J162" t="str">
        <f t="shared" si="31"/>
        <v/>
      </c>
      <c r="K162" s="200" t="str">
        <f t="shared" si="23"/>
        <v/>
      </c>
      <c r="L162" s="201" t="str">
        <f t="shared" si="24"/>
        <v/>
      </c>
      <c r="M162" s="200" t="str">
        <f t="shared" si="28"/>
        <v/>
      </c>
      <c r="N162" s="201" t="str">
        <f t="shared" si="25"/>
        <v/>
      </c>
      <c r="P162" t="str">
        <f t="shared" si="30"/>
        <v/>
      </c>
      <c r="Q162" t="str">
        <f t="shared" si="26"/>
        <v/>
      </c>
    </row>
    <row r="163" spans="1:17" ht="16.5" thickBot="1" x14ac:dyDescent="0.3">
      <c r="A163" s="190">
        <f t="shared" si="29"/>
        <v>166</v>
      </c>
      <c r="B163" s="208"/>
      <c r="C163" s="208"/>
      <c r="D163" s="210"/>
      <c r="E163" s="210"/>
      <c r="F163" s="292"/>
      <c r="G163" s="292"/>
      <c r="I163" t="str">
        <f t="shared" si="27"/>
        <v/>
      </c>
      <c r="J163" t="str">
        <f t="shared" si="31"/>
        <v/>
      </c>
      <c r="K163" s="200" t="str">
        <f t="shared" si="23"/>
        <v/>
      </c>
      <c r="L163" s="201" t="str">
        <f t="shared" si="24"/>
        <v/>
      </c>
      <c r="M163" s="200" t="str">
        <f t="shared" si="28"/>
        <v/>
      </c>
      <c r="N163" s="201" t="str">
        <f t="shared" si="25"/>
        <v/>
      </c>
      <c r="P163" t="str">
        <f t="shared" si="30"/>
        <v/>
      </c>
      <c r="Q163" t="str">
        <f t="shared" si="26"/>
        <v/>
      </c>
    </row>
    <row r="164" spans="1:17" ht="16.5" thickBot="1" x14ac:dyDescent="0.3">
      <c r="A164" s="190">
        <f t="shared" si="29"/>
        <v>167</v>
      </c>
      <c r="B164" s="208"/>
      <c r="C164" s="208"/>
      <c r="D164" s="210"/>
      <c r="E164" s="210"/>
      <c r="F164" s="291"/>
      <c r="G164" s="291"/>
      <c r="I164" t="str">
        <f t="shared" si="27"/>
        <v/>
      </c>
      <c r="J164" t="str">
        <f t="shared" si="31"/>
        <v/>
      </c>
      <c r="K164" s="200" t="str">
        <f t="shared" si="23"/>
        <v/>
      </c>
      <c r="L164" s="201" t="str">
        <f t="shared" si="24"/>
        <v/>
      </c>
      <c r="M164" s="200" t="str">
        <f t="shared" si="28"/>
        <v/>
      </c>
      <c r="N164" s="201" t="str">
        <f t="shared" si="25"/>
        <v/>
      </c>
      <c r="P164" t="str">
        <f t="shared" si="30"/>
        <v/>
      </c>
      <c r="Q164" t="str">
        <f t="shared" si="26"/>
        <v/>
      </c>
    </row>
    <row r="165" spans="1:17" ht="16.5" thickBot="1" x14ac:dyDescent="0.3">
      <c r="A165" s="190">
        <f t="shared" si="29"/>
        <v>168</v>
      </c>
      <c r="B165" s="208"/>
      <c r="C165" s="208"/>
      <c r="D165" s="210"/>
      <c r="E165" s="210"/>
      <c r="F165" s="292"/>
      <c r="G165" s="292"/>
      <c r="I165" t="str">
        <f t="shared" si="27"/>
        <v/>
      </c>
      <c r="J165" t="str">
        <f t="shared" si="31"/>
        <v/>
      </c>
      <c r="K165" s="200" t="str">
        <f t="shared" si="23"/>
        <v/>
      </c>
      <c r="L165" s="201" t="str">
        <f t="shared" si="24"/>
        <v/>
      </c>
      <c r="M165" s="200" t="str">
        <f t="shared" si="28"/>
        <v/>
      </c>
      <c r="N165" s="201" t="str">
        <f t="shared" si="25"/>
        <v/>
      </c>
      <c r="P165" t="str">
        <f t="shared" si="30"/>
        <v/>
      </c>
      <c r="Q165" t="str">
        <f t="shared" si="26"/>
        <v/>
      </c>
    </row>
    <row r="166" spans="1:17" ht="16.5" thickBot="1" x14ac:dyDescent="0.3">
      <c r="A166" s="190">
        <f t="shared" si="29"/>
        <v>169</v>
      </c>
      <c r="B166" s="208"/>
      <c r="C166" s="208"/>
      <c r="D166" s="210"/>
      <c r="E166" s="210"/>
      <c r="F166" s="291"/>
      <c r="G166" s="291"/>
      <c r="I166" t="str">
        <f t="shared" si="27"/>
        <v/>
      </c>
      <c r="J166" t="str">
        <f t="shared" si="31"/>
        <v/>
      </c>
      <c r="K166" s="200" t="str">
        <f t="shared" si="23"/>
        <v/>
      </c>
      <c r="L166" s="201" t="str">
        <f t="shared" si="24"/>
        <v/>
      </c>
      <c r="M166" s="200" t="str">
        <f t="shared" si="28"/>
        <v/>
      </c>
      <c r="N166" s="201" t="str">
        <f t="shared" si="25"/>
        <v/>
      </c>
      <c r="P166" t="str">
        <f t="shared" si="30"/>
        <v/>
      </c>
      <c r="Q166" t="str">
        <f t="shared" si="26"/>
        <v/>
      </c>
    </row>
    <row r="167" spans="1:17" ht="16.5" thickBot="1" x14ac:dyDescent="0.3">
      <c r="A167" s="190">
        <f t="shared" si="29"/>
        <v>170</v>
      </c>
      <c r="B167" s="208"/>
      <c r="C167" s="208"/>
      <c r="D167" s="210"/>
      <c r="E167" s="210"/>
      <c r="F167" s="292"/>
      <c r="G167" s="292"/>
      <c r="I167" t="str">
        <f t="shared" si="27"/>
        <v/>
      </c>
      <c r="J167" t="str">
        <f t="shared" si="31"/>
        <v/>
      </c>
      <c r="K167" s="200" t="str">
        <f t="shared" si="23"/>
        <v/>
      </c>
      <c r="L167" s="201" t="str">
        <f t="shared" si="24"/>
        <v/>
      </c>
      <c r="M167" s="200" t="str">
        <f t="shared" si="28"/>
        <v/>
      </c>
      <c r="N167" s="201" t="str">
        <f t="shared" si="25"/>
        <v/>
      </c>
      <c r="P167" t="str">
        <f t="shared" si="30"/>
        <v/>
      </c>
      <c r="Q167" t="str">
        <f t="shared" si="26"/>
        <v/>
      </c>
    </row>
    <row r="168" spans="1:17" ht="16.5" thickBot="1" x14ac:dyDescent="0.3">
      <c r="A168" s="190">
        <f t="shared" si="29"/>
        <v>171</v>
      </c>
      <c r="B168" s="208"/>
      <c r="C168" s="208"/>
      <c r="D168" s="210"/>
      <c r="E168" s="210"/>
      <c r="F168" s="291"/>
      <c r="G168" s="291"/>
      <c r="I168" t="str">
        <f t="shared" si="27"/>
        <v/>
      </c>
      <c r="J168" t="str">
        <f t="shared" si="31"/>
        <v/>
      </c>
      <c r="K168" s="200" t="str">
        <f t="shared" si="23"/>
        <v/>
      </c>
      <c r="L168" s="201" t="str">
        <f t="shared" si="24"/>
        <v/>
      </c>
      <c r="M168" s="200" t="str">
        <f t="shared" si="28"/>
        <v/>
      </c>
      <c r="N168" s="201" t="str">
        <f t="shared" si="25"/>
        <v/>
      </c>
      <c r="P168" t="str">
        <f t="shared" si="30"/>
        <v/>
      </c>
      <c r="Q168" t="str">
        <f t="shared" si="26"/>
        <v/>
      </c>
    </row>
    <row r="169" spans="1:17" ht="16.5" thickBot="1" x14ac:dyDescent="0.3">
      <c r="A169" s="190">
        <f t="shared" si="29"/>
        <v>172</v>
      </c>
      <c r="B169" s="208"/>
      <c r="C169" s="208"/>
      <c r="D169" s="209"/>
      <c r="E169" s="210"/>
      <c r="F169" s="292"/>
      <c r="G169" s="292"/>
      <c r="I169" t="str">
        <f t="shared" si="27"/>
        <v/>
      </c>
      <c r="J169" t="str">
        <f t="shared" si="31"/>
        <v/>
      </c>
      <c r="K169" s="200" t="str">
        <f t="shared" si="23"/>
        <v/>
      </c>
      <c r="L169" s="201" t="str">
        <f t="shared" si="24"/>
        <v/>
      </c>
      <c r="M169" s="200" t="str">
        <f t="shared" si="28"/>
        <v/>
      </c>
      <c r="N169" s="201" t="str">
        <f t="shared" si="25"/>
        <v/>
      </c>
      <c r="P169" t="str">
        <f t="shared" si="30"/>
        <v/>
      </c>
      <c r="Q169" t="str">
        <f t="shared" si="26"/>
        <v/>
      </c>
    </row>
    <row r="170" spans="1:17" ht="16.5" thickBot="1" x14ac:dyDescent="0.3">
      <c r="A170" s="190">
        <f t="shared" si="29"/>
        <v>173</v>
      </c>
      <c r="B170" s="208"/>
      <c r="C170" s="208"/>
      <c r="D170" s="210"/>
      <c r="E170" s="209"/>
      <c r="F170" s="291"/>
      <c r="G170" s="291"/>
      <c r="I170" t="str">
        <f t="shared" si="27"/>
        <v/>
      </c>
      <c r="J170" t="str">
        <f t="shared" si="31"/>
        <v/>
      </c>
      <c r="K170" s="200" t="str">
        <f t="shared" si="23"/>
        <v/>
      </c>
      <c r="L170" s="201" t="str">
        <f t="shared" si="24"/>
        <v/>
      </c>
      <c r="M170" s="200" t="str">
        <f t="shared" si="28"/>
        <v/>
      </c>
      <c r="N170" s="201" t="str">
        <f t="shared" si="25"/>
        <v/>
      </c>
      <c r="P170" t="str">
        <f t="shared" si="30"/>
        <v/>
      </c>
      <c r="Q170" t="str">
        <f t="shared" si="26"/>
        <v/>
      </c>
    </row>
    <row r="171" spans="1:17" ht="16.5" thickBot="1" x14ac:dyDescent="0.3">
      <c r="A171" s="190">
        <f t="shared" si="29"/>
        <v>174</v>
      </c>
      <c r="B171" s="208"/>
      <c r="C171" s="208"/>
      <c r="D171" s="210"/>
      <c r="E171" s="210"/>
      <c r="F171" s="292"/>
      <c r="G171" s="292"/>
      <c r="I171" t="str">
        <f t="shared" si="27"/>
        <v/>
      </c>
      <c r="J171" t="str">
        <f t="shared" si="31"/>
        <v/>
      </c>
      <c r="K171" s="200" t="str">
        <f t="shared" si="23"/>
        <v/>
      </c>
      <c r="L171" s="201" t="str">
        <f t="shared" si="24"/>
        <v/>
      </c>
      <c r="M171" s="200" t="str">
        <f t="shared" si="28"/>
        <v/>
      </c>
      <c r="N171" s="201" t="str">
        <f t="shared" si="25"/>
        <v/>
      </c>
      <c r="P171" t="str">
        <f t="shared" si="30"/>
        <v/>
      </c>
      <c r="Q171" t="str">
        <f t="shared" si="26"/>
        <v/>
      </c>
    </row>
    <row r="172" spans="1:17" ht="16.5" thickBot="1" x14ac:dyDescent="0.3">
      <c r="A172" s="190">
        <f t="shared" si="29"/>
        <v>175</v>
      </c>
      <c r="B172" s="208"/>
      <c r="C172" s="208"/>
      <c r="D172" s="210"/>
      <c r="E172" s="210"/>
      <c r="F172" s="291"/>
      <c r="G172" s="291"/>
      <c r="I172" t="str">
        <f t="shared" si="27"/>
        <v/>
      </c>
      <c r="J172" t="str">
        <f t="shared" si="31"/>
        <v/>
      </c>
      <c r="K172" s="200" t="str">
        <f t="shared" si="23"/>
        <v/>
      </c>
      <c r="L172" s="201" t="str">
        <f t="shared" si="24"/>
        <v/>
      </c>
      <c r="M172" s="200" t="str">
        <f t="shared" si="28"/>
        <v/>
      </c>
      <c r="N172" s="201" t="str">
        <f t="shared" si="25"/>
        <v/>
      </c>
      <c r="P172" t="str">
        <f t="shared" si="30"/>
        <v/>
      </c>
      <c r="Q172" t="str">
        <f t="shared" si="26"/>
        <v/>
      </c>
    </row>
    <row r="173" spans="1:17" ht="16.5" thickBot="1" x14ac:dyDescent="0.3">
      <c r="A173" s="190">
        <f t="shared" si="29"/>
        <v>176</v>
      </c>
      <c r="B173" s="208"/>
      <c r="C173" s="208"/>
      <c r="D173" s="210"/>
      <c r="E173" s="210"/>
      <c r="F173" s="292"/>
      <c r="G173" s="292"/>
      <c r="I173" t="str">
        <f t="shared" si="27"/>
        <v/>
      </c>
      <c r="J173" t="str">
        <f t="shared" si="31"/>
        <v/>
      </c>
      <c r="K173" s="200" t="str">
        <f t="shared" si="23"/>
        <v/>
      </c>
      <c r="L173" s="201" t="str">
        <f t="shared" si="24"/>
        <v/>
      </c>
      <c r="M173" s="200" t="str">
        <f t="shared" si="28"/>
        <v/>
      </c>
      <c r="N173" s="201" t="str">
        <f t="shared" si="25"/>
        <v/>
      </c>
      <c r="P173" t="str">
        <f t="shared" si="30"/>
        <v/>
      </c>
      <c r="Q173" t="str">
        <f t="shared" si="26"/>
        <v/>
      </c>
    </row>
    <row r="174" spans="1:17" ht="16.5" thickBot="1" x14ac:dyDescent="0.3">
      <c r="A174" s="190">
        <f t="shared" si="29"/>
        <v>177</v>
      </c>
      <c r="B174" s="208"/>
      <c r="C174" s="208"/>
      <c r="D174" s="215" t="s">
        <v>1956</v>
      </c>
      <c r="E174" s="206" t="s">
        <v>1957</v>
      </c>
      <c r="F174" s="291"/>
      <c r="G174" s="291"/>
      <c r="I174" t="str">
        <f t="shared" si="27"/>
        <v/>
      </c>
      <c r="J174" t="str">
        <f t="shared" si="31"/>
        <v/>
      </c>
      <c r="K174" s="200" t="str">
        <f t="shared" si="23"/>
        <v xml:space="preserve"> WHEN COUNTRY = 'KOPER' AND SEGMENT = 'CORPORATE' THEN 62</v>
      </c>
      <c r="L174" s="201" t="str">
        <f t="shared" si="24"/>
        <v xml:space="preserve"> WHEN COUNTRY = 'KOPER' AND SEGMENT = 'SMALL/MICRO' THEN 123</v>
      </c>
      <c r="M174" s="200" t="str">
        <f t="shared" si="28"/>
        <v/>
      </c>
      <c r="N174" s="201" t="str">
        <f t="shared" si="25"/>
        <v/>
      </c>
      <c r="P174" t="str">
        <f t="shared" si="30"/>
        <v xml:space="preserve"> WHEN COUNTRY = 'KOPER' AND SEGMENT = 'CORPORATE' THEN 62 WHEN COUNTRY = 'KOPER' AND SEGMENT = 'SMALL/MICRO' THEN 123</v>
      </c>
      <c r="Q174" t="str">
        <f t="shared" si="26"/>
        <v>CASE  WHEN COUNTRY = 'KOPER' AND SEGMENT = 'CORPORATE' THEN 62 WHEN COUNTRY = 'KOPER' AND SEGMENT = 'SMALL/MICRO' THEN 123 END AS VAL_MAX_IND_177,</v>
      </c>
    </row>
    <row r="175" spans="1:17" ht="16.5" thickBot="1" x14ac:dyDescent="0.3">
      <c r="A175" s="190">
        <f t="shared" si="29"/>
        <v>178</v>
      </c>
      <c r="B175" s="208"/>
      <c r="C175" s="208"/>
      <c r="D175" s="210"/>
      <c r="E175" s="210"/>
      <c r="F175" s="292"/>
      <c r="G175" s="292"/>
      <c r="I175" t="str">
        <f t="shared" si="27"/>
        <v/>
      </c>
      <c r="J175" t="str">
        <f t="shared" si="31"/>
        <v/>
      </c>
      <c r="K175" s="200" t="str">
        <f t="shared" si="23"/>
        <v/>
      </c>
      <c r="L175" s="201" t="str">
        <f t="shared" si="24"/>
        <v/>
      </c>
      <c r="M175" s="200" t="str">
        <f t="shared" si="28"/>
        <v/>
      </c>
      <c r="N175" s="201" t="str">
        <f t="shared" si="25"/>
        <v/>
      </c>
      <c r="P175" t="str">
        <f t="shared" si="30"/>
        <v/>
      </c>
      <c r="Q175" t="str">
        <f t="shared" si="26"/>
        <v/>
      </c>
    </row>
    <row r="176" spans="1:17" ht="16.5" thickBot="1" x14ac:dyDescent="0.3">
      <c r="A176" s="190">
        <f t="shared" si="29"/>
        <v>179</v>
      </c>
      <c r="B176" s="208"/>
      <c r="C176" s="208"/>
      <c r="D176" s="210"/>
      <c r="E176" s="210"/>
      <c r="F176" s="291"/>
      <c r="G176" s="291"/>
      <c r="I176" t="str">
        <f t="shared" si="27"/>
        <v/>
      </c>
      <c r="J176" t="str">
        <f t="shared" si="31"/>
        <v/>
      </c>
      <c r="K176" s="200" t="str">
        <f t="shared" si="23"/>
        <v/>
      </c>
      <c r="L176" s="201" t="str">
        <f t="shared" si="24"/>
        <v/>
      </c>
      <c r="M176" s="200" t="str">
        <f t="shared" si="28"/>
        <v/>
      </c>
      <c r="N176" s="201" t="str">
        <f t="shared" si="25"/>
        <v/>
      </c>
      <c r="P176" t="str">
        <f t="shared" si="30"/>
        <v/>
      </c>
      <c r="Q176" t="str">
        <f t="shared" si="26"/>
        <v/>
      </c>
    </row>
    <row r="177" spans="1:17" ht="16.5" thickBot="1" x14ac:dyDescent="0.3">
      <c r="A177" s="190">
        <f t="shared" si="29"/>
        <v>180</v>
      </c>
      <c r="B177" s="208"/>
      <c r="C177" s="208"/>
      <c r="D177" s="210"/>
      <c r="E177" s="210"/>
      <c r="F177" s="292" t="s">
        <v>2048</v>
      </c>
      <c r="G177" s="292">
        <v>1354058</v>
      </c>
      <c r="I177" t="str">
        <f t="shared" si="27"/>
        <v/>
      </c>
      <c r="J177" t="str">
        <f t="shared" si="31"/>
        <v/>
      </c>
      <c r="K177" s="200" t="str">
        <f t="shared" si="23"/>
        <v/>
      </c>
      <c r="L177" s="201" t="str">
        <f t="shared" si="24"/>
        <v/>
      </c>
      <c r="M177" s="200" t="str">
        <f t="shared" si="28"/>
        <v xml:space="preserve"> WHEN COUNTRY = 'BIR' AND SEGMENT IN ('CORPORATE','SME Corporate') THEN 12.32576</v>
      </c>
      <c r="N177" s="201" t="str">
        <f t="shared" si="25"/>
        <v xml:space="preserve"> WHEN COUNTRY = 'BIR' AND SEGMENT = 'SME Retail' THEN 1354058</v>
      </c>
      <c r="P177" t="str">
        <f t="shared" si="30"/>
        <v xml:space="preserve"> WHEN COUNTRY = 'BIR' AND SEGMENT IN ('CORPORATE','SME Corporate') THEN 12.32576 WHEN COUNTRY = 'BIR' AND SEGMENT = 'SME Retail' THEN 1354058</v>
      </c>
      <c r="Q177" t="str">
        <f t="shared" si="26"/>
        <v>CASE  WHEN COUNTRY = 'BIR' AND SEGMENT IN ('CORPORATE','SME Corporate') THEN 12.32576 WHEN COUNTRY = 'BIR' AND SEGMENT = 'SME Retail' THEN 1354058 END AS VAL_MAX_IND_180,</v>
      </c>
    </row>
    <row r="178" spans="1:17" ht="16.5" thickBot="1" x14ac:dyDescent="0.3">
      <c r="A178" s="190">
        <f t="shared" si="29"/>
        <v>181</v>
      </c>
      <c r="B178" s="208"/>
      <c r="C178" s="208"/>
      <c r="D178" s="210"/>
      <c r="E178" s="210"/>
      <c r="F178" s="291" t="s">
        <v>2049</v>
      </c>
      <c r="G178" s="291" t="s">
        <v>2068</v>
      </c>
      <c r="I178" t="str">
        <f t="shared" si="27"/>
        <v/>
      </c>
      <c r="J178" t="str">
        <f t="shared" si="31"/>
        <v/>
      </c>
      <c r="K178" s="200" t="str">
        <f t="shared" si="23"/>
        <v/>
      </c>
      <c r="L178" s="201" t="str">
        <f t="shared" si="24"/>
        <v/>
      </c>
      <c r="M178" s="200" t="str">
        <f t="shared" si="28"/>
        <v xml:space="preserve"> WHEN COUNTRY = 'BIR' AND SEGMENT IN ('CORPORATE','SME Corporate') THEN 1.793758</v>
      </c>
      <c r="N178" s="201" t="str">
        <f t="shared" si="25"/>
        <v xml:space="preserve"> WHEN COUNTRY = 'BIR' AND SEGMENT = 'SME Retail' THEN 6.735648</v>
      </c>
      <c r="P178" t="str">
        <f t="shared" si="30"/>
        <v xml:space="preserve"> WHEN COUNTRY = 'BIR' AND SEGMENT IN ('CORPORATE','SME Corporate') THEN 1.793758 WHEN COUNTRY = 'BIR' AND SEGMENT = 'SME Retail' THEN 6.735648</v>
      </c>
      <c r="Q178" t="str">
        <f t="shared" si="26"/>
        <v>CASE  WHEN COUNTRY = 'BIR' AND SEGMENT IN ('CORPORATE','SME Corporate') THEN 1.793758 WHEN COUNTRY = 'BIR' AND SEGMENT = 'SME Retail' THEN 6.735648 END AS VAL_MAX_IND_181,</v>
      </c>
    </row>
    <row r="179" spans="1:17" ht="16.5" thickBot="1" x14ac:dyDescent="0.3">
      <c r="A179" s="190">
        <f t="shared" si="29"/>
        <v>182</v>
      </c>
      <c r="B179" s="208"/>
      <c r="C179" s="208"/>
      <c r="D179" s="210"/>
      <c r="E179" s="210"/>
      <c r="F179" s="292" t="s">
        <v>2050</v>
      </c>
      <c r="G179" s="292">
        <v>13068090</v>
      </c>
      <c r="I179" t="str">
        <f t="shared" si="27"/>
        <v/>
      </c>
      <c r="J179" t="str">
        <f t="shared" si="31"/>
        <v/>
      </c>
      <c r="K179" s="200" t="str">
        <f t="shared" si="23"/>
        <v/>
      </c>
      <c r="L179" s="201" t="str">
        <f t="shared" si="24"/>
        <v/>
      </c>
      <c r="M179" s="200" t="str">
        <f t="shared" si="28"/>
        <v xml:space="preserve"> WHEN COUNTRY = 'BIR' AND SEGMENT IN ('CORPORATE','SME Corporate') THEN 12.27247</v>
      </c>
      <c r="N179" s="201" t="str">
        <f t="shared" si="25"/>
        <v xml:space="preserve"> WHEN COUNTRY = 'BIR' AND SEGMENT = 'SME Retail' THEN 13068090</v>
      </c>
      <c r="P179" t="str">
        <f t="shared" si="30"/>
        <v xml:space="preserve"> WHEN COUNTRY = 'BIR' AND SEGMENT IN ('CORPORATE','SME Corporate') THEN 12.27247 WHEN COUNTRY = 'BIR' AND SEGMENT = 'SME Retail' THEN 13068090</v>
      </c>
      <c r="Q179" t="str">
        <f t="shared" si="26"/>
        <v>CASE  WHEN COUNTRY = 'BIR' AND SEGMENT IN ('CORPORATE','SME Corporate') THEN 12.27247 WHEN COUNTRY = 'BIR' AND SEGMENT = 'SME Retail' THEN 13068090 END AS VAL_MAX_IND_182,</v>
      </c>
    </row>
    <row r="180" spans="1:17" ht="16.5" thickBot="1" x14ac:dyDescent="0.3">
      <c r="A180" s="190">
        <f t="shared" si="29"/>
        <v>183</v>
      </c>
      <c r="B180" s="208"/>
      <c r="C180" s="208"/>
      <c r="D180" s="210"/>
      <c r="E180" s="210"/>
      <c r="F180" s="291" t="s">
        <v>2051</v>
      </c>
      <c r="G180" s="291" t="s">
        <v>2069</v>
      </c>
      <c r="I180" t="str">
        <f t="shared" si="27"/>
        <v/>
      </c>
      <c r="J180" t="str">
        <f t="shared" si="31"/>
        <v/>
      </c>
      <c r="K180" s="200" t="str">
        <f t="shared" si="23"/>
        <v/>
      </c>
      <c r="L180" s="201" t="str">
        <f t="shared" si="24"/>
        <v/>
      </c>
      <c r="M180" s="200" t="str">
        <f t="shared" si="28"/>
        <v xml:space="preserve"> WHEN COUNTRY = 'BIR' AND SEGMENT IN ('CORPORATE','SME Corporate') THEN 1.308322</v>
      </c>
      <c r="N180" s="201" t="str">
        <f t="shared" si="25"/>
        <v xml:space="preserve"> WHEN COUNTRY = 'BIR' AND SEGMENT = 'SME Retail' THEN 0.8080547</v>
      </c>
      <c r="P180" t="str">
        <f t="shared" si="30"/>
        <v xml:space="preserve"> WHEN COUNTRY = 'BIR' AND SEGMENT IN ('CORPORATE','SME Corporate') THEN 1.308322 WHEN COUNTRY = 'BIR' AND SEGMENT = 'SME Retail' THEN 0.8080547</v>
      </c>
      <c r="Q180" t="str">
        <f t="shared" si="26"/>
        <v>CASE  WHEN COUNTRY = 'BIR' AND SEGMENT IN ('CORPORATE','SME Corporate') THEN 1.308322 WHEN COUNTRY = 'BIR' AND SEGMENT = 'SME Retail' THEN 0.8080547 END AS VAL_MAX_IND_183,</v>
      </c>
    </row>
    <row r="181" spans="1:17" ht="16.5" thickBot="1" x14ac:dyDescent="0.3">
      <c r="A181" s="190">
        <f t="shared" si="29"/>
        <v>184</v>
      </c>
      <c r="B181" s="208"/>
      <c r="C181" s="208"/>
      <c r="D181" s="210"/>
      <c r="E181" s="210"/>
      <c r="F181" s="292"/>
      <c r="G181" s="292"/>
      <c r="I181" t="str">
        <f t="shared" si="27"/>
        <v/>
      </c>
      <c r="J181" t="str">
        <f t="shared" si="31"/>
        <v/>
      </c>
      <c r="K181" s="200" t="str">
        <f t="shared" si="23"/>
        <v/>
      </c>
      <c r="L181" s="201" t="str">
        <f t="shared" si="24"/>
        <v/>
      </c>
      <c r="M181" s="200" t="str">
        <f t="shared" si="28"/>
        <v/>
      </c>
      <c r="N181" s="201" t="str">
        <f t="shared" si="25"/>
        <v/>
      </c>
      <c r="P181" t="str">
        <f t="shared" si="30"/>
        <v/>
      </c>
      <c r="Q181" t="str">
        <f t="shared" si="26"/>
        <v/>
      </c>
    </row>
    <row r="182" spans="1:17" ht="16.5" thickBot="1" x14ac:dyDescent="0.3">
      <c r="A182" s="190">
        <f t="shared" si="29"/>
        <v>185</v>
      </c>
      <c r="B182" s="208"/>
      <c r="C182" s="208"/>
      <c r="D182" s="210"/>
      <c r="E182" s="210"/>
      <c r="F182" s="291"/>
      <c r="G182" s="291"/>
      <c r="I182" t="str">
        <f t="shared" si="27"/>
        <v/>
      </c>
      <c r="J182" t="str">
        <f t="shared" si="31"/>
        <v/>
      </c>
      <c r="K182" s="200" t="str">
        <f t="shared" si="23"/>
        <v/>
      </c>
      <c r="L182" s="201" t="str">
        <f t="shared" si="24"/>
        <v/>
      </c>
      <c r="M182" s="200" t="str">
        <f t="shared" si="28"/>
        <v/>
      </c>
      <c r="N182" s="201" t="str">
        <f t="shared" si="25"/>
        <v/>
      </c>
      <c r="P182" t="str">
        <f t="shared" si="30"/>
        <v/>
      </c>
      <c r="Q182" t="str">
        <f t="shared" si="26"/>
        <v/>
      </c>
    </row>
    <row r="183" spans="1:17" ht="16.5" thickBot="1" x14ac:dyDescent="0.3">
      <c r="A183" s="190">
        <f t="shared" si="29"/>
        <v>186</v>
      </c>
      <c r="B183" s="208"/>
      <c r="C183" s="208"/>
      <c r="D183" s="210"/>
      <c r="E183" s="210"/>
      <c r="F183" s="292" t="s">
        <v>2052</v>
      </c>
      <c r="G183" s="292">
        <v>13</v>
      </c>
      <c r="I183" t="str">
        <f t="shared" si="27"/>
        <v/>
      </c>
      <c r="J183" t="str">
        <f t="shared" si="31"/>
        <v/>
      </c>
      <c r="K183" s="200" t="str">
        <f t="shared" si="23"/>
        <v/>
      </c>
      <c r="L183" s="201" t="str">
        <f t="shared" si="24"/>
        <v/>
      </c>
      <c r="M183" s="200" t="str">
        <f t="shared" si="28"/>
        <v xml:space="preserve"> WHEN COUNTRY = 'BIR' AND SEGMENT IN ('CORPORATE','SME Corporate') THEN 18.8</v>
      </c>
      <c r="N183" s="201" t="str">
        <f t="shared" si="25"/>
        <v xml:space="preserve"> WHEN COUNTRY = 'BIR' AND SEGMENT = 'SME Retail' THEN 13</v>
      </c>
      <c r="P183" t="str">
        <f t="shared" si="30"/>
        <v xml:space="preserve"> WHEN COUNTRY = 'BIR' AND SEGMENT IN ('CORPORATE','SME Corporate') THEN 18.8 WHEN COUNTRY = 'BIR' AND SEGMENT = 'SME Retail' THEN 13</v>
      </c>
      <c r="Q183" t="str">
        <f t="shared" si="26"/>
        <v>CASE  WHEN COUNTRY = 'BIR' AND SEGMENT IN ('CORPORATE','SME Corporate') THEN 18.8 WHEN COUNTRY = 'BIR' AND SEGMENT = 'SME Retail' THEN 13 END AS VAL_MAX_IND_186,</v>
      </c>
    </row>
    <row r="184" spans="1:17" ht="16.5" thickBot="1" x14ac:dyDescent="0.3">
      <c r="A184" s="190">
        <f t="shared" si="29"/>
        <v>187</v>
      </c>
      <c r="B184" s="208"/>
      <c r="C184" s="208" t="s">
        <v>1958</v>
      </c>
      <c r="D184" s="210"/>
      <c r="E184" s="206" t="s">
        <v>1959</v>
      </c>
      <c r="F184" s="291" t="s">
        <v>2053</v>
      </c>
      <c r="G184" s="291" t="s">
        <v>2070</v>
      </c>
      <c r="I184" t="str">
        <f t="shared" si="27"/>
        <v/>
      </c>
      <c r="J184" t="str">
        <f>IF(LEN(C184)&gt;0,CONCATENATE(" WHEN COUNTRY = '",$B$2, ,"' AND SEGMENT = '",$C$3,"'  THEN ",C184 ),"")</f>
        <v xml:space="preserve"> WHEN COUNTRY = 'BIB' AND SEGMENT = 'RETAIL'  THEN 3.5855</v>
      </c>
      <c r="K184" s="200" t="str">
        <f t="shared" si="23"/>
        <v/>
      </c>
      <c r="L184" s="201" t="str">
        <f t="shared" si="24"/>
        <v xml:space="preserve"> WHEN COUNTRY = 'KOPER' AND SEGMENT = 'SMALL/MICRO' THEN 4.487243</v>
      </c>
      <c r="M184" s="200" t="str">
        <f t="shared" si="28"/>
        <v xml:space="preserve"> WHEN COUNTRY = 'BIR' AND SEGMENT IN ('CORPORATE','SME Corporate') THEN 3.552018</v>
      </c>
      <c r="N184" s="201" t="str">
        <f t="shared" si="25"/>
        <v xml:space="preserve"> WHEN COUNTRY = 'BIR' AND SEGMENT = 'SME Retail' THEN 2.867651</v>
      </c>
      <c r="P184" t="str">
        <f t="shared" si="30"/>
        <v xml:space="preserve"> WHEN COUNTRY = 'BIB' AND SEGMENT = 'RETAIL'  THEN 3.5855 WHEN COUNTRY = 'KOPER' AND SEGMENT = 'SMALL/MICRO' THEN 4.487243 WHEN COUNTRY = 'BIR' AND SEGMENT IN ('CORPORATE','SME Corporate') THEN 3.552018 WHEN COUNTRY = 'BIR' AND SEGMENT = 'SME Retail' THEN 2.867651</v>
      </c>
      <c r="Q184" t="str">
        <f t="shared" si="26"/>
        <v>CASE  WHEN COUNTRY = 'BIB' AND SEGMENT = 'RETAIL'  THEN 3.5855 WHEN COUNTRY = 'KOPER' AND SEGMENT = 'SMALL/MICRO' THEN 4.487243 WHEN COUNTRY = 'BIR' AND SEGMENT IN ('CORPORATE','SME Corporate') THEN 3.552018 WHEN COUNTRY = 'BIR' AND SEGMENT = 'SME Retail' THEN 2.867651 END AS VAL_MAX_IND_187,</v>
      </c>
    </row>
    <row r="185" spans="1:17" ht="16.5" thickBot="1" x14ac:dyDescent="0.3">
      <c r="A185" s="190">
        <f t="shared" si="29"/>
        <v>188</v>
      </c>
      <c r="B185" s="208"/>
      <c r="C185" s="208"/>
      <c r="D185" s="215" t="s">
        <v>1960</v>
      </c>
      <c r="E185" s="210"/>
      <c r="F185" s="292" t="s">
        <v>2054</v>
      </c>
      <c r="G185" s="292">
        <v>9301659</v>
      </c>
      <c r="I185" t="str">
        <f t="shared" si="27"/>
        <v/>
      </c>
      <c r="J185" t="str">
        <f t="shared" ref="J185:J201" si="32">IF(LEN(C185)&gt;0,CONCATENATE(" WHEN COUNTRY = '",$B$2, ,"' AND SEGMENT = '",$B$3,"' THEN ",C185 ),"")</f>
        <v/>
      </c>
      <c r="K185" s="200" t="str">
        <f t="shared" si="23"/>
        <v xml:space="preserve"> WHEN COUNTRY = 'KOPER' AND SEGMENT = 'CORPORATE' THEN 3.863042</v>
      </c>
      <c r="L185" s="201" t="str">
        <f t="shared" si="24"/>
        <v/>
      </c>
      <c r="M185" s="200" t="str">
        <f t="shared" si="28"/>
        <v xml:space="preserve"> WHEN COUNTRY = 'BIR' AND SEGMENT IN ('CORPORATE','SME Corporate') THEN 6.406273</v>
      </c>
      <c r="N185" s="201" t="str">
        <f t="shared" si="25"/>
        <v xml:space="preserve"> WHEN COUNTRY = 'BIR' AND SEGMENT = 'SME Retail' THEN 9301659</v>
      </c>
      <c r="P185" t="str">
        <f t="shared" si="30"/>
        <v xml:space="preserve"> WHEN COUNTRY = 'KOPER' AND SEGMENT = 'CORPORATE' THEN 3.863042 WHEN COUNTRY = 'BIR' AND SEGMENT IN ('CORPORATE','SME Corporate') THEN 6.406273 WHEN COUNTRY = 'BIR' AND SEGMENT = 'SME Retail' THEN 9301659</v>
      </c>
      <c r="Q185" t="str">
        <f t="shared" si="26"/>
        <v>CASE  WHEN COUNTRY = 'KOPER' AND SEGMENT = 'CORPORATE' THEN 3.863042 WHEN COUNTRY = 'BIR' AND SEGMENT IN ('CORPORATE','SME Corporate') THEN 6.406273 WHEN COUNTRY = 'BIR' AND SEGMENT = 'SME Retail' THEN 9301659 END AS VAL_MAX_IND_188,</v>
      </c>
    </row>
    <row r="186" spans="1:17" ht="16.5" thickBot="1" x14ac:dyDescent="0.3">
      <c r="A186" s="190">
        <f t="shared" si="29"/>
        <v>189</v>
      </c>
      <c r="B186" s="208"/>
      <c r="C186" s="208"/>
      <c r="D186" s="210"/>
      <c r="E186" s="210"/>
      <c r="F186" s="291">
        <v>14</v>
      </c>
      <c r="G186" s="291" t="s">
        <v>2043</v>
      </c>
      <c r="I186" t="str">
        <f t="shared" si="27"/>
        <v/>
      </c>
      <c r="J186" t="str">
        <f t="shared" si="32"/>
        <v/>
      </c>
      <c r="K186" s="200" t="str">
        <f t="shared" si="23"/>
        <v/>
      </c>
      <c r="L186" s="201" t="str">
        <f t="shared" si="24"/>
        <v/>
      </c>
      <c r="M186" s="200" t="str">
        <f t="shared" si="28"/>
        <v xml:space="preserve"> WHEN COUNTRY = 'BIR' AND SEGMENT IN ('CORPORATE','SME Corporate') THEN 14</v>
      </c>
      <c r="N186" s="201" t="str">
        <f t="shared" si="25"/>
        <v xml:space="preserve"> WHEN COUNTRY = 'BIR' AND SEGMENT = 'SME Retail' THEN 14</v>
      </c>
      <c r="P186" t="str">
        <f t="shared" si="30"/>
        <v xml:space="preserve"> WHEN COUNTRY = 'BIR' AND SEGMENT IN ('CORPORATE','SME Corporate') THEN 14 WHEN COUNTRY = 'BIR' AND SEGMENT = 'SME Retail' THEN 14</v>
      </c>
      <c r="Q186" t="str">
        <f t="shared" si="26"/>
        <v>CASE  WHEN COUNTRY = 'BIR' AND SEGMENT IN ('CORPORATE','SME Corporate') THEN 14 WHEN COUNTRY = 'BIR' AND SEGMENT = 'SME Retail' THEN 14 END AS VAL_MAX_IND_189,</v>
      </c>
    </row>
    <row r="187" spans="1:17" ht="16.5" thickBot="1" x14ac:dyDescent="0.3">
      <c r="A187" s="190">
        <f t="shared" si="29"/>
        <v>190</v>
      </c>
      <c r="B187" s="208"/>
      <c r="C187" s="208"/>
      <c r="D187" s="210"/>
      <c r="E187" s="210"/>
      <c r="F187" s="292" t="s">
        <v>2055</v>
      </c>
      <c r="G187" s="292">
        <v>584398</v>
      </c>
      <c r="I187" t="str">
        <f t="shared" si="27"/>
        <v/>
      </c>
      <c r="J187" t="str">
        <f t="shared" si="32"/>
        <v/>
      </c>
      <c r="K187" s="200" t="str">
        <f t="shared" si="23"/>
        <v/>
      </c>
      <c r="L187" s="201" t="str">
        <f t="shared" si="24"/>
        <v/>
      </c>
      <c r="M187" s="200" t="str">
        <f t="shared" si="28"/>
        <v xml:space="preserve"> WHEN COUNTRY = 'BIR' AND SEGMENT IN ('CORPORATE','SME Corporate') THEN 636832.1</v>
      </c>
      <c r="N187" s="201" t="str">
        <f t="shared" si="25"/>
        <v xml:space="preserve"> WHEN COUNTRY = 'BIR' AND SEGMENT = 'SME Retail' THEN 584398</v>
      </c>
      <c r="P187" t="str">
        <f t="shared" si="30"/>
        <v xml:space="preserve"> WHEN COUNTRY = 'BIR' AND SEGMENT IN ('CORPORATE','SME Corporate') THEN 636832.1 WHEN COUNTRY = 'BIR' AND SEGMENT = 'SME Retail' THEN 584398</v>
      </c>
      <c r="Q187" t="str">
        <f t="shared" si="26"/>
        <v>CASE  WHEN COUNTRY = 'BIR' AND SEGMENT IN ('CORPORATE','SME Corporate') THEN 636832.1 WHEN COUNTRY = 'BIR' AND SEGMENT = 'SME Retail' THEN 584398 END AS VAL_MAX_IND_190,</v>
      </c>
    </row>
    <row r="188" spans="1:17" ht="16.5" thickBot="1" x14ac:dyDescent="0.3">
      <c r="A188" s="190">
        <f t="shared" si="29"/>
        <v>191</v>
      </c>
      <c r="B188" s="208"/>
      <c r="C188" s="208"/>
      <c r="D188" s="210"/>
      <c r="E188" s="210"/>
      <c r="F188" s="291"/>
      <c r="G188" s="291"/>
      <c r="I188" t="str">
        <f t="shared" si="27"/>
        <v/>
      </c>
      <c r="J188" t="str">
        <f t="shared" si="32"/>
        <v/>
      </c>
      <c r="K188" s="200" t="str">
        <f t="shared" si="23"/>
        <v/>
      </c>
      <c r="L188" s="201" t="str">
        <f t="shared" si="24"/>
        <v/>
      </c>
      <c r="M188" s="200" t="str">
        <f t="shared" si="28"/>
        <v/>
      </c>
      <c r="N188" s="201" t="str">
        <f t="shared" si="25"/>
        <v/>
      </c>
      <c r="P188" t="str">
        <f t="shared" si="30"/>
        <v/>
      </c>
      <c r="Q188" t="str">
        <f t="shared" si="26"/>
        <v/>
      </c>
    </row>
    <row r="189" spans="1:17" ht="16.5" thickBot="1" x14ac:dyDescent="0.3">
      <c r="A189" s="190">
        <f t="shared" si="29"/>
        <v>192</v>
      </c>
      <c r="B189" s="208"/>
      <c r="C189" s="208"/>
      <c r="D189" s="210"/>
      <c r="E189" s="210"/>
      <c r="F189" s="292" t="s">
        <v>2056</v>
      </c>
      <c r="G189" s="292" t="s">
        <v>2071</v>
      </c>
      <c r="I189" t="str">
        <f t="shared" si="27"/>
        <v/>
      </c>
      <c r="J189" t="str">
        <f t="shared" si="32"/>
        <v/>
      </c>
      <c r="K189" s="200" t="str">
        <f t="shared" si="23"/>
        <v/>
      </c>
      <c r="L189" s="201" t="str">
        <f t="shared" si="24"/>
        <v/>
      </c>
      <c r="M189" s="200" t="str">
        <f t="shared" si="28"/>
        <v xml:space="preserve"> WHEN COUNTRY = 'BIR' AND SEGMENT IN ('CORPORATE','SME Corporate') THEN 124614.3</v>
      </c>
      <c r="N189" s="201" t="str">
        <f t="shared" si="25"/>
        <v xml:space="preserve"> WHEN COUNTRY = 'BIR' AND SEGMENT = 'SME Retail' THEN 136001.4</v>
      </c>
      <c r="P189" t="str">
        <f t="shared" si="30"/>
        <v xml:space="preserve"> WHEN COUNTRY = 'BIR' AND SEGMENT IN ('CORPORATE','SME Corporate') THEN 124614.3 WHEN COUNTRY = 'BIR' AND SEGMENT = 'SME Retail' THEN 136001.4</v>
      </c>
      <c r="Q189" t="str">
        <f t="shared" si="26"/>
        <v>CASE  WHEN COUNTRY = 'BIR' AND SEGMENT IN ('CORPORATE','SME Corporate') THEN 124614.3 WHEN COUNTRY = 'BIR' AND SEGMENT = 'SME Retail' THEN 136001.4 END AS VAL_MAX_IND_192,</v>
      </c>
    </row>
    <row r="190" spans="1:17" ht="16.5" thickBot="1" x14ac:dyDescent="0.3">
      <c r="A190" s="190">
        <f t="shared" si="29"/>
        <v>193</v>
      </c>
      <c r="B190" s="208"/>
      <c r="C190" s="208"/>
      <c r="D190" s="215" t="s">
        <v>1961</v>
      </c>
      <c r="E190" s="210"/>
      <c r="F190" s="291" t="s">
        <v>2056</v>
      </c>
      <c r="G190" s="291" t="s">
        <v>2072</v>
      </c>
      <c r="I190" t="str">
        <f t="shared" si="27"/>
        <v/>
      </c>
      <c r="J190" t="str">
        <f t="shared" si="32"/>
        <v/>
      </c>
      <c r="K190" s="200" t="str">
        <f t="shared" si="23"/>
        <v xml:space="preserve"> WHEN COUNTRY = 'KOPER' AND SEGMENT = 'CORPORATE' THEN 10100000</v>
      </c>
      <c r="L190" s="201" t="str">
        <f t="shared" si="24"/>
        <v/>
      </c>
      <c r="M190" s="200" t="str">
        <f t="shared" si="28"/>
        <v xml:space="preserve"> WHEN COUNTRY = 'BIR' AND SEGMENT IN ('CORPORATE','SME Corporate') THEN 124614.3</v>
      </c>
      <c r="N190" s="201" t="str">
        <f t="shared" si="25"/>
        <v xml:space="preserve"> WHEN COUNTRY = 'BIR' AND SEGMENT = 'SME Retail' THEN 136001.40</v>
      </c>
      <c r="P190" t="str">
        <f t="shared" si="30"/>
        <v xml:space="preserve"> WHEN COUNTRY = 'KOPER' AND SEGMENT = 'CORPORATE' THEN 10100000 WHEN COUNTRY = 'BIR' AND SEGMENT IN ('CORPORATE','SME Corporate') THEN 124614.3 WHEN COUNTRY = 'BIR' AND SEGMENT = 'SME Retail' THEN 136001.40</v>
      </c>
      <c r="Q190" t="str">
        <f t="shared" si="26"/>
        <v>CASE  WHEN COUNTRY = 'KOPER' AND SEGMENT = 'CORPORATE' THEN 10100000 WHEN COUNTRY = 'BIR' AND SEGMENT IN ('CORPORATE','SME Corporate') THEN 124614.3 WHEN COUNTRY = 'BIR' AND SEGMENT = 'SME Retail' THEN 136001.40 END AS VAL_MAX_IND_193,</v>
      </c>
    </row>
    <row r="191" spans="1:17" ht="16.5" thickBot="1" x14ac:dyDescent="0.3">
      <c r="A191" s="190">
        <f t="shared" si="29"/>
        <v>194</v>
      </c>
      <c r="B191" s="208"/>
      <c r="C191" s="208"/>
      <c r="D191" s="210"/>
      <c r="E191" s="210"/>
      <c r="F191" s="292" t="s">
        <v>2055</v>
      </c>
      <c r="G191" s="292">
        <v>584398</v>
      </c>
      <c r="I191" t="str">
        <f t="shared" si="27"/>
        <v/>
      </c>
      <c r="J191" t="str">
        <f t="shared" si="32"/>
        <v/>
      </c>
      <c r="K191" s="200" t="str">
        <f t="shared" si="23"/>
        <v/>
      </c>
      <c r="L191" s="201" t="str">
        <f t="shared" si="24"/>
        <v/>
      </c>
      <c r="M191" s="200" t="str">
        <f t="shared" si="28"/>
        <v xml:space="preserve"> WHEN COUNTRY = 'BIR' AND SEGMENT IN ('CORPORATE','SME Corporate') THEN 636832.1</v>
      </c>
      <c r="N191" s="201" t="str">
        <f t="shared" si="25"/>
        <v xml:space="preserve"> WHEN COUNTRY = 'BIR' AND SEGMENT = 'SME Retail' THEN 584398</v>
      </c>
      <c r="P191" t="str">
        <f t="shared" si="30"/>
        <v xml:space="preserve"> WHEN COUNTRY = 'BIR' AND SEGMENT IN ('CORPORATE','SME Corporate') THEN 636832.1 WHEN COUNTRY = 'BIR' AND SEGMENT = 'SME Retail' THEN 584398</v>
      </c>
      <c r="Q191" t="str">
        <f t="shared" si="26"/>
        <v>CASE  WHEN COUNTRY = 'BIR' AND SEGMENT IN ('CORPORATE','SME Corporate') THEN 636832.1 WHEN COUNTRY = 'BIR' AND SEGMENT = 'SME Retail' THEN 584398 END AS VAL_MAX_IND_194,</v>
      </c>
    </row>
    <row r="192" spans="1:17" ht="16.5" thickBot="1" x14ac:dyDescent="0.3">
      <c r="A192" s="190">
        <f t="shared" si="29"/>
        <v>195</v>
      </c>
      <c r="B192" s="208"/>
      <c r="C192" s="208"/>
      <c r="D192" s="210"/>
      <c r="E192" s="210"/>
      <c r="F192" s="291"/>
      <c r="G192" s="291"/>
      <c r="I192" t="str">
        <f t="shared" si="27"/>
        <v/>
      </c>
      <c r="J192" t="str">
        <f t="shared" si="32"/>
        <v/>
      </c>
      <c r="K192" s="200" t="str">
        <f t="shared" si="23"/>
        <v/>
      </c>
      <c r="L192" s="201" t="str">
        <f t="shared" si="24"/>
        <v/>
      </c>
      <c r="M192" s="200" t="str">
        <f t="shared" si="28"/>
        <v/>
      </c>
      <c r="N192" s="201" t="str">
        <f t="shared" si="25"/>
        <v/>
      </c>
      <c r="P192" t="str">
        <f t="shared" si="30"/>
        <v/>
      </c>
      <c r="Q192" t="str">
        <f t="shared" si="26"/>
        <v/>
      </c>
    </row>
    <row r="193" spans="1:17" ht="16.5" thickBot="1" x14ac:dyDescent="0.3">
      <c r="A193" s="190">
        <f t="shared" si="29"/>
        <v>196</v>
      </c>
      <c r="B193" s="208"/>
      <c r="C193" s="208"/>
      <c r="D193" s="210"/>
      <c r="E193" s="210"/>
      <c r="F193" s="292" t="s">
        <v>2056</v>
      </c>
      <c r="G193" s="292" t="s">
        <v>2071</v>
      </c>
      <c r="I193" t="str">
        <f t="shared" si="27"/>
        <v/>
      </c>
      <c r="J193" t="str">
        <f t="shared" si="32"/>
        <v/>
      </c>
      <c r="K193" s="200" t="str">
        <f t="shared" si="23"/>
        <v/>
      </c>
      <c r="L193" s="201" t="str">
        <f t="shared" si="24"/>
        <v/>
      </c>
      <c r="M193" s="200" t="str">
        <f t="shared" si="28"/>
        <v xml:space="preserve"> WHEN COUNTRY = 'BIR' AND SEGMENT IN ('CORPORATE','SME Corporate') THEN 124614.3</v>
      </c>
      <c r="N193" s="201" t="str">
        <f t="shared" si="25"/>
        <v xml:space="preserve"> WHEN COUNTRY = 'BIR' AND SEGMENT = 'SME Retail' THEN 136001.4</v>
      </c>
      <c r="P193" t="str">
        <f t="shared" si="30"/>
        <v xml:space="preserve"> WHEN COUNTRY = 'BIR' AND SEGMENT IN ('CORPORATE','SME Corporate') THEN 124614.3 WHEN COUNTRY = 'BIR' AND SEGMENT = 'SME Retail' THEN 136001.4</v>
      </c>
      <c r="Q193" t="str">
        <f t="shared" si="26"/>
        <v>CASE  WHEN COUNTRY = 'BIR' AND SEGMENT IN ('CORPORATE','SME Corporate') THEN 124614.3 WHEN COUNTRY = 'BIR' AND SEGMENT = 'SME Retail' THEN 136001.4 END AS VAL_MAX_IND_196,</v>
      </c>
    </row>
    <row r="194" spans="1:17" ht="16.5" thickBot="1" x14ac:dyDescent="0.3">
      <c r="A194" s="190">
        <f>+A193+1</f>
        <v>197</v>
      </c>
      <c r="B194" s="208"/>
      <c r="C194" s="208"/>
      <c r="D194" s="210"/>
      <c r="E194" s="210"/>
      <c r="F194" s="291" t="s">
        <v>2056</v>
      </c>
      <c r="G194" s="291" t="s">
        <v>2072</v>
      </c>
      <c r="I194" t="str">
        <f t="shared" si="27"/>
        <v/>
      </c>
      <c r="J194" t="str">
        <f t="shared" si="32"/>
        <v/>
      </c>
      <c r="K194" s="200" t="str">
        <f t="shared" si="23"/>
        <v/>
      </c>
      <c r="L194" s="201" t="str">
        <f t="shared" si="24"/>
        <v/>
      </c>
      <c r="M194" s="200" t="str">
        <f t="shared" si="28"/>
        <v xml:space="preserve"> WHEN COUNTRY = 'BIR' AND SEGMENT IN ('CORPORATE','SME Corporate') THEN 124614.3</v>
      </c>
      <c r="N194" s="201" t="str">
        <f t="shared" si="25"/>
        <v xml:space="preserve"> WHEN COUNTRY = 'BIR' AND SEGMENT = 'SME Retail' THEN 136001.40</v>
      </c>
      <c r="P194" t="str">
        <f t="shared" si="30"/>
        <v xml:space="preserve"> WHEN COUNTRY = 'BIR' AND SEGMENT IN ('CORPORATE','SME Corporate') THEN 124614.3 WHEN COUNTRY = 'BIR' AND SEGMENT = 'SME Retail' THEN 136001.40</v>
      </c>
      <c r="Q194" t="str">
        <f t="shared" si="26"/>
        <v>CASE  WHEN COUNTRY = 'BIR' AND SEGMENT IN ('CORPORATE','SME Corporate') THEN 124614.3 WHEN COUNTRY = 'BIR' AND SEGMENT = 'SME Retail' THEN 136001.40 END AS VAL_MAX_IND_197,</v>
      </c>
    </row>
    <row r="195" spans="1:17" ht="16.5" thickBot="1" x14ac:dyDescent="0.3">
      <c r="A195" s="190">
        <f t="shared" si="29"/>
        <v>198</v>
      </c>
      <c r="B195" s="208"/>
      <c r="C195" s="208"/>
      <c r="D195" s="210"/>
      <c r="E195" s="210"/>
      <c r="F195" s="292"/>
      <c r="G195" s="292"/>
      <c r="I195" t="str">
        <f t="shared" si="27"/>
        <v/>
      </c>
      <c r="J195" t="str">
        <f t="shared" si="32"/>
        <v/>
      </c>
      <c r="K195" s="200" t="str">
        <f t="shared" si="23"/>
        <v/>
      </c>
      <c r="L195" s="201" t="str">
        <f t="shared" si="24"/>
        <v/>
      </c>
      <c r="M195" s="200" t="str">
        <f t="shared" si="28"/>
        <v/>
      </c>
      <c r="N195" s="201" t="str">
        <f t="shared" si="25"/>
        <v/>
      </c>
      <c r="P195" t="str">
        <f t="shared" si="30"/>
        <v/>
      </c>
      <c r="Q195" t="str">
        <f t="shared" si="26"/>
        <v/>
      </c>
    </row>
    <row r="196" spans="1:17" ht="16.5" thickBot="1" x14ac:dyDescent="0.3">
      <c r="A196" s="190">
        <f t="shared" si="29"/>
        <v>199</v>
      </c>
      <c r="B196" s="208"/>
      <c r="C196" s="208"/>
      <c r="D196" s="210"/>
      <c r="E196" s="210"/>
      <c r="F196" s="291"/>
      <c r="G196" s="291"/>
      <c r="I196" t="str">
        <f t="shared" si="27"/>
        <v/>
      </c>
      <c r="J196" t="str">
        <f t="shared" si="32"/>
        <v/>
      </c>
      <c r="K196" s="200" t="str">
        <f t="shared" ref="K196:K222" si="33">IF(LEN(D196)&gt;0,CONCATENATE(" WHEN COUNTRY = '",$D$2, ,"' AND SEGMENT = '",$D$3,"' THEN ",D196 ),"")</f>
        <v/>
      </c>
      <c r="L196" s="201" t="str">
        <f t="shared" ref="L196:L222" si="34">IF(LEN(E196)&gt;0,CONCATENATE(" WHEN COUNTRY = '",$D$2, ,"' AND SEGMENT = '",$E$3,"' THEN ",E196 ),"")</f>
        <v/>
      </c>
      <c r="M196" s="200" t="str">
        <f t="shared" si="28"/>
        <v/>
      </c>
      <c r="N196" s="201" t="str">
        <f t="shared" ref="N196:N222" si="35">IF(LEN(G196)&gt;0,CONCATENATE(" WHEN COUNTRY = '",$F$2, ,"' AND SEGMENT = '",$G$3,"' THEN ",G196 ),"")</f>
        <v/>
      </c>
      <c r="P196" t="str">
        <f t="shared" si="30"/>
        <v/>
      </c>
      <c r="Q196" t="str">
        <f t="shared" ref="Q196:Q222" si="36">IF(LEN(P196)&gt;0,CONCATENATE("CASE ",P196," END AS VAL_MAX_IND_",A196,","),"")</f>
        <v/>
      </c>
    </row>
    <row r="197" spans="1:17" ht="16.5" thickBot="1" x14ac:dyDescent="0.3">
      <c r="A197" s="190">
        <f t="shared" si="29"/>
        <v>200</v>
      </c>
      <c r="B197" s="208"/>
      <c r="C197" s="208"/>
      <c r="D197" s="210"/>
      <c r="E197" s="210"/>
      <c r="F197" s="292" t="s">
        <v>2057</v>
      </c>
      <c r="G197" s="292" t="s">
        <v>2058</v>
      </c>
      <c r="I197" t="str">
        <f t="shared" ref="I197:I216" si="37">IF(LEN(B197)&gt;0,CONCATENATE(" WHEN COUNTRY = '",$B$2, ,"' AND SEGMENT = '",$B$3,"' THEN ",B197 ),"")</f>
        <v/>
      </c>
      <c r="J197" t="str">
        <f t="shared" si="32"/>
        <v/>
      </c>
      <c r="K197" s="200" t="str">
        <f t="shared" si="33"/>
        <v/>
      </c>
      <c r="L197" s="201" t="str">
        <f t="shared" si="34"/>
        <v/>
      </c>
      <c r="M197" s="200" t="str">
        <f t="shared" ref="M197:M222" si="38">IF(LEN(F197)&gt;0,CONCATENATE(" WHEN COUNTRY = '",$F$2, ,"' AND SEGMENT IN ",$F$3," THEN ",F197 ),"")</f>
        <v xml:space="preserve"> WHEN COUNTRY = 'BIR' AND SEGMENT IN ('CORPORATE','SME Corporate') THEN 0.0450142</v>
      </c>
      <c r="N197" s="201" t="str">
        <f t="shared" si="35"/>
        <v xml:space="preserve"> WHEN COUNTRY = 'BIR' AND SEGMENT = 'SME Retail' THEN 0.0347071</v>
      </c>
      <c r="P197" t="str">
        <f t="shared" si="30"/>
        <v xml:space="preserve"> WHEN COUNTRY = 'BIR' AND SEGMENT IN ('CORPORATE','SME Corporate') THEN 0.0450142 WHEN COUNTRY = 'BIR' AND SEGMENT = 'SME Retail' THEN 0.0347071</v>
      </c>
      <c r="Q197" t="str">
        <f t="shared" si="36"/>
        <v>CASE  WHEN COUNTRY = 'BIR' AND SEGMENT IN ('CORPORATE','SME Corporate') THEN 0.0450142 WHEN COUNTRY = 'BIR' AND SEGMENT = 'SME Retail' THEN 0.0347071 END AS VAL_MAX_IND_200,</v>
      </c>
    </row>
    <row r="198" spans="1:17" ht="16.5" thickBot="1" x14ac:dyDescent="0.3">
      <c r="A198" s="190">
        <f t="shared" ref="A198:A222" si="39">+A197+1</f>
        <v>201</v>
      </c>
      <c r="B198" s="208"/>
      <c r="C198" s="208"/>
      <c r="D198" s="210"/>
      <c r="E198" s="210"/>
      <c r="F198" s="291" t="s">
        <v>2057</v>
      </c>
      <c r="G198" s="291" t="s">
        <v>2058</v>
      </c>
      <c r="I198" t="str">
        <f t="shared" si="37"/>
        <v/>
      </c>
      <c r="J198" t="str">
        <f t="shared" si="32"/>
        <v/>
      </c>
      <c r="K198" s="200" t="str">
        <f t="shared" si="33"/>
        <v/>
      </c>
      <c r="L198" s="201" t="str">
        <f t="shared" si="34"/>
        <v/>
      </c>
      <c r="M198" s="200" t="str">
        <f t="shared" si="38"/>
        <v xml:space="preserve"> WHEN COUNTRY = 'BIR' AND SEGMENT IN ('CORPORATE','SME Corporate') THEN 0.0450142</v>
      </c>
      <c r="N198" s="201" t="str">
        <f t="shared" si="35"/>
        <v xml:space="preserve"> WHEN COUNTRY = 'BIR' AND SEGMENT = 'SME Retail' THEN 0.0347071</v>
      </c>
      <c r="P198" t="str">
        <f t="shared" si="30"/>
        <v xml:space="preserve"> WHEN COUNTRY = 'BIR' AND SEGMENT IN ('CORPORATE','SME Corporate') THEN 0.0450142 WHEN COUNTRY = 'BIR' AND SEGMENT = 'SME Retail' THEN 0.0347071</v>
      </c>
      <c r="Q198" t="str">
        <f t="shared" si="36"/>
        <v>CASE  WHEN COUNTRY = 'BIR' AND SEGMENT IN ('CORPORATE','SME Corporate') THEN 0.0450142 WHEN COUNTRY = 'BIR' AND SEGMENT = 'SME Retail' THEN 0.0347071 END AS VAL_MAX_IND_201,</v>
      </c>
    </row>
    <row r="199" spans="1:17" ht="16.5" thickBot="1" x14ac:dyDescent="0.3">
      <c r="A199" s="190">
        <f t="shared" si="39"/>
        <v>202</v>
      </c>
      <c r="B199" s="208"/>
      <c r="C199" s="208"/>
      <c r="D199" s="210"/>
      <c r="E199" s="210"/>
      <c r="F199" s="292"/>
      <c r="G199" s="292"/>
      <c r="I199" t="str">
        <f t="shared" si="37"/>
        <v/>
      </c>
      <c r="J199" t="str">
        <f t="shared" si="32"/>
        <v/>
      </c>
      <c r="K199" s="200" t="str">
        <f t="shared" si="33"/>
        <v/>
      </c>
      <c r="L199" s="201" t="str">
        <f t="shared" si="34"/>
        <v/>
      </c>
      <c r="M199" s="200" t="str">
        <f t="shared" si="38"/>
        <v/>
      </c>
      <c r="N199" s="201" t="str">
        <f t="shared" si="35"/>
        <v/>
      </c>
      <c r="P199" t="str">
        <f t="shared" si="30"/>
        <v/>
      </c>
      <c r="Q199" t="str">
        <f t="shared" si="36"/>
        <v/>
      </c>
    </row>
    <row r="200" spans="1:17" ht="16.5" thickBot="1" x14ac:dyDescent="0.3">
      <c r="A200" s="190">
        <f t="shared" si="39"/>
        <v>203</v>
      </c>
      <c r="B200" s="208"/>
      <c r="C200" s="208"/>
      <c r="D200" s="210"/>
      <c r="E200" s="210"/>
      <c r="F200" s="291"/>
      <c r="G200" s="291"/>
      <c r="I200" t="str">
        <f t="shared" si="37"/>
        <v/>
      </c>
      <c r="J200" t="str">
        <f t="shared" si="32"/>
        <v/>
      </c>
      <c r="K200" s="200" t="str">
        <f t="shared" si="33"/>
        <v/>
      </c>
      <c r="L200" s="201" t="str">
        <f t="shared" si="34"/>
        <v/>
      </c>
      <c r="M200" s="200" t="str">
        <f t="shared" si="38"/>
        <v/>
      </c>
      <c r="N200" s="201" t="str">
        <f t="shared" si="35"/>
        <v/>
      </c>
      <c r="P200" t="str">
        <f t="shared" si="30"/>
        <v/>
      </c>
      <c r="Q200" t="str">
        <f t="shared" si="36"/>
        <v/>
      </c>
    </row>
    <row r="201" spans="1:17" ht="16.5" thickBot="1" x14ac:dyDescent="0.3">
      <c r="A201" s="190">
        <f t="shared" si="39"/>
        <v>204</v>
      </c>
      <c r="B201" s="208"/>
      <c r="C201" s="208"/>
      <c r="D201" s="210"/>
      <c r="E201" s="210"/>
      <c r="F201" s="292"/>
      <c r="G201" s="292"/>
      <c r="I201" t="str">
        <f t="shared" si="37"/>
        <v/>
      </c>
      <c r="J201" t="str">
        <f t="shared" si="32"/>
        <v/>
      </c>
      <c r="K201" s="200" t="str">
        <f t="shared" si="33"/>
        <v/>
      </c>
      <c r="L201" s="201" t="str">
        <f t="shared" si="34"/>
        <v/>
      </c>
      <c r="M201" s="200" t="str">
        <f t="shared" si="38"/>
        <v/>
      </c>
      <c r="N201" s="201" t="str">
        <f t="shared" si="35"/>
        <v/>
      </c>
      <c r="P201" t="str">
        <f t="shared" si="30"/>
        <v/>
      </c>
      <c r="Q201" t="str">
        <f t="shared" si="36"/>
        <v/>
      </c>
    </row>
    <row r="202" spans="1:17" ht="16.5" thickBot="1" x14ac:dyDescent="0.3">
      <c r="A202" s="190">
        <f t="shared" si="39"/>
        <v>205</v>
      </c>
      <c r="B202" s="208"/>
      <c r="C202" s="208" t="s">
        <v>1948</v>
      </c>
      <c r="D202" s="210"/>
      <c r="E202" s="210"/>
      <c r="F202" s="291"/>
      <c r="G202" s="291"/>
      <c r="I202" t="str">
        <f t="shared" si="37"/>
        <v/>
      </c>
      <c r="J202" t="str">
        <f>IF(LEN(C202)&gt;0,CONCATENATE(" WHEN COUNTRY = '",$B$2, ,"' AND SEGMENT = '",$C$3,"'  THEN ",C202 ),"")</f>
        <v xml:space="preserve"> WHEN COUNTRY = 'BIB' AND SEGMENT = 'RETAIL'  THEN 0.161947</v>
      </c>
      <c r="K202" s="200" t="str">
        <f t="shared" si="33"/>
        <v/>
      </c>
      <c r="L202" s="201" t="str">
        <f t="shared" si="34"/>
        <v/>
      </c>
      <c r="M202" s="200" t="str">
        <f t="shared" si="38"/>
        <v/>
      </c>
      <c r="N202" s="201" t="str">
        <f t="shared" si="35"/>
        <v/>
      </c>
      <c r="P202" t="str">
        <f t="shared" si="30"/>
        <v xml:space="preserve"> WHEN COUNTRY = 'BIB' AND SEGMENT = 'RETAIL'  THEN 0.161947</v>
      </c>
      <c r="Q202" t="str">
        <f t="shared" si="36"/>
        <v>CASE  WHEN COUNTRY = 'BIB' AND SEGMENT = 'RETAIL'  THEN 0.161947 END AS VAL_MAX_IND_205,</v>
      </c>
    </row>
    <row r="203" spans="1:17" ht="16.5" thickBot="1" x14ac:dyDescent="0.3">
      <c r="A203" s="190">
        <f t="shared" si="39"/>
        <v>206</v>
      </c>
      <c r="B203" s="208"/>
      <c r="C203" s="208"/>
      <c r="D203" s="210"/>
      <c r="E203" s="210"/>
      <c r="F203" s="292"/>
      <c r="G203" s="292"/>
      <c r="I203" t="str">
        <f t="shared" si="37"/>
        <v/>
      </c>
      <c r="J203" t="str">
        <f t="shared" ref="J203:J208" si="40">IF(LEN(C203)&gt;0,CONCATENATE(" WHEN COUNTRY = '",$B$2, ,"' AND SEGMENT = '",$B$3,"' THEN ",C203 ),"")</f>
        <v/>
      </c>
      <c r="K203" s="200" t="str">
        <f t="shared" si="33"/>
        <v/>
      </c>
      <c r="L203" s="201" t="str">
        <f t="shared" si="34"/>
        <v/>
      </c>
      <c r="M203" s="200" t="str">
        <f t="shared" si="38"/>
        <v/>
      </c>
      <c r="N203" s="201" t="str">
        <f t="shared" si="35"/>
        <v/>
      </c>
      <c r="P203" t="str">
        <f t="shared" si="30"/>
        <v/>
      </c>
      <c r="Q203" t="str">
        <f t="shared" si="36"/>
        <v/>
      </c>
    </row>
    <row r="204" spans="1:17" ht="16.5" thickBot="1" x14ac:dyDescent="0.3">
      <c r="A204" s="190">
        <f t="shared" si="39"/>
        <v>207</v>
      </c>
      <c r="B204" s="208"/>
      <c r="C204" s="208"/>
      <c r="D204" s="210"/>
      <c r="E204" s="210"/>
      <c r="F204" s="291"/>
      <c r="G204" s="291"/>
      <c r="I204" t="str">
        <f t="shared" si="37"/>
        <v/>
      </c>
      <c r="J204" t="str">
        <f t="shared" si="40"/>
        <v/>
      </c>
      <c r="K204" s="200" t="str">
        <f t="shared" si="33"/>
        <v/>
      </c>
      <c r="L204" s="201" t="str">
        <f t="shared" si="34"/>
        <v/>
      </c>
      <c r="M204" s="200" t="str">
        <f t="shared" si="38"/>
        <v/>
      </c>
      <c r="N204" s="201" t="str">
        <f t="shared" si="35"/>
        <v/>
      </c>
      <c r="P204" t="str">
        <f t="shared" si="30"/>
        <v/>
      </c>
      <c r="Q204" t="str">
        <f t="shared" si="36"/>
        <v/>
      </c>
    </row>
    <row r="205" spans="1:17" ht="16.5" thickBot="1" x14ac:dyDescent="0.3">
      <c r="A205" s="190">
        <f t="shared" si="39"/>
        <v>208</v>
      </c>
      <c r="B205" s="208"/>
      <c r="C205" s="208"/>
      <c r="D205" s="210"/>
      <c r="E205" s="210"/>
      <c r="F205" s="292">
        <v>94</v>
      </c>
      <c r="G205" s="292" t="s">
        <v>2073</v>
      </c>
      <c r="I205" t="str">
        <f t="shared" si="37"/>
        <v/>
      </c>
      <c r="J205" t="str">
        <f t="shared" si="40"/>
        <v/>
      </c>
      <c r="K205" s="200" t="str">
        <f t="shared" si="33"/>
        <v/>
      </c>
      <c r="L205" s="201" t="str">
        <f t="shared" si="34"/>
        <v/>
      </c>
      <c r="M205" s="200" t="str">
        <f t="shared" si="38"/>
        <v xml:space="preserve"> WHEN COUNTRY = 'BIR' AND SEGMENT IN ('CORPORATE','SME Corporate') THEN 94</v>
      </c>
      <c r="N205" s="201" t="str">
        <f t="shared" si="35"/>
        <v xml:space="preserve"> WHEN COUNTRY = 'BIR' AND SEGMENT = 'SME Retail' THEN 3.00</v>
      </c>
      <c r="P205" t="str">
        <f t="shared" si="30"/>
        <v xml:space="preserve"> WHEN COUNTRY = 'BIR' AND SEGMENT IN ('CORPORATE','SME Corporate') THEN 94 WHEN COUNTRY = 'BIR' AND SEGMENT = 'SME Retail' THEN 3.00</v>
      </c>
      <c r="Q205" t="str">
        <f t="shared" si="36"/>
        <v>CASE  WHEN COUNTRY = 'BIR' AND SEGMENT IN ('CORPORATE','SME Corporate') THEN 94 WHEN COUNTRY = 'BIR' AND SEGMENT = 'SME Retail' THEN 3.00 END AS VAL_MAX_IND_208,</v>
      </c>
    </row>
    <row r="206" spans="1:17" ht="16.5" thickBot="1" x14ac:dyDescent="0.3">
      <c r="A206" s="190">
        <f t="shared" si="39"/>
        <v>209</v>
      </c>
      <c r="B206" s="208"/>
      <c r="C206" s="208"/>
      <c r="D206" s="210"/>
      <c r="E206" s="209"/>
      <c r="F206" s="291">
        <v>94</v>
      </c>
      <c r="G206" s="291" t="s">
        <v>2073</v>
      </c>
      <c r="I206" t="str">
        <f t="shared" si="37"/>
        <v/>
      </c>
      <c r="J206" t="str">
        <f t="shared" si="40"/>
        <v/>
      </c>
      <c r="K206" s="200" t="str">
        <f t="shared" si="33"/>
        <v/>
      </c>
      <c r="L206" s="201" t="str">
        <f t="shared" si="34"/>
        <v/>
      </c>
      <c r="M206" s="200" t="str">
        <f t="shared" si="38"/>
        <v xml:space="preserve"> WHEN COUNTRY = 'BIR' AND SEGMENT IN ('CORPORATE','SME Corporate') THEN 94</v>
      </c>
      <c r="N206" s="201" t="str">
        <f t="shared" si="35"/>
        <v xml:space="preserve"> WHEN COUNTRY = 'BIR' AND SEGMENT = 'SME Retail' THEN 3.00</v>
      </c>
      <c r="P206" t="str">
        <f t="shared" si="30"/>
        <v xml:space="preserve"> WHEN COUNTRY = 'BIR' AND SEGMENT IN ('CORPORATE','SME Corporate') THEN 94 WHEN COUNTRY = 'BIR' AND SEGMENT = 'SME Retail' THEN 3.00</v>
      </c>
      <c r="Q206" t="str">
        <f t="shared" si="36"/>
        <v>CASE  WHEN COUNTRY = 'BIR' AND SEGMENT IN ('CORPORATE','SME Corporate') THEN 94 WHEN COUNTRY = 'BIR' AND SEGMENT = 'SME Retail' THEN 3.00 END AS VAL_MAX_IND_209,</v>
      </c>
    </row>
    <row r="207" spans="1:17" ht="16.5" thickBot="1" x14ac:dyDescent="0.3">
      <c r="A207" s="190">
        <f t="shared" si="39"/>
        <v>210</v>
      </c>
      <c r="B207" s="208"/>
      <c r="C207" s="208"/>
      <c r="D207" s="210"/>
      <c r="E207" s="210"/>
      <c r="F207" s="292"/>
      <c r="G207" s="292"/>
      <c r="I207" t="str">
        <f t="shared" si="37"/>
        <v/>
      </c>
      <c r="J207" t="str">
        <f t="shared" si="40"/>
        <v/>
      </c>
      <c r="K207" s="200" t="str">
        <f t="shared" si="33"/>
        <v/>
      </c>
      <c r="L207" s="201" t="str">
        <f t="shared" si="34"/>
        <v/>
      </c>
      <c r="M207" s="200" t="str">
        <f t="shared" si="38"/>
        <v/>
      </c>
      <c r="N207" s="201" t="str">
        <f t="shared" si="35"/>
        <v/>
      </c>
      <c r="P207" t="str">
        <f t="shared" si="30"/>
        <v/>
      </c>
      <c r="Q207" t="str">
        <f t="shared" si="36"/>
        <v/>
      </c>
    </row>
    <row r="208" spans="1:17" ht="16.5" thickBot="1" x14ac:dyDescent="0.3">
      <c r="A208" s="190">
        <f t="shared" si="39"/>
        <v>211</v>
      </c>
      <c r="B208" s="208"/>
      <c r="C208" s="208"/>
      <c r="D208" s="210"/>
      <c r="E208" s="210"/>
      <c r="F208" s="291"/>
      <c r="G208" s="291"/>
      <c r="I208" t="str">
        <f t="shared" si="37"/>
        <v/>
      </c>
      <c r="J208" t="str">
        <f t="shared" si="40"/>
        <v/>
      </c>
      <c r="K208" s="200" t="str">
        <f t="shared" si="33"/>
        <v/>
      </c>
      <c r="L208" s="201" t="str">
        <f t="shared" si="34"/>
        <v/>
      </c>
      <c r="M208" s="200" t="str">
        <f t="shared" si="38"/>
        <v/>
      </c>
      <c r="N208" s="201" t="str">
        <f t="shared" si="35"/>
        <v/>
      </c>
      <c r="P208" t="str">
        <f t="shared" si="30"/>
        <v/>
      </c>
      <c r="Q208" t="str">
        <f t="shared" si="36"/>
        <v/>
      </c>
    </row>
    <row r="209" spans="1:17" ht="16.5" thickBot="1" x14ac:dyDescent="0.3">
      <c r="A209" s="190">
        <f t="shared" si="39"/>
        <v>212</v>
      </c>
      <c r="B209" s="208"/>
      <c r="C209" s="208" t="s">
        <v>1962</v>
      </c>
      <c r="D209" s="210"/>
      <c r="E209" s="210"/>
      <c r="F209" s="292"/>
      <c r="G209" s="292"/>
      <c r="I209" t="str">
        <f t="shared" si="37"/>
        <v/>
      </c>
      <c r="J209" t="str">
        <f>IF(LEN(C209)&gt;0,CONCATENATE(" WHEN COUNTRY = '",$B$2, ,"' AND SEGMENT = '",$C$3,"'  THEN ",C209 ),"")</f>
        <v xml:space="preserve"> WHEN COUNTRY = 'BIB' AND SEGMENT = 'RETAIL'  THEN 7</v>
      </c>
      <c r="K209" s="200" t="str">
        <f t="shared" si="33"/>
        <v/>
      </c>
      <c r="L209" s="201" t="str">
        <f t="shared" si="34"/>
        <v/>
      </c>
      <c r="M209" s="200" t="str">
        <f t="shared" si="38"/>
        <v/>
      </c>
      <c r="N209" s="201" t="str">
        <f t="shared" si="35"/>
        <v/>
      </c>
      <c r="P209" t="str">
        <f t="shared" ref="P209:P222" si="41">CONCATENATE(I209,J209,K209,L209,M209,N209)</f>
        <v xml:space="preserve"> WHEN COUNTRY = 'BIB' AND SEGMENT = 'RETAIL'  THEN 7</v>
      </c>
      <c r="Q209" t="str">
        <f t="shared" si="36"/>
        <v>CASE  WHEN COUNTRY = 'BIB' AND SEGMENT = 'RETAIL'  THEN 7 END AS VAL_MAX_IND_212,</v>
      </c>
    </row>
    <row r="210" spans="1:17" ht="16.5" thickBot="1" x14ac:dyDescent="0.3">
      <c r="A210" s="190">
        <f t="shared" si="39"/>
        <v>213</v>
      </c>
      <c r="B210" s="208" t="s">
        <v>1963</v>
      </c>
      <c r="C210" s="208" t="s">
        <v>1964</v>
      </c>
      <c r="D210" s="210"/>
      <c r="E210" s="209"/>
      <c r="F210" s="291">
        <v>770</v>
      </c>
      <c r="G210" s="291" t="s">
        <v>2044</v>
      </c>
      <c r="I210" t="str">
        <f t="shared" si="37"/>
        <v xml:space="preserve"> WHEN COUNTRY = 'BIB' AND SEGMENT = 'CORPORATE' THEN 94</v>
      </c>
      <c r="J210" t="str">
        <f>IF(LEN(C210)&gt;0,CONCATENATE(" WHEN COUNTRY = '",$B$2, ,"' AND SEGMENT = '",$C$3,"'  THEN ",C210 ),"")</f>
        <v xml:space="preserve"> WHEN COUNTRY = 'BIB' AND SEGMENT = 'RETAIL'  THEN 26</v>
      </c>
      <c r="K210" s="200" t="str">
        <f t="shared" si="33"/>
        <v/>
      </c>
      <c r="L210" s="201" t="str">
        <f t="shared" si="34"/>
        <v/>
      </c>
      <c r="M210" s="200" t="str">
        <f t="shared" si="38"/>
        <v xml:space="preserve"> WHEN COUNTRY = 'BIR' AND SEGMENT IN ('CORPORATE','SME Corporate') THEN 770</v>
      </c>
      <c r="N210" s="201" t="str">
        <f t="shared" si="35"/>
        <v xml:space="preserve"> WHEN COUNTRY = 'BIR' AND SEGMENT = 'SME Retail' THEN 369</v>
      </c>
      <c r="P210" t="str">
        <f t="shared" si="41"/>
        <v xml:space="preserve"> WHEN COUNTRY = 'BIB' AND SEGMENT = 'CORPORATE' THEN 94 WHEN COUNTRY = 'BIB' AND SEGMENT = 'RETAIL'  THEN 26 WHEN COUNTRY = 'BIR' AND SEGMENT IN ('CORPORATE','SME Corporate') THEN 770 WHEN COUNTRY = 'BIR' AND SEGMENT = 'SME Retail' THEN 369</v>
      </c>
      <c r="Q210" t="str">
        <f t="shared" si="36"/>
        <v>CASE  WHEN COUNTRY = 'BIB' AND SEGMENT = 'CORPORATE' THEN 94 WHEN COUNTRY = 'BIB' AND SEGMENT = 'RETAIL'  THEN 26 WHEN COUNTRY = 'BIR' AND SEGMENT IN ('CORPORATE','SME Corporate') THEN 770 WHEN COUNTRY = 'BIR' AND SEGMENT = 'SME Retail' THEN 369 END AS VAL_MAX_IND_213,</v>
      </c>
    </row>
    <row r="211" spans="1:17" ht="16.5" thickBot="1" x14ac:dyDescent="0.3">
      <c r="A211" s="190">
        <f t="shared" si="39"/>
        <v>214</v>
      </c>
      <c r="B211" s="208"/>
      <c r="C211" s="208"/>
      <c r="D211" s="210"/>
      <c r="E211" s="210"/>
      <c r="F211" s="292"/>
      <c r="G211" s="292"/>
      <c r="I211" t="str">
        <f t="shared" si="37"/>
        <v/>
      </c>
      <c r="J211" t="str">
        <f>IF(LEN(C211)&gt;0,CONCATENATE(" WHEN COUNTRY = '",$B$2, ,"' AND SEGMENT = '",$B$3,"' THEN ",C211 ),"")</f>
        <v/>
      </c>
      <c r="K211" s="200" t="str">
        <f t="shared" si="33"/>
        <v/>
      </c>
      <c r="L211" s="201" t="str">
        <f t="shared" si="34"/>
        <v/>
      </c>
      <c r="M211" s="200" t="str">
        <f t="shared" si="38"/>
        <v/>
      </c>
      <c r="N211" s="201" t="str">
        <f t="shared" si="35"/>
        <v/>
      </c>
      <c r="P211" t="str">
        <f t="shared" si="41"/>
        <v/>
      </c>
      <c r="Q211" t="str">
        <f t="shared" si="36"/>
        <v/>
      </c>
    </row>
    <row r="212" spans="1:17" ht="16.5" thickBot="1" x14ac:dyDescent="0.3">
      <c r="A212" s="190">
        <f t="shared" si="39"/>
        <v>215</v>
      </c>
      <c r="B212" s="208"/>
      <c r="C212" s="208"/>
      <c r="D212" s="210"/>
      <c r="E212" s="210"/>
      <c r="F212" s="291"/>
      <c r="G212" s="291"/>
      <c r="I212" t="str">
        <f t="shared" si="37"/>
        <v/>
      </c>
      <c r="J212" t="str">
        <f>IF(LEN(C212)&gt;0,CONCATENATE(" WHEN COUNTRY = '",$B$2, ,"' AND SEGMENT = '",$B$3,"' THEN ",C212 ),"")</f>
        <v/>
      </c>
      <c r="K212" s="200" t="str">
        <f t="shared" si="33"/>
        <v/>
      </c>
      <c r="L212" s="201" t="str">
        <f t="shared" si="34"/>
        <v/>
      </c>
      <c r="M212" s="200" t="str">
        <f t="shared" si="38"/>
        <v/>
      </c>
      <c r="N212" s="201" t="str">
        <f t="shared" si="35"/>
        <v/>
      </c>
      <c r="P212" t="str">
        <f t="shared" si="41"/>
        <v/>
      </c>
      <c r="Q212" t="str">
        <f t="shared" si="36"/>
        <v/>
      </c>
    </row>
    <row r="213" spans="1:17" ht="16.5" thickBot="1" x14ac:dyDescent="0.3">
      <c r="A213" s="190">
        <f t="shared" si="39"/>
        <v>216</v>
      </c>
      <c r="B213" s="208" t="s">
        <v>1965</v>
      </c>
      <c r="C213" s="208" t="s">
        <v>1966</v>
      </c>
      <c r="D213" s="210"/>
      <c r="E213" s="210"/>
      <c r="F213" s="292"/>
      <c r="G213" s="292"/>
      <c r="I213" t="str">
        <f t="shared" si="37"/>
        <v xml:space="preserve"> WHEN COUNTRY = 'BIB' AND SEGMENT = 'CORPORATE' THEN 23</v>
      </c>
      <c r="J213" t="str">
        <f>IF(LEN(C213)&gt;0,CONCATENATE(" WHEN COUNTRY = '",$B$2, ,"' AND SEGMENT = '",$C$3,"'  THEN ",C213 ),"")</f>
        <v xml:space="preserve"> WHEN COUNTRY = 'BIB' AND SEGMENT = 'RETAIL'  THEN 19</v>
      </c>
      <c r="K213" s="200" t="str">
        <f t="shared" si="33"/>
        <v/>
      </c>
      <c r="L213" s="201" t="str">
        <f t="shared" si="34"/>
        <v/>
      </c>
      <c r="M213" s="200" t="str">
        <f t="shared" si="38"/>
        <v/>
      </c>
      <c r="N213" s="201" t="str">
        <f t="shared" si="35"/>
        <v/>
      </c>
      <c r="P213" t="str">
        <f t="shared" si="41"/>
        <v xml:space="preserve"> WHEN COUNTRY = 'BIB' AND SEGMENT = 'CORPORATE' THEN 23 WHEN COUNTRY = 'BIB' AND SEGMENT = 'RETAIL'  THEN 19</v>
      </c>
      <c r="Q213" t="str">
        <f t="shared" si="36"/>
        <v>CASE  WHEN COUNTRY = 'BIB' AND SEGMENT = 'CORPORATE' THEN 23 WHEN COUNTRY = 'BIB' AND SEGMENT = 'RETAIL'  THEN 19 END AS VAL_MAX_IND_216,</v>
      </c>
    </row>
    <row r="214" spans="1:17" ht="16.5" thickBot="1" x14ac:dyDescent="0.3">
      <c r="A214" s="190">
        <f t="shared" si="39"/>
        <v>217</v>
      </c>
      <c r="B214" s="208"/>
      <c r="C214" s="208"/>
      <c r="D214" s="210"/>
      <c r="E214" s="210"/>
      <c r="F214" s="291"/>
      <c r="G214" s="291"/>
      <c r="I214" t="str">
        <f t="shared" si="37"/>
        <v/>
      </c>
      <c r="J214" t="str">
        <f t="shared" ref="J214:J222" si="42">IF(LEN(C214)&gt;0,CONCATENATE(" WHEN COUNTRY = '",$B$2, ,"' AND SEGMENT = '",$B$3,"' THEN ",C214 ),"")</f>
        <v/>
      </c>
      <c r="K214" s="200" t="str">
        <f t="shared" si="33"/>
        <v/>
      </c>
      <c r="L214" s="201" t="str">
        <f t="shared" si="34"/>
        <v/>
      </c>
      <c r="M214" s="200" t="str">
        <f t="shared" si="38"/>
        <v/>
      </c>
      <c r="N214" s="201" t="str">
        <f t="shared" si="35"/>
        <v/>
      </c>
      <c r="P214" t="str">
        <f t="shared" si="41"/>
        <v/>
      </c>
      <c r="Q214" t="str">
        <f t="shared" si="36"/>
        <v/>
      </c>
    </row>
    <row r="215" spans="1:17" ht="16.5" thickBot="1" x14ac:dyDescent="0.3">
      <c r="A215" s="190">
        <f t="shared" si="39"/>
        <v>218</v>
      </c>
      <c r="B215" s="208"/>
      <c r="C215" s="208"/>
      <c r="D215" s="210"/>
      <c r="E215" s="210"/>
      <c r="F215" s="292"/>
      <c r="G215" s="292"/>
      <c r="I215" t="str">
        <f t="shared" si="37"/>
        <v/>
      </c>
      <c r="J215" t="str">
        <f t="shared" si="42"/>
        <v/>
      </c>
      <c r="K215" s="200" t="str">
        <f t="shared" si="33"/>
        <v/>
      </c>
      <c r="L215" s="201" t="str">
        <f t="shared" si="34"/>
        <v/>
      </c>
      <c r="M215" s="200" t="str">
        <f t="shared" si="38"/>
        <v/>
      </c>
      <c r="N215" s="201" t="str">
        <f t="shared" si="35"/>
        <v/>
      </c>
      <c r="P215" t="str">
        <f t="shared" si="41"/>
        <v/>
      </c>
      <c r="Q215" t="str">
        <f t="shared" si="36"/>
        <v/>
      </c>
    </row>
    <row r="216" spans="1:17" ht="19.5" customHeight="1" thickBot="1" x14ac:dyDescent="0.3">
      <c r="A216" s="190">
        <f t="shared" si="39"/>
        <v>219</v>
      </c>
      <c r="B216" s="208"/>
      <c r="C216" s="208"/>
      <c r="D216" s="210"/>
      <c r="E216" s="210"/>
      <c r="F216" s="291"/>
      <c r="G216" s="291"/>
      <c r="I216" t="str">
        <f t="shared" si="37"/>
        <v/>
      </c>
      <c r="J216" t="str">
        <f t="shared" si="42"/>
        <v/>
      </c>
      <c r="K216" s="200" t="str">
        <f t="shared" si="33"/>
        <v/>
      </c>
      <c r="L216" s="201" t="str">
        <f t="shared" si="34"/>
        <v/>
      </c>
      <c r="M216" s="200" t="str">
        <f t="shared" si="38"/>
        <v/>
      </c>
      <c r="N216" s="201" t="str">
        <f t="shared" si="35"/>
        <v/>
      </c>
      <c r="P216" t="str">
        <f t="shared" si="41"/>
        <v/>
      </c>
      <c r="Q216" t="str">
        <f t="shared" si="36"/>
        <v/>
      </c>
    </row>
    <row r="217" spans="1:17" ht="19.5" customHeight="1" thickBot="1" x14ac:dyDescent="0.3">
      <c r="A217" s="190">
        <f t="shared" si="39"/>
        <v>220</v>
      </c>
      <c r="B217" s="208"/>
      <c r="C217" s="208"/>
      <c r="D217" s="210"/>
      <c r="E217" s="210"/>
      <c r="F217" s="291"/>
      <c r="G217" s="291"/>
      <c r="I217" t="str">
        <f t="shared" ref="I217:I222" si="43">IF(LEN(B217)&gt;0,CONCATENATE(" WHEN COUNTRY = '",$B$2, ,"' AND SEGMENT = '",$B$3,"' THEN ",B217 ),"")</f>
        <v/>
      </c>
      <c r="J217" t="str">
        <f t="shared" si="42"/>
        <v/>
      </c>
      <c r="K217" s="200" t="str">
        <f t="shared" si="33"/>
        <v/>
      </c>
      <c r="L217" s="201" t="str">
        <f t="shared" si="34"/>
        <v/>
      </c>
      <c r="M217" s="200" t="str">
        <f t="shared" si="38"/>
        <v/>
      </c>
      <c r="N217" s="201" t="str">
        <f t="shared" si="35"/>
        <v/>
      </c>
      <c r="P217" t="str">
        <f t="shared" si="41"/>
        <v/>
      </c>
      <c r="Q217" t="str">
        <f t="shared" si="36"/>
        <v/>
      </c>
    </row>
    <row r="218" spans="1:17" ht="19.5" customHeight="1" thickBot="1" x14ac:dyDescent="0.3">
      <c r="A218" s="190">
        <f t="shared" si="39"/>
        <v>221</v>
      </c>
      <c r="B218" s="208"/>
      <c r="C218" s="208"/>
      <c r="D218" s="210"/>
      <c r="E218" s="210"/>
      <c r="F218" s="291"/>
      <c r="G218" s="291"/>
      <c r="I218" t="str">
        <f t="shared" si="43"/>
        <v/>
      </c>
      <c r="J218" t="str">
        <f t="shared" si="42"/>
        <v/>
      </c>
      <c r="K218" s="200" t="str">
        <f t="shared" si="33"/>
        <v/>
      </c>
      <c r="L218" s="201" t="str">
        <f t="shared" si="34"/>
        <v/>
      </c>
      <c r="M218" s="200" t="str">
        <f t="shared" si="38"/>
        <v/>
      </c>
      <c r="N218" s="201" t="str">
        <f t="shared" si="35"/>
        <v/>
      </c>
      <c r="P218" t="str">
        <f t="shared" si="41"/>
        <v/>
      </c>
      <c r="Q218" t="str">
        <f t="shared" si="36"/>
        <v/>
      </c>
    </row>
    <row r="219" spans="1:17" ht="19.5" customHeight="1" thickBot="1" x14ac:dyDescent="0.3">
      <c r="A219" s="190">
        <f t="shared" si="39"/>
        <v>222</v>
      </c>
      <c r="B219" s="208"/>
      <c r="C219" s="208"/>
      <c r="D219" s="210"/>
      <c r="E219" s="210"/>
      <c r="F219" s="291"/>
      <c r="G219" s="291"/>
      <c r="I219" t="str">
        <f t="shared" si="43"/>
        <v/>
      </c>
      <c r="J219" t="str">
        <f t="shared" si="42"/>
        <v/>
      </c>
      <c r="K219" s="200" t="str">
        <f t="shared" si="33"/>
        <v/>
      </c>
      <c r="L219" s="201" t="str">
        <f t="shared" si="34"/>
        <v/>
      </c>
      <c r="M219" s="200" t="str">
        <f t="shared" si="38"/>
        <v/>
      </c>
      <c r="N219" s="201" t="str">
        <f t="shared" si="35"/>
        <v/>
      </c>
      <c r="P219" t="str">
        <f t="shared" si="41"/>
        <v/>
      </c>
      <c r="Q219" t="str">
        <f t="shared" si="36"/>
        <v/>
      </c>
    </row>
    <row r="220" spans="1:17" ht="19.5" customHeight="1" thickBot="1" x14ac:dyDescent="0.3">
      <c r="A220" s="190">
        <f t="shared" si="39"/>
        <v>223</v>
      </c>
      <c r="B220" s="208"/>
      <c r="C220" s="208"/>
      <c r="D220" s="210"/>
      <c r="E220" s="210"/>
      <c r="F220" s="291"/>
      <c r="G220" s="291"/>
      <c r="I220" t="str">
        <f t="shared" si="43"/>
        <v/>
      </c>
      <c r="J220" t="str">
        <f t="shared" si="42"/>
        <v/>
      </c>
      <c r="K220" s="200" t="str">
        <f t="shared" si="33"/>
        <v/>
      </c>
      <c r="L220" s="201" t="str">
        <f t="shared" si="34"/>
        <v/>
      </c>
      <c r="M220" s="200" t="str">
        <f t="shared" si="38"/>
        <v/>
      </c>
      <c r="N220" s="201" t="str">
        <f t="shared" si="35"/>
        <v/>
      </c>
      <c r="P220" t="str">
        <f t="shared" si="41"/>
        <v/>
      </c>
      <c r="Q220" t="str">
        <f t="shared" si="36"/>
        <v/>
      </c>
    </row>
    <row r="221" spans="1:17" ht="19.5" customHeight="1" thickBot="1" x14ac:dyDescent="0.3">
      <c r="A221" s="190">
        <f t="shared" si="39"/>
        <v>224</v>
      </c>
      <c r="B221" s="208"/>
      <c r="C221" s="208"/>
      <c r="D221" s="210"/>
      <c r="E221" s="210"/>
      <c r="F221" s="291"/>
      <c r="G221" s="291"/>
      <c r="I221" t="str">
        <f t="shared" si="43"/>
        <v/>
      </c>
      <c r="J221" t="str">
        <f t="shared" si="42"/>
        <v/>
      </c>
      <c r="K221" s="200" t="str">
        <f t="shared" si="33"/>
        <v/>
      </c>
      <c r="L221" s="201" t="str">
        <f t="shared" si="34"/>
        <v/>
      </c>
      <c r="M221" s="200" t="str">
        <f t="shared" si="38"/>
        <v/>
      </c>
      <c r="N221" s="201" t="str">
        <f t="shared" si="35"/>
        <v/>
      </c>
      <c r="P221" t="str">
        <f t="shared" si="41"/>
        <v/>
      </c>
      <c r="Q221" t="str">
        <f t="shared" si="36"/>
        <v/>
      </c>
    </row>
    <row r="222" spans="1:17" ht="19.5" customHeight="1" thickBot="1" x14ac:dyDescent="0.3">
      <c r="A222" s="190">
        <f t="shared" si="39"/>
        <v>225</v>
      </c>
      <c r="B222" s="208"/>
      <c r="C222" s="208"/>
      <c r="D222" s="210"/>
      <c r="E222" s="210"/>
      <c r="F222" s="291"/>
      <c r="G222" s="291"/>
      <c r="I222" t="str">
        <f t="shared" si="43"/>
        <v/>
      </c>
      <c r="J222" t="str">
        <f t="shared" si="42"/>
        <v/>
      </c>
      <c r="K222" s="200" t="str">
        <f t="shared" si="33"/>
        <v/>
      </c>
      <c r="L222" s="201" t="str">
        <f t="shared" si="34"/>
        <v/>
      </c>
      <c r="M222" s="200" t="str">
        <f t="shared" si="38"/>
        <v/>
      </c>
      <c r="N222" s="201" t="str">
        <f t="shared" si="35"/>
        <v/>
      </c>
      <c r="P222" t="str">
        <f t="shared" si="41"/>
        <v/>
      </c>
      <c r="Q222" t="str">
        <f t="shared" si="36"/>
        <v/>
      </c>
    </row>
  </sheetData>
  <autoFilter ref="F3:G222"/>
  <mergeCells count="8">
    <mergeCell ref="B1:G1"/>
    <mergeCell ref="M2:N3"/>
    <mergeCell ref="Q2:Q3"/>
    <mergeCell ref="B2:C2"/>
    <mergeCell ref="D2:E2"/>
    <mergeCell ref="I2:J3"/>
    <mergeCell ref="K2:L3"/>
    <mergeCell ref="F2:G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2"/>
  <sheetViews>
    <sheetView topLeftCell="D49" zoomScale="80" zoomScaleNormal="80" zoomScalePageLayoutView="120" workbookViewId="0">
      <selection activeCell="D62" sqref="D62"/>
    </sheetView>
  </sheetViews>
  <sheetFormatPr defaultColWidth="8.875" defaultRowHeight="15.75" x14ac:dyDescent="0.25"/>
  <cols>
    <col min="1" max="1" width="9" customWidth="1"/>
    <col min="2" max="2" width="14" bestFit="1" customWidth="1"/>
    <col min="3" max="3" width="9.5" bestFit="1" customWidth="1"/>
    <col min="4" max="4" width="16.625" bestFit="1" customWidth="1"/>
    <col min="5" max="5" width="18.625" bestFit="1" customWidth="1"/>
    <col min="6" max="6" width="16.625" bestFit="1" customWidth="1"/>
    <col min="7" max="7" width="18.625" bestFit="1" customWidth="1"/>
    <col min="9" max="9" width="75.625" bestFit="1" customWidth="1"/>
    <col min="10" max="10" width="63.25" bestFit="1" customWidth="1"/>
    <col min="11" max="11" width="83.25" bestFit="1" customWidth="1"/>
    <col min="12" max="12" width="84.25" bestFit="1" customWidth="1"/>
    <col min="13" max="13" width="81.5" bestFit="1" customWidth="1"/>
    <col min="14" max="14" width="84.625" bestFit="1" customWidth="1"/>
    <col min="15" max="15" width="8.875" style="197"/>
    <col min="17" max="17" width="255.625" bestFit="1" customWidth="1"/>
  </cols>
  <sheetData>
    <row r="1" spans="1:17" x14ac:dyDescent="0.25">
      <c r="B1" s="323" t="s">
        <v>1805</v>
      </c>
      <c r="C1" s="324"/>
      <c r="D1" s="324"/>
      <c r="E1" s="324"/>
      <c r="F1" s="324"/>
      <c r="G1" s="325"/>
    </row>
    <row r="2" spans="1:17" ht="30" customHeight="1" x14ac:dyDescent="0.25">
      <c r="A2" s="191" t="s">
        <v>1807</v>
      </c>
      <c r="B2" s="327" t="s">
        <v>1033</v>
      </c>
      <c r="C2" s="327"/>
      <c r="D2" s="328" t="s">
        <v>1796</v>
      </c>
      <c r="E2" s="328"/>
      <c r="F2" s="330" t="s">
        <v>2041</v>
      </c>
      <c r="G2" s="330"/>
      <c r="I2" s="318" t="s">
        <v>1803</v>
      </c>
      <c r="J2" s="318"/>
      <c r="K2" s="329" t="s">
        <v>1806</v>
      </c>
      <c r="L2" s="329"/>
      <c r="M2" s="326" t="s">
        <v>2042</v>
      </c>
      <c r="N2" s="326"/>
      <c r="Q2" s="301" t="s">
        <v>1808</v>
      </c>
    </row>
    <row r="3" spans="1:17" ht="32.25" thickBot="1" x14ac:dyDescent="0.3">
      <c r="B3" s="194" t="s">
        <v>1754</v>
      </c>
      <c r="C3" s="194" t="s">
        <v>1755</v>
      </c>
      <c r="D3" s="195" t="s">
        <v>1754</v>
      </c>
      <c r="E3" s="195" t="s">
        <v>1801</v>
      </c>
      <c r="F3" s="290" t="s">
        <v>2109</v>
      </c>
      <c r="G3" s="290" t="s">
        <v>2108</v>
      </c>
      <c r="I3" s="318"/>
      <c r="J3" s="318"/>
      <c r="K3" s="329"/>
      <c r="L3" s="329"/>
      <c r="M3" s="326"/>
      <c r="N3" s="326"/>
      <c r="Q3" s="301"/>
    </row>
    <row r="4" spans="1:17" ht="16.5" thickBot="1" x14ac:dyDescent="0.3">
      <c r="A4" s="190">
        <v>1</v>
      </c>
      <c r="B4" s="208"/>
      <c r="C4" s="208"/>
      <c r="D4" s="209"/>
      <c r="E4" s="209"/>
      <c r="F4" s="291"/>
      <c r="G4" s="291"/>
      <c r="I4" t="str">
        <f>IF(LEN(B4)&gt;0,CONCATENATE(" WHEN COUNTRY = '",$B$2, ,"' AND SEGMENT = '",$B$3,"' THEN ",B4 ),"")</f>
        <v/>
      </c>
      <c r="J4" t="str">
        <f>IF(LEN(C4)&gt;0,CONCATENATE(" WHEN COUNTRY = '",$B$2, ,"' AND SEGMENT = '",$C$3,"' THEN ",C4 ),"")</f>
        <v/>
      </c>
      <c r="K4" s="200" t="str">
        <f>IF(LEN(D4)&gt;0,CONCATENATE(" WHEN COUNTRY = '",$D$2, ,"' AND SEGMENT = '",$D$3,"' THEN ",D4 ),"")</f>
        <v/>
      </c>
      <c r="L4" s="201" t="str">
        <f>IF(LEN(E4)&gt;0,CONCATENATE(" WHEN COUNTRY = '",$D$2, ,"' AND SEGMENT = '",$E$3,"' THEN ",E4 ),"")</f>
        <v/>
      </c>
      <c r="M4" s="200" t="str">
        <f>IF(LEN(F4)&gt;0,CONCATENATE(" WHEN COUNTRY = '",$F$2, ,"' AND SEGMENT IN ",$F$3," THEN ",F4 ),"")</f>
        <v/>
      </c>
      <c r="N4" s="201" t="str">
        <f>IF(LEN(G4)&gt;0,CONCATENATE(" WHEN COUNTRY = '",$F$2, ,"' AND SEGMENT = '",$G$3,"' THEN ",G4 ),"")</f>
        <v/>
      </c>
      <c r="P4" t="str">
        <f>CONCATENATE(I4,J4,K4,L4,M4,N4)</f>
        <v/>
      </c>
      <c r="Q4" s="202" t="str">
        <f>IF(LEN(P4)&gt;0,CONCATENATE("CASE ",P4," END AS VAL_MIN_IND_",A4,","),"")</f>
        <v/>
      </c>
    </row>
    <row r="5" spans="1:17" ht="16.5" thickBot="1" x14ac:dyDescent="0.3">
      <c r="A5" s="190">
        <f>+A4+1</f>
        <v>2</v>
      </c>
      <c r="B5" s="208"/>
      <c r="C5" s="208"/>
      <c r="D5" s="210"/>
      <c r="E5" s="210"/>
      <c r="F5" s="291"/>
      <c r="G5" s="291"/>
      <c r="I5" t="str">
        <f t="shared" ref="I5:I68" si="0">IF(LEN(B5)&gt;0,CONCATENATE(" WHEN COUNTRY = '",$B$2, ,"' AND SEGMENT = '",$B$3,"' THEN ",B5 ),"")</f>
        <v/>
      </c>
      <c r="J5" t="str">
        <f t="shared" ref="J5:J68" si="1">IF(LEN(C5)&gt;0,CONCATENATE(" WHEN COUNTRY = '",$B$2, ,"' AND SEGMENT = '",$C$3,"' THEN ",C5 ),"")</f>
        <v/>
      </c>
      <c r="K5" s="200" t="str">
        <f t="shared" ref="K5:K68" si="2">IF(LEN(D5)&gt;0,CONCATENATE(" WHEN COUNTRY = '",$D$2, ,"' AND SEGMENT = '",$D$3,"' THEN ",D5 ),"")</f>
        <v/>
      </c>
      <c r="L5" s="201" t="str">
        <f t="shared" ref="L5:L68" si="3">IF(LEN(E5)&gt;0,CONCATENATE(" WHEN COUNTRY = '",$D$2, ,"' AND SEGMENT = '",$E$3,"' THEN ",E5 ),"")</f>
        <v/>
      </c>
      <c r="M5" s="200" t="str">
        <f t="shared" ref="M5:M68" si="4">IF(LEN(F5)&gt;0,CONCATENATE(" WHEN COUNTRY = '",$F$2, ,"' AND SEGMENT IN ",$F$3," THEN ",F5 ),"")</f>
        <v/>
      </c>
      <c r="N5" s="201" t="str">
        <f t="shared" ref="N5:N68" si="5">IF(LEN(G5)&gt;0,CONCATENATE(" WHEN COUNTRY = '",$F$2, ,"' AND SEGMENT = '",$G$3,"' THEN ",G5 ),"")</f>
        <v/>
      </c>
      <c r="P5" t="str">
        <f t="shared" ref="P5:P68" si="6">CONCATENATE(I5,J5,K5,L5,M5,N5)</f>
        <v/>
      </c>
      <c r="Q5" s="202" t="str">
        <f t="shared" ref="Q5:Q68" si="7">IF(LEN(P5)&gt;0,CONCATENATE("CASE ",P5," END AS VAL_MIN_IND_",A5,","),"")</f>
        <v/>
      </c>
    </row>
    <row r="6" spans="1:17" ht="16.5" thickBot="1" x14ac:dyDescent="0.3">
      <c r="A6" s="190">
        <f t="shared" ref="A6:A69" si="8">+A5+1</f>
        <v>3</v>
      </c>
      <c r="B6" s="208"/>
      <c r="C6" s="208"/>
      <c r="D6" s="210"/>
      <c r="E6" s="210"/>
      <c r="F6" s="291"/>
      <c r="G6" s="291"/>
      <c r="I6" t="str">
        <f t="shared" si="0"/>
        <v/>
      </c>
      <c r="J6" t="str">
        <f t="shared" si="1"/>
        <v/>
      </c>
      <c r="K6" s="200" t="str">
        <f t="shared" si="2"/>
        <v/>
      </c>
      <c r="L6" s="201" t="str">
        <f t="shared" si="3"/>
        <v/>
      </c>
      <c r="M6" s="200" t="str">
        <f t="shared" si="4"/>
        <v/>
      </c>
      <c r="N6" s="201" t="str">
        <f t="shared" si="5"/>
        <v/>
      </c>
      <c r="P6" t="str">
        <f t="shared" si="6"/>
        <v/>
      </c>
      <c r="Q6" s="202" t="str">
        <f t="shared" si="7"/>
        <v/>
      </c>
    </row>
    <row r="7" spans="1:17" ht="16.5" thickBot="1" x14ac:dyDescent="0.3">
      <c r="A7" s="190">
        <f t="shared" si="8"/>
        <v>4</v>
      </c>
      <c r="B7" s="211"/>
      <c r="C7" s="211"/>
      <c r="D7" s="212"/>
      <c r="E7" s="212"/>
      <c r="F7" s="291"/>
      <c r="G7" s="291"/>
      <c r="I7" t="str">
        <f t="shared" si="0"/>
        <v/>
      </c>
      <c r="J7" t="str">
        <f t="shared" si="1"/>
        <v/>
      </c>
      <c r="K7" s="200" t="str">
        <f t="shared" si="2"/>
        <v/>
      </c>
      <c r="L7" s="201" t="str">
        <f t="shared" si="3"/>
        <v/>
      </c>
      <c r="M7" s="200" t="str">
        <f t="shared" si="4"/>
        <v/>
      </c>
      <c r="N7" s="201" t="str">
        <f t="shared" si="5"/>
        <v/>
      </c>
      <c r="P7" t="str">
        <f t="shared" si="6"/>
        <v/>
      </c>
      <c r="Q7" s="202" t="str">
        <f t="shared" si="7"/>
        <v/>
      </c>
    </row>
    <row r="8" spans="1:17" ht="16.5" thickBot="1" x14ac:dyDescent="0.3">
      <c r="A8" s="190">
        <f t="shared" si="8"/>
        <v>5</v>
      </c>
      <c r="B8" s="211"/>
      <c r="C8" s="211"/>
      <c r="D8" s="212"/>
      <c r="E8" s="212"/>
      <c r="F8" s="291"/>
      <c r="G8" s="291"/>
      <c r="I8" t="str">
        <f t="shared" si="0"/>
        <v/>
      </c>
      <c r="J8" t="str">
        <f t="shared" si="1"/>
        <v/>
      </c>
      <c r="K8" s="200" t="str">
        <f t="shared" si="2"/>
        <v/>
      </c>
      <c r="L8" s="201" t="str">
        <f t="shared" si="3"/>
        <v/>
      </c>
      <c r="M8" s="200" t="str">
        <f t="shared" si="4"/>
        <v/>
      </c>
      <c r="N8" s="201" t="str">
        <f t="shared" si="5"/>
        <v/>
      </c>
      <c r="P8" t="str">
        <f t="shared" si="6"/>
        <v/>
      </c>
      <c r="Q8" s="202" t="str">
        <f t="shared" si="7"/>
        <v/>
      </c>
    </row>
    <row r="9" spans="1:17" ht="16.5" thickBot="1" x14ac:dyDescent="0.3">
      <c r="A9" s="190">
        <f t="shared" si="8"/>
        <v>6</v>
      </c>
      <c r="B9" s="211"/>
      <c r="C9" s="211"/>
      <c r="D9" s="212"/>
      <c r="E9" s="212"/>
      <c r="F9" s="291"/>
      <c r="G9" s="291"/>
      <c r="I9" t="str">
        <f t="shared" si="0"/>
        <v/>
      </c>
      <c r="J9" t="str">
        <f t="shared" si="1"/>
        <v/>
      </c>
      <c r="K9" s="200" t="str">
        <f t="shared" si="2"/>
        <v/>
      </c>
      <c r="L9" s="201" t="str">
        <f t="shared" si="3"/>
        <v/>
      </c>
      <c r="M9" s="200" t="str">
        <f t="shared" si="4"/>
        <v/>
      </c>
      <c r="N9" s="201" t="str">
        <f t="shared" si="5"/>
        <v/>
      </c>
      <c r="P9" t="str">
        <f t="shared" si="6"/>
        <v/>
      </c>
      <c r="Q9" s="202" t="str">
        <f t="shared" si="7"/>
        <v/>
      </c>
    </row>
    <row r="10" spans="1:17" ht="16.5" thickBot="1" x14ac:dyDescent="0.3">
      <c r="A10" s="190">
        <f t="shared" si="8"/>
        <v>7</v>
      </c>
      <c r="B10" s="211"/>
      <c r="C10" s="211"/>
      <c r="D10" s="212"/>
      <c r="E10" s="212"/>
      <c r="F10" s="291"/>
      <c r="G10" s="291"/>
      <c r="I10" t="str">
        <f t="shared" si="0"/>
        <v/>
      </c>
      <c r="J10" t="str">
        <f t="shared" si="1"/>
        <v/>
      </c>
      <c r="K10" s="200" t="str">
        <f t="shared" si="2"/>
        <v/>
      </c>
      <c r="L10" s="201" t="str">
        <f t="shared" si="3"/>
        <v/>
      </c>
      <c r="M10" s="200" t="str">
        <f t="shared" si="4"/>
        <v/>
      </c>
      <c r="N10" s="201" t="str">
        <f t="shared" si="5"/>
        <v/>
      </c>
      <c r="P10" t="str">
        <f t="shared" si="6"/>
        <v/>
      </c>
      <c r="Q10" s="202" t="str">
        <f t="shared" si="7"/>
        <v/>
      </c>
    </row>
    <row r="11" spans="1:17" ht="16.5" thickBot="1" x14ac:dyDescent="0.3">
      <c r="A11" s="190">
        <f t="shared" si="8"/>
        <v>8</v>
      </c>
      <c r="B11" s="208"/>
      <c r="C11" s="208"/>
      <c r="D11" s="216"/>
      <c r="E11" s="209"/>
      <c r="F11" s="291"/>
      <c r="G11" s="291"/>
      <c r="I11" t="str">
        <f t="shared" si="0"/>
        <v/>
      </c>
      <c r="J11" t="str">
        <f t="shared" si="1"/>
        <v/>
      </c>
      <c r="K11" s="200" t="str">
        <f t="shared" si="2"/>
        <v/>
      </c>
      <c r="L11" s="201" t="str">
        <f t="shared" si="3"/>
        <v/>
      </c>
      <c r="M11" s="200" t="str">
        <f t="shared" si="4"/>
        <v/>
      </c>
      <c r="N11" s="201" t="str">
        <f t="shared" si="5"/>
        <v/>
      </c>
      <c r="P11" t="str">
        <f t="shared" si="6"/>
        <v/>
      </c>
      <c r="Q11" s="202" t="str">
        <f t="shared" si="7"/>
        <v/>
      </c>
    </row>
    <row r="12" spans="1:17" ht="16.5" thickBot="1" x14ac:dyDescent="0.3">
      <c r="A12" s="190">
        <f t="shared" si="8"/>
        <v>9</v>
      </c>
      <c r="B12" s="211"/>
      <c r="C12" s="211"/>
      <c r="D12" s="212"/>
      <c r="E12" s="212"/>
      <c r="F12" s="291"/>
      <c r="G12" s="291"/>
      <c r="I12" t="str">
        <f t="shared" si="0"/>
        <v/>
      </c>
      <c r="J12" t="str">
        <f t="shared" si="1"/>
        <v/>
      </c>
      <c r="K12" s="200" t="str">
        <f t="shared" si="2"/>
        <v/>
      </c>
      <c r="L12" s="201" t="str">
        <f t="shared" si="3"/>
        <v/>
      </c>
      <c r="M12" s="200" t="str">
        <f t="shared" si="4"/>
        <v/>
      </c>
      <c r="N12" s="201" t="str">
        <f t="shared" si="5"/>
        <v/>
      </c>
      <c r="P12" t="str">
        <f t="shared" si="6"/>
        <v/>
      </c>
      <c r="Q12" s="202" t="str">
        <f t="shared" si="7"/>
        <v/>
      </c>
    </row>
    <row r="13" spans="1:17" ht="16.5" thickBot="1" x14ac:dyDescent="0.3">
      <c r="A13" s="190">
        <f t="shared" si="8"/>
        <v>10</v>
      </c>
      <c r="B13" s="208"/>
      <c r="C13" s="208"/>
      <c r="D13" s="210"/>
      <c r="E13" s="210"/>
      <c r="F13" s="291"/>
      <c r="G13" s="291"/>
      <c r="I13" t="str">
        <f t="shared" si="0"/>
        <v/>
      </c>
      <c r="J13" t="str">
        <f t="shared" si="1"/>
        <v/>
      </c>
      <c r="K13" s="200" t="str">
        <f t="shared" si="2"/>
        <v/>
      </c>
      <c r="L13" s="201" t="str">
        <f t="shared" si="3"/>
        <v/>
      </c>
      <c r="M13" s="200" t="str">
        <f t="shared" si="4"/>
        <v/>
      </c>
      <c r="N13" s="201" t="str">
        <f t="shared" si="5"/>
        <v/>
      </c>
      <c r="P13" t="str">
        <f t="shared" si="6"/>
        <v/>
      </c>
      <c r="Q13" s="202" t="str">
        <f t="shared" si="7"/>
        <v/>
      </c>
    </row>
    <row r="14" spans="1:17" ht="16.5" thickBot="1" x14ac:dyDescent="0.3">
      <c r="A14" s="190">
        <f t="shared" si="8"/>
        <v>11</v>
      </c>
      <c r="B14" s="208"/>
      <c r="C14" s="208"/>
      <c r="D14" s="210"/>
      <c r="E14" s="210"/>
      <c r="F14" s="291"/>
      <c r="G14" s="291"/>
      <c r="I14" t="str">
        <f t="shared" si="0"/>
        <v/>
      </c>
      <c r="J14" t="str">
        <f t="shared" si="1"/>
        <v/>
      </c>
      <c r="K14" s="200" t="str">
        <f t="shared" si="2"/>
        <v/>
      </c>
      <c r="L14" s="201" t="str">
        <f t="shared" si="3"/>
        <v/>
      </c>
      <c r="M14" s="200" t="str">
        <f t="shared" si="4"/>
        <v/>
      </c>
      <c r="N14" s="201" t="str">
        <f t="shared" si="5"/>
        <v/>
      </c>
      <c r="P14" t="str">
        <f t="shared" si="6"/>
        <v/>
      </c>
      <c r="Q14" s="202" t="str">
        <f t="shared" si="7"/>
        <v/>
      </c>
    </row>
    <row r="15" spans="1:17" ht="16.5" thickBot="1" x14ac:dyDescent="0.3">
      <c r="A15" s="190">
        <f t="shared" si="8"/>
        <v>12</v>
      </c>
      <c r="B15" s="208"/>
      <c r="C15" s="208"/>
      <c r="D15" s="210"/>
      <c r="E15" s="210"/>
      <c r="F15" s="291"/>
      <c r="G15" s="291"/>
      <c r="I15" t="str">
        <f t="shared" si="0"/>
        <v/>
      </c>
      <c r="J15" t="str">
        <f t="shared" si="1"/>
        <v/>
      </c>
      <c r="K15" s="200" t="str">
        <f t="shared" si="2"/>
        <v/>
      </c>
      <c r="L15" s="201" t="str">
        <f t="shared" si="3"/>
        <v/>
      </c>
      <c r="M15" s="200" t="str">
        <f t="shared" si="4"/>
        <v/>
      </c>
      <c r="N15" s="201" t="str">
        <f t="shared" si="5"/>
        <v/>
      </c>
      <c r="P15" t="str">
        <f t="shared" si="6"/>
        <v/>
      </c>
      <c r="Q15" s="202" t="str">
        <f t="shared" si="7"/>
        <v/>
      </c>
    </row>
    <row r="16" spans="1:17" ht="16.5" thickBot="1" x14ac:dyDescent="0.3">
      <c r="A16" s="190">
        <f t="shared" si="8"/>
        <v>13</v>
      </c>
      <c r="B16" s="208" t="s">
        <v>1967</v>
      </c>
      <c r="C16" s="208"/>
      <c r="D16" s="205"/>
      <c r="E16" s="206" t="s">
        <v>1968</v>
      </c>
      <c r="F16" s="291" t="s">
        <v>2074</v>
      </c>
      <c r="G16" s="291" t="s">
        <v>2075</v>
      </c>
      <c r="I16" t="str">
        <f t="shared" si="0"/>
        <v xml:space="preserve"> WHEN COUNTRY = 'BIB' AND SEGMENT = 'CORPORATE' THEN 48.1689</v>
      </c>
      <c r="J16" t="str">
        <f t="shared" si="1"/>
        <v/>
      </c>
      <c r="K16" s="200" t="str">
        <f t="shared" si="2"/>
        <v/>
      </c>
      <c r="L16" s="201" t="str">
        <f t="shared" si="3"/>
        <v xml:space="preserve"> WHEN COUNTRY = 'KOPER' AND SEGMENT = 'SMALL/MICRO' THEN -20342.19</v>
      </c>
      <c r="M16" s="200" t="str">
        <f t="shared" si="4"/>
        <v xml:space="preserve"> WHEN COUNTRY = 'BIR' AND SEGMENT IN ('CORPORATE','SME Corporate') THEN 2.5000</v>
      </c>
      <c r="N16" s="201" t="str">
        <f t="shared" si="5"/>
        <v xml:space="preserve"> WHEN COUNTRY = 'BIR' AND SEGMENT = 'SME Retail' THEN 0.0000</v>
      </c>
      <c r="P16" t="str">
        <f t="shared" si="6"/>
        <v xml:space="preserve"> WHEN COUNTRY = 'BIB' AND SEGMENT = 'CORPORATE' THEN 48.1689 WHEN COUNTRY = 'KOPER' AND SEGMENT = 'SMALL/MICRO' THEN -20342.19 WHEN COUNTRY = 'BIR' AND SEGMENT IN ('CORPORATE','SME Corporate') THEN 2.5000 WHEN COUNTRY = 'BIR' AND SEGMENT = 'SME Retail' THEN 0.0000</v>
      </c>
      <c r="Q16" s="202" t="str">
        <f t="shared" si="7"/>
        <v>CASE  WHEN COUNTRY = 'BIB' AND SEGMENT = 'CORPORATE' THEN 48.1689 WHEN COUNTRY = 'KOPER' AND SEGMENT = 'SMALL/MICRO' THEN -20342.19 WHEN COUNTRY = 'BIR' AND SEGMENT IN ('CORPORATE','SME Corporate') THEN 2.5000 WHEN COUNTRY = 'BIR' AND SEGMENT = 'SME Retail' THEN 0.0000 END AS VAL_MIN_IND_13,</v>
      </c>
    </row>
    <row r="17" spans="1:17" ht="16.5" thickBot="1" x14ac:dyDescent="0.3">
      <c r="A17" s="190">
        <f t="shared" si="8"/>
        <v>14</v>
      </c>
      <c r="B17" s="208"/>
      <c r="C17" s="208"/>
      <c r="D17" s="210"/>
      <c r="E17" s="210"/>
      <c r="F17" s="291"/>
      <c r="G17" s="291"/>
      <c r="I17" t="str">
        <f t="shared" si="0"/>
        <v/>
      </c>
      <c r="J17" t="str">
        <f t="shared" si="1"/>
        <v/>
      </c>
      <c r="K17" s="200" t="str">
        <f t="shared" si="2"/>
        <v/>
      </c>
      <c r="L17" s="201" t="str">
        <f t="shared" si="3"/>
        <v/>
      </c>
      <c r="M17" s="200" t="str">
        <f t="shared" si="4"/>
        <v/>
      </c>
      <c r="N17" s="201" t="str">
        <f t="shared" si="5"/>
        <v/>
      </c>
      <c r="P17" t="str">
        <f t="shared" si="6"/>
        <v/>
      </c>
      <c r="Q17" s="202" t="str">
        <f t="shared" si="7"/>
        <v/>
      </c>
    </row>
    <row r="18" spans="1:17" ht="16.5" thickBot="1" x14ac:dyDescent="0.3">
      <c r="A18" s="190">
        <f t="shared" si="8"/>
        <v>15</v>
      </c>
      <c r="B18" s="208"/>
      <c r="C18" s="208"/>
      <c r="D18" s="210"/>
      <c r="E18" s="210"/>
      <c r="F18" s="291"/>
      <c r="G18" s="291"/>
      <c r="I18" t="str">
        <f t="shared" si="0"/>
        <v/>
      </c>
      <c r="J18" t="str">
        <f t="shared" si="1"/>
        <v/>
      </c>
      <c r="K18" s="200" t="str">
        <f t="shared" si="2"/>
        <v/>
      </c>
      <c r="L18" s="201" t="str">
        <f t="shared" si="3"/>
        <v/>
      </c>
      <c r="M18" s="200" t="str">
        <f t="shared" si="4"/>
        <v/>
      </c>
      <c r="N18" s="201" t="str">
        <f t="shared" si="5"/>
        <v/>
      </c>
      <c r="P18" t="str">
        <f t="shared" si="6"/>
        <v/>
      </c>
      <c r="Q18" s="202" t="str">
        <f t="shared" si="7"/>
        <v/>
      </c>
    </row>
    <row r="19" spans="1:17" ht="16.5" thickBot="1" x14ac:dyDescent="0.3">
      <c r="A19" s="190">
        <f t="shared" si="8"/>
        <v>16</v>
      </c>
      <c r="B19" s="208"/>
      <c r="C19" s="208"/>
      <c r="D19" s="210"/>
      <c r="E19" s="210"/>
      <c r="F19" s="291"/>
      <c r="G19" s="291"/>
      <c r="I19" t="str">
        <f t="shared" si="0"/>
        <v/>
      </c>
      <c r="J19" t="str">
        <f t="shared" si="1"/>
        <v/>
      </c>
      <c r="K19" s="200" t="str">
        <f t="shared" si="2"/>
        <v/>
      </c>
      <c r="L19" s="201" t="str">
        <f t="shared" si="3"/>
        <v/>
      </c>
      <c r="M19" s="200" t="str">
        <f t="shared" si="4"/>
        <v/>
      </c>
      <c r="N19" s="201" t="str">
        <f t="shared" si="5"/>
        <v/>
      </c>
      <c r="P19" t="str">
        <f t="shared" si="6"/>
        <v/>
      </c>
      <c r="Q19" s="202" t="str">
        <f t="shared" si="7"/>
        <v/>
      </c>
    </row>
    <row r="20" spans="1:17" ht="16.5" thickBot="1" x14ac:dyDescent="0.3">
      <c r="A20" s="190">
        <f t="shared" si="8"/>
        <v>17</v>
      </c>
      <c r="B20" s="208"/>
      <c r="C20" s="208"/>
      <c r="D20" s="210"/>
      <c r="E20" s="210"/>
      <c r="F20" s="291"/>
      <c r="G20" s="291"/>
      <c r="I20" t="str">
        <f t="shared" si="0"/>
        <v/>
      </c>
      <c r="J20" t="str">
        <f t="shared" si="1"/>
        <v/>
      </c>
      <c r="K20" s="200" t="str">
        <f t="shared" si="2"/>
        <v/>
      </c>
      <c r="L20" s="201" t="str">
        <f t="shared" si="3"/>
        <v/>
      </c>
      <c r="M20" s="200" t="str">
        <f t="shared" si="4"/>
        <v/>
      </c>
      <c r="N20" s="201" t="str">
        <f t="shared" si="5"/>
        <v/>
      </c>
      <c r="P20" t="str">
        <f t="shared" si="6"/>
        <v/>
      </c>
      <c r="Q20" s="202" t="str">
        <f t="shared" si="7"/>
        <v/>
      </c>
    </row>
    <row r="21" spans="1:17" ht="16.5" thickBot="1" x14ac:dyDescent="0.3">
      <c r="A21" s="190">
        <f t="shared" si="8"/>
        <v>18</v>
      </c>
      <c r="B21" s="208"/>
      <c r="C21" s="208"/>
      <c r="D21" s="210"/>
      <c r="E21" s="210"/>
      <c r="F21" s="291"/>
      <c r="G21" s="291"/>
      <c r="I21" t="str">
        <f t="shared" si="0"/>
        <v/>
      </c>
      <c r="J21" t="str">
        <f t="shared" si="1"/>
        <v/>
      </c>
      <c r="K21" s="200" t="str">
        <f t="shared" si="2"/>
        <v/>
      </c>
      <c r="L21" s="201" t="str">
        <f t="shared" si="3"/>
        <v/>
      </c>
      <c r="M21" s="200" t="str">
        <f t="shared" si="4"/>
        <v/>
      </c>
      <c r="N21" s="201" t="str">
        <f t="shared" si="5"/>
        <v/>
      </c>
      <c r="P21" t="str">
        <f t="shared" si="6"/>
        <v/>
      </c>
      <c r="Q21" s="202" t="str">
        <f t="shared" si="7"/>
        <v/>
      </c>
    </row>
    <row r="22" spans="1:17" ht="16.5" thickBot="1" x14ac:dyDescent="0.3">
      <c r="A22" s="190">
        <f t="shared" si="8"/>
        <v>19</v>
      </c>
      <c r="B22" s="208"/>
      <c r="C22" s="208"/>
      <c r="D22" s="210"/>
      <c r="E22" s="210"/>
      <c r="F22" s="291"/>
      <c r="G22" s="291"/>
      <c r="I22" t="str">
        <f t="shared" si="0"/>
        <v/>
      </c>
      <c r="J22" t="str">
        <f t="shared" si="1"/>
        <v/>
      </c>
      <c r="K22" s="200" t="str">
        <f t="shared" si="2"/>
        <v/>
      </c>
      <c r="L22" s="201" t="str">
        <f t="shared" si="3"/>
        <v/>
      </c>
      <c r="M22" s="200" t="str">
        <f t="shared" si="4"/>
        <v/>
      </c>
      <c r="N22" s="201" t="str">
        <f t="shared" si="5"/>
        <v/>
      </c>
      <c r="P22" t="str">
        <f t="shared" si="6"/>
        <v/>
      </c>
      <c r="Q22" s="202" t="str">
        <f t="shared" si="7"/>
        <v/>
      </c>
    </row>
    <row r="23" spans="1:17" ht="16.5" thickBot="1" x14ac:dyDescent="0.3">
      <c r="A23" s="190">
        <f t="shared" si="8"/>
        <v>20</v>
      </c>
      <c r="B23" s="213"/>
      <c r="C23" s="213"/>
      <c r="D23" s="214"/>
      <c r="E23" s="214"/>
      <c r="F23" s="291"/>
      <c r="G23" s="291"/>
      <c r="I23" t="str">
        <f t="shared" si="0"/>
        <v/>
      </c>
      <c r="J23" t="str">
        <f t="shared" si="1"/>
        <v/>
      </c>
      <c r="K23" s="200" t="str">
        <f t="shared" si="2"/>
        <v/>
      </c>
      <c r="L23" s="201" t="str">
        <f t="shared" si="3"/>
        <v/>
      </c>
      <c r="M23" s="200" t="str">
        <f t="shared" si="4"/>
        <v/>
      </c>
      <c r="N23" s="201" t="str">
        <f t="shared" si="5"/>
        <v/>
      </c>
      <c r="P23" t="str">
        <f t="shared" si="6"/>
        <v/>
      </c>
      <c r="Q23" s="202" t="str">
        <f t="shared" si="7"/>
        <v/>
      </c>
    </row>
    <row r="24" spans="1:17" ht="16.5" thickBot="1" x14ac:dyDescent="0.3">
      <c r="A24" s="190">
        <f t="shared" si="8"/>
        <v>21</v>
      </c>
      <c r="B24" s="208"/>
      <c r="C24" s="208"/>
      <c r="D24" s="210"/>
      <c r="E24" s="210"/>
      <c r="F24" s="291"/>
      <c r="G24" s="291"/>
      <c r="I24" t="str">
        <f t="shared" si="0"/>
        <v/>
      </c>
      <c r="J24" t="str">
        <f t="shared" si="1"/>
        <v/>
      </c>
      <c r="K24" s="200" t="str">
        <f t="shared" si="2"/>
        <v/>
      </c>
      <c r="L24" s="201" t="str">
        <f t="shared" si="3"/>
        <v/>
      </c>
      <c r="M24" s="200" t="str">
        <f t="shared" si="4"/>
        <v/>
      </c>
      <c r="N24" s="201" t="str">
        <f t="shared" si="5"/>
        <v/>
      </c>
      <c r="P24" t="str">
        <f t="shared" si="6"/>
        <v/>
      </c>
      <c r="Q24" s="202" t="str">
        <f t="shared" si="7"/>
        <v/>
      </c>
    </row>
    <row r="25" spans="1:17" ht="16.5" thickBot="1" x14ac:dyDescent="0.3">
      <c r="A25" s="190">
        <f t="shared" si="8"/>
        <v>22</v>
      </c>
      <c r="B25" s="208"/>
      <c r="C25" s="208"/>
      <c r="D25" s="210"/>
      <c r="E25" s="210"/>
      <c r="F25" s="291"/>
      <c r="G25" s="291"/>
      <c r="I25" t="str">
        <f t="shared" si="0"/>
        <v/>
      </c>
      <c r="J25" t="str">
        <f t="shared" si="1"/>
        <v/>
      </c>
      <c r="K25" s="200" t="str">
        <f t="shared" si="2"/>
        <v/>
      </c>
      <c r="L25" s="201" t="str">
        <f t="shared" si="3"/>
        <v/>
      </c>
      <c r="M25" s="200" t="str">
        <f t="shared" si="4"/>
        <v/>
      </c>
      <c r="N25" s="201" t="str">
        <f t="shared" si="5"/>
        <v/>
      </c>
      <c r="P25" t="str">
        <f t="shared" si="6"/>
        <v/>
      </c>
      <c r="Q25" s="202" t="str">
        <f t="shared" si="7"/>
        <v/>
      </c>
    </row>
    <row r="26" spans="1:17" ht="16.5" thickBot="1" x14ac:dyDescent="0.3">
      <c r="A26" s="190">
        <f t="shared" si="8"/>
        <v>23</v>
      </c>
      <c r="B26" s="208"/>
      <c r="C26" s="208"/>
      <c r="D26" s="210"/>
      <c r="E26" s="210"/>
      <c r="F26" s="291"/>
      <c r="G26" s="291"/>
      <c r="I26" t="str">
        <f t="shared" si="0"/>
        <v/>
      </c>
      <c r="J26" t="str">
        <f t="shared" si="1"/>
        <v/>
      </c>
      <c r="K26" s="200" t="str">
        <f t="shared" si="2"/>
        <v/>
      </c>
      <c r="L26" s="201" t="str">
        <f t="shared" si="3"/>
        <v/>
      </c>
      <c r="M26" s="200" t="str">
        <f t="shared" si="4"/>
        <v/>
      </c>
      <c r="N26" s="201" t="str">
        <f t="shared" si="5"/>
        <v/>
      </c>
      <c r="P26" t="str">
        <f t="shared" si="6"/>
        <v/>
      </c>
      <c r="Q26" s="202" t="str">
        <f t="shared" si="7"/>
        <v/>
      </c>
    </row>
    <row r="27" spans="1:17" ht="16.5" thickBot="1" x14ac:dyDescent="0.3">
      <c r="A27" s="190">
        <f t="shared" si="8"/>
        <v>24</v>
      </c>
      <c r="B27" s="208"/>
      <c r="C27" s="208"/>
      <c r="D27" s="210"/>
      <c r="E27" s="210"/>
      <c r="F27" s="291"/>
      <c r="G27" s="291"/>
      <c r="I27" t="str">
        <f t="shared" si="0"/>
        <v/>
      </c>
      <c r="J27" t="str">
        <f t="shared" si="1"/>
        <v/>
      </c>
      <c r="K27" s="200" t="str">
        <f t="shared" si="2"/>
        <v/>
      </c>
      <c r="L27" s="201" t="str">
        <f t="shared" si="3"/>
        <v/>
      </c>
      <c r="M27" s="200" t="str">
        <f t="shared" si="4"/>
        <v/>
      </c>
      <c r="N27" s="201" t="str">
        <f t="shared" si="5"/>
        <v/>
      </c>
      <c r="P27" t="str">
        <f t="shared" si="6"/>
        <v/>
      </c>
      <c r="Q27" s="202" t="str">
        <f t="shared" si="7"/>
        <v/>
      </c>
    </row>
    <row r="28" spans="1:17" ht="16.5" thickBot="1" x14ac:dyDescent="0.3">
      <c r="A28" s="190">
        <f t="shared" si="8"/>
        <v>25</v>
      </c>
      <c r="B28" s="208"/>
      <c r="C28" s="208"/>
      <c r="D28" s="210"/>
      <c r="E28" s="210"/>
      <c r="F28" s="291"/>
      <c r="G28" s="291"/>
      <c r="I28" t="str">
        <f t="shared" si="0"/>
        <v/>
      </c>
      <c r="J28" t="str">
        <f t="shared" si="1"/>
        <v/>
      </c>
      <c r="K28" s="200" t="str">
        <f t="shared" si="2"/>
        <v/>
      </c>
      <c r="L28" s="201" t="str">
        <f t="shared" si="3"/>
        <v/>
      </c>
      <c r="M28" s="200" t="str">
        <f t="shared" si="4"/>
        <v/>
      </c>
      <c r="N28" s="201" t="str">
        <f t="shared" si="5"/>
        <v/>
      </c>
      <c r="P28" t="str">
        <f t="shared" si="6"/>
        <v/>
      </c>
      <c r="Q28" s="202" t="str">
        <f t="shared" si="7"/>
        <v/>
      </c>
    </row>
    <row r="29" spans="1:17" ht="16.5" thickBot="1" x14ac:dyDescent="0.3">
      <c r="A29" s="190">
        <f t="shared" si="8"/>
        <v>26</v>
      </c>
      <c r="B29" s="208"/>
      <c r="C29" s="208"/>
      <c r="D29" s="210"/>
      <c r="E29" s="210"/>
      <c r="F29" s="291"/>
      <c r="G29" s="291"/>
      <c r="I29" t="str">
        <f t="shared" si="0"/>
        <v/>
      </c>
      <c r="J29" t="str">
        <f t="shared" si="1"/>
        <v/>
      </c>
      <c r="K29" s="200" t="str">
        <f t="shared" si="2"/>
        <v/>
      </c>
      <c r="L29" s="201" t="str">
        <f t="shared" si="3"/>
        <v/>
      </c>
      <c r="M29" s="200" t="str">
        <f t="shared" si="4"/>
        <v/>
      </c>
      <c r="N29" s="201" t="str">
        <f t="shared" si="5"/>
        <v/>
      </c>
      <c r="P29" t="str">
        <f t="shared" si="6"/>
        <v/>
      </c>
      <c r="Q29" s="202" t="str">
        <f t="shared" si="7"/>
        <v/>
      </c>
    </row>
    <row r="30" spans="1:17" ht="16.5" thickBot="1" x14ac:dyDescent="0.3">
      <c r="A30" s="190">
        <f t="shared" si="8"/>
        <v>27</v>
      </c>
      <c r="B30" s="208"/>
      <c r="C30" s="208"/>
      <c r="D30" s="210"/>
      <c r="E30" s="210"/>
      <c r="F30" s="291"/>
      <c r="G30" s="291"/>
      <c r="I30" t="str">
        <f t="shared" si="0"/>
        <v/>
      </c>
      <c r="J30" t="str">
        <f t="shared" si="1"/>
        <v/>
      </c>
      <c r="K30" s="200" t="str">
        <f t="shared" si="2"/>
        <v/>
      </c>
      <c r="L30" s="201" t="str">
        <f t="shared" si="3"/>
        <v/>
      </c>
      <c r="M30" s="200" t="str">
        <f t="shared" si="4"/>
        <v/>
      </c>
      <c r="N30" s="201" t="str">
        <f t="shared" si="5"/>
        <v/>
      </c>
      <c r="P30" t="str">
        <f t="shared" si="6"/>
        <v/>
      </c>
      <c r="Q30" s="202" t="str">
        <f t="shared" si="7"/>
        <v/>
      </c>
    </row>
    <row r="31" spans="1:17" ht="16.5" thickBot="1" x14ac:dyDescent="0.3">
      <c r="A31" s="190">
        <f t="shared" si="8"/>
        <v>28</v>
      </c>
      <c r="B31" s="208"/>
      <c r="C31" s="208"/>
      <c r="D31" s="210"/>
      <c r="E31" s="210"/>
      <c r="F31" s="291"/>
      <c r="G31" s="291"/>
      <c r="I31" t="str">
        <f t="shared" si="0"/>
        <v/>
      </c>
      <c r="J31" t="str">
        <f t="shared" si="1"/>
        <v/>
      </c>
      <c r="K31" s="200" t="str">
        <f t="shared" si="2"/>
        <v/>
      </c>
      <c r="L31" s="201" t="str">
        <f t="shared" si="3"/>
        <v/>
      </c>
      <c r="M31" s="200" t="str">
        <f t="shared" si="4"/>
        <v/>
      </c>
      <c r="N31" s="201" t="str">
        <f t="shared" si="5"/>
        <v/>
      </c>
      <c r="P31" t="str">
        <f t="shared" si="6"/>
        <v/>
      </c>
      <c r="Q31" s="202" t="str">
        <f t="shared" si="7"/>
        <v/>
      </c>
    </row>
    <row r="32" spans="1:17" ht="16.5" thickBot="1" x14ac:dyDescent="0.3">
      <c r="A32" s="190">
        <f t="shared" si="8"/>
        <v>29</v>
      </c>
      <c r="B32" s="208"/>
      <c r="C32" s="208"/>
      <c r="D32" s="210"/>
      <c r="E32" s="210"/>
      <c r="F32" s="291"/>
      <c r="G32" s="291"/>
      <c r="I32" t="str">
        <f t="shared" si="0"/>
        <v/>
      </c>
      <c r="J32" t="str">
        <f t="shared" si="1"/>
        <v/>
      </c>
      <c r="K32" s="200" t="str">
        <f t="shared" si="2"/>
        <v/>
      </c>
      <c r="L32" s="201" t="str">
        <f t="shared" si="3"/>
        <v/>
      </c>
      <c r="M32" s="200" t="str">
        <f t="shared" si="4"/>
        <v/>
      </c>
      <c r="N32" s="201" t="str">
        <f t="shared" si="5"/>
        <v/>
      </c>
      <c r="P32" t="str">
        <f t="shared" si="6"/>
        <v/>
      </c>
      <c r="Q32" s="202" t="str">
        <f t="shared" si="7"/>
        <v/>
      </c>
    </row>
    <row r="33" spans="1:17" ht="16.5" thickBot="1" x14ac:dyDescent="0.3">
      <c r="A33" s="190">
        <f t="shared" si="8"/>
        <v>30</v>
      </c>
      <c r="B33" s="208"/>
      <c r="C33" s="208"/>
      <c r="D33" s="210"/>
      <c r="E33" s="210"/>
      <c r="F33" s="291"/>
      <c r="G33" s="291"/>
      <c r="I33" t="str">
        <f t="shared" si="0"/>
        <v/>
      </c>
      <c r="J33" t="str">
        <f t="shared" si="1"/>
        <v/>
      </c>
      <c r="K33" s="200" t="str">
        <f t="shared" si="2"/>
        <v/>
      </c>
      <c r="L33" s="201" t="str">
        <f t="shared" si="3"/>
        <v/>
      </c>
      <c r="M33" s="200" t="str">
        <f t="shared" si="4"/>
        <v/>
      </c>
      <c r="N33" s="201" t="str">
        <f t="shared" si="5"/>
        <v/>
      </c>
      <c r="P33" t="str">
        <f t="shared" si="6"/>
        <v/>
      </c>
      <c r="Q33" s="202" t="str">
        <f t="shared" si="7"/>
        <v/>
      </c>
    </row>
    <row r="34" spans="1:17" ht="16.5" thickBot="1" x14ac:dyDescent="0.3">
      <c r="A34" s="190">
        <f t="shared" si="8"/>
        <v>31</v>
      </c>
      <c r="B34" s="208"/>
      <c r="C34" s="208"/>
      <c r="D34" s="210"/>
      <c r="E34" s="210"/>
      <c r="F34" s="291"/>
      <c r="G34" s="291"/>
      <c r="I34" t="str">
        <f t="shared" si="0"/>
        <v/>
      </c>
      <c r="J34" t="str">
        <f t="shared" si="1"/>
        <v/>
      </c>
      <c r="K34" s="200" t="str">
        <f t="shared" si="2"/>
        <v/>
      </c>
      <c r="L34" s="201" t="str">
        <f t="shared" si="3"/>
        <v/>
      </c>
      <c r="M34" s="200" t="str">
        <f t="shared" si="4"/>
        <v/>
      </c>
      <c r="N34" s="201" t="str">
        <f t="shared" si="5"/>
        <v/>
      </c>
      <c r="P34" t="str">
        <f t="shared" si="6"/>
        <v/>
      </c>
      <c r="Q34" s="202" t="str">
        <f t="shared" si="7"/>
        <v/>
      </c>
    </row>
    <row r="35" spans="1:17" ht="16.5" thickBot="1" x14ac:dyDescent="0.3">
      <c r="A35" s="190">
        <f t="shared" si="8"/>
        <v>32</v>
      </c>
      <c r="B35" s="208"/>
      <c r="C35" s="208"/>
      <c r="D35" s="210"/>
      <c r="E35" s="210"/>
      <c r="F35" s="291"/>
      <c r="G35" s="291"/>
      <c r="I35" t="str">
        <f t="shared" si="0"/>
        <v/>
      </c>
      <c r="J35" t="str">
        <f t="shared" si="1"/>
        <v/>
      </c>
      <c r="K35" s="200" t="str">
        <f t="shared" si="2"/>
        <v/>
      </c>
      <c r="L35" s="201" t="str">
        <f t="shared" si="3"/>
        <v/>
      </c>
      <c r="M35" s="200" t="str">
        <f t="shared" si="4"/>
        <v/>
      </c>
      <c r="N35" s="201" t="str">
        <f t="shared" si="5"/>
        <v/>
      </c>
      <c r="P35" t="str">
        <f t="shared" si="6"/>
        <v/>
      </c>
      <c r="Q35" s="202" t="str">
        <f t="shared" si="7"/>
        <v/>
      </c>
    </row>
    <row r="36" spans="1:17" ht="16.5" thickBot="1" x14ac:dyDescent="0.3">
      <c r="A36" s="190">
        <f t="shared" si="8"/>
        <v>33</v>
      </c>
      <c r="B36" s="208"/>
      <c r="C36" s="208"/>
      <c r="D36" s="210"/>
      <c r="E36" s="210"/>
      <c r="F36" s="291"/>
      <c r="G36" s="291"/>
      <c r="I36" t="str">
        <f t="shared" si="0"/>
        <v/>
      </c>
      <c r="J36" t="str">
        <f t="shared" si="1"/>
        <v/>
      </c>
      <c r="K36" s="200" t="str">
        <f t="shared" si="2"/>
        <v/>
      </c>
      <c r="L36" s="201" t="str">
        <f t="shared" si="3"/>
        <v/>
      </c>
      <c r="M36" s="200" t="str">
        <f t="shared" si="4"/>
        <v/>
      </c>
      <c r="N36" s="201" t="str">
        <f t="shared" si="5"/>
        <v/>
      </c>
      <c r="P36" t="str">
        <f t="shared" si="6"/>
        <v/>
      </c>
      <c r="Q36" s="202" t="str">
        <f t="shared" si="7"/>
        <v/>
      </c>
    </row>
    <row r="37" spans="1:17" ht="16.5" thickBot="1" x14ac:dyDescent="0.3">
      <c r="A37" s="190">
        <f t="shared" si="8"/>
        <v>34</v>
      </c>
      <c r="B37" s="213"/>
      <c r="C37" s="213"/>
      <c r="D37" s="214"/>
      <c r="E37" s="214"/>
      <c r="F37" s="291"/>
      <c r="G37" s="291"/>
      <c r="I37" t="str">
        <f t="shared" si="0"/>
        <v/>
      </c>
      <c r="J37" t="str">
        <f t="shared" si="1"/>
        <v/>
      </c>
      <c r="K37" s="200" t="str">
        <f t="shared" si="2"/>
        <v/>
      </c>
      <c r="L37" s="201" t="str">
        <f t="shared" si="3"/>
        <v/>
      </c>
      <c r="M37" s="200" t="str">
        <f t="shared" si="4"/>
        <v/>
      </c>
      <c r="N37" s="201" t="str">
        <f t="shared" si="5"/>
        <v/>
      </c>
      <c r="P37" t="str">
        <f t="shared" si="6"/>
        <v/>
      </c>
      <c r="Q37" s="202" t="str">
        <f t="shared" si="7"/>
        <v/>
      </c>
    </row>
    <row r="38" spans="1:17" ht="16.5" thickBot="1" x14ac:dyDescent="0.3">
      <c r="A38" s="190">
        <f t="shared" si="8"/>
        <v>35</v>
      </c>
      <c r="B38" s="208"/>
      <c r="C38" s="208"/>
      <c r="D38" s="210"/>
      <c r="E38" s="210"/>
      <c r="F38" s="291"/>
      <c r="G38" s="291"/>
      <c r="I38" t="str">
        <f t="shared" si="0"/>
        <v/>
      </c>
      <c r="J38" t="str">
        <f t="shared" si="1"/>
        <v/>
      </c>
      <c r="K38" s="200" t="str">
        <f t="shared" si="2"/>
        <v/>
      </c>
      <c r="L38" s="201" t="str">
        <f t="shared" si="3"/>
        <v/>
      </c>
      <c r="M38" s="200" t="str">
        <f t="shared" si="4"/>
        <v/>
      </c>
      <c r="N38" s="201" t="str">
        <f t="shared" si="5"/>
        <v/>
      </c>
      <c r="P38" t="str">
        <f t="shared" si="6"/>
        <v/>
      </c>
      <c r="Q38" s="202" t="str">
        <f t="shared" si="7"/>
        <v/>
      </c>
    </row>
    <row r="39" spans="1:17" ht="16.5" thickBot="1" x14ac:dyDescent="0.3">
      <c r="A39" s="190">
        <f t="shared" si="8"/>
        <v>36</v>
      </c>
      <c r="B39" s="208"/>
      <c r="C39" s="208"/>
      <c r="D39" s="210"/>
      <c r="E39" s="210"/>
      <c r="F39" s="291"/>
      <c r="G39" s="291"/>
      <c r="I39" t="str">
        <f t="shared" si="0"/>
        <v/>
      </c>
      <c r="J39" t="str">
        <f t="shared" si="1"/>
        <v/>
      </c>
      <c r="K39" s="200" t="str">
        <f t="shared" si="2"/>
        <v/>
      </c>
      <c r="L39" s="201" t="str">
        <f t="shared" si="3"/>
        <v/>
      </c>
      <c r="M39" s="200" t="str">
        <f t="shared" si="4"/>
        <v/>
      </c>
      <c r="N39" s="201" t="str">
        <f t="shared" si="5"/>
        <v/>
      </c>
      <c r="P39" t="str">
        <f t="shared" si="6"/>
        <v/>
      </c>
      <c r="Q39" s="202" t="str">
        <f t="shared" si="7"/>
        <v/>
      </c>
    </row>
    <row r="40" spans="1:17" ht="16.5" thickBot="1" x14ac:dyDescent="0.3">
      <c r="A40" s="190">
        <f t="shared" si="8"/>
        <v>37</v>
      </c>
      <c r="B40" s="208"/>
      <c r="C40" s="208"/>
      <c r="D40" s="210"/>
      <c r="E40" s="210"/>
      <c r="F40" s="291"/>
      <c r="G40" s="291"/>
      <c r="I40" t="str">
        <f t="shared" si="0"/>
        <v/>
      </c>
      <c r="J40" t="str">
        <f t="shared" si="1"/>
        <v/>
      </c>
      <c r="K40" s="200" t="str">
        <f t="shared" si="2"/>
        <v/>
      </c>
      <c r="L40" s="201" t="str">
        <f t="shared" si="3"/>
        <v/>
      </c>
      <c r="M40" s="200" t="str">
        <f t="shared" si="4"/>
        <v/>
      </c>
      <c r="N40" s="201" t="str">
        <f t="shared" si="5"/>
        <v/>
      </c>
      <c r="P40" t="str">
        <f t="shared" si="6"/>
        <v/>
      </c>
      <c r="Q40" s="202" t="str">
        <f t="shared" si="7"/>
        <v/>
      </c>
    </row>
    <row r="41" spans="1:17" ht="16.5" thickBot="1" x14ac:dyDescent="0.3">
      <c r="A41" s="190">
        <f t="shared" si="8"/>
        <v>38</v>
      </c>
      <c r="B41" s="208"/>
      <c r="C41" s="208"/>
      <c r="D41" s="210"/>
      <c r="E41" s="210"/>
      <c r="F41" s="291"/>
      <c r="G41" s="291"/>
      <c r="I41" t="str">
        <f t="shared" si="0"/>
        <v/>
      </c>
      <c r="J41" t="str">
        <f t="shared" si="1"/>
        <v/>
      </c>
      <c r="K41" s="200" t="str">
        <f t="shared" si="2"/>
        <v/>
      </c>
      <c r="L41" s="201" t="str">
        <f t="shared" si="3"/>
        <v/>
      </c>
      <c r="M41" s="200" t="str">
        <f t="shared" si="4"/>
        <v/>
      </c>
      <c r="N41" s="201" t="str">
        <f t="shared" si="5"/>
        <v/>
      </c>
      <c r="P41" t="str">
        <f t="shared" si="6"/>
        <v/>
      </c>
      <c r="Q41" s="202" t="str">
        <f t="shared" si="7"/>
        <v/>
      </c>
    </row>
    <row r="42" spans="1:17" ht="16.5" thickBot="1" x14ac:dyDescent="0.3">
      <c r="A42" s="190">
        <f t="shared" si="8"/>
        <v>39</v>
      </c>
      <c r="B42" s="208"/>
      <c r="C42" s="208"/>
      <c r="D42" s="210"/>
      <c r="E42" s="210"/>
      <c r="F42" s="291"/>
      <c r="G42" s="291"/>
      <c r="I42" t="str">
        <f t="shared" si="0"/>
        <v/>
      </c>
      <c r="J42" t="str">
        <f t="shared" si="1"/>
        <v/>
      </c>
      <c r="K42" s="200" t="str">
        <f t="shared" si="2"/>
        <v/>
      </c>
      <c r="L42" s="201" t="str">
        <f t="shared" si="3"/>
        <v/>
      </c>
      <c r="M42" s="200" t="str">
        <f t="shared" si="4"/>
        <v/>
      </c>
      <c r="N42" s="201" t="str">
        <f t="shared" si="5"/>
        <v/>
      </c>
      <c r="P42" t="str">
        <f t="shared" si="6"/>
        <v/>
      </c>
      <c r="Q42" s="202" t="str">
        <f t="shared" si="7"/>
        <v/>
      </c>
    </row>
    <row r="43" spans="1:17" ht="16.5" thickBot="1" x14ac:dyDescent="0.3">
      <c r="A43" s="190">
        <f t="shared" si="8"/>
        <v>40</v>
      </c>
      <c r="B43" s="208"/>
      <c r="C43" s="208"/>
      <c r="D43" s="210"/>
      <c r="E43" s="210"/>
      <c r="F43" s="291"/>
      <c r="G43" s="291"/>
      <c r="I43" t="str">
        <f t="shared" si="0"/>
        <v/>
      </c>
      <c r="J43" t="str">
        <f t="shared" si="1"/>
        <v/>
      </c>
      <c r="K43" s="200" t="str">
        <f t="shared" si="2"/>
        <v/>
      </c>
      <c r="L43" s="201" t="str">
        <f t="shared" si="3"/>
        <v/>
      </c>
      <c r="M43" s="200" t="str">
        <f t="shared" si="4"/>
        <v/>
      </c>
      <c r="N43" s="201" t="str">
        <f t="shared" si="5"/>
        <v/>
      </c>
      <c r="P43" t="str">
        <f t="shared" si="6"/>
        <v/>
      </c>
      <c r="Q43" s="202" t="str">
        <f t="shared" si="7"/>
        <v/>
      </c>
    </row>
    <row r="44" spans="1:17" ht="16.5" thickBot="1" x14ac:dyDescent="0.3">
      <c r="A44" s="190">
        <f t="shared" si="8"/>
        <v>41</v>
      </c>
      <c r="B44" s="208"/>
      <c r="C44" s="208"/>
      <c r="D44" s="210"/>
      <c r="E44" s="210"/>
      <c r="F44" s="291"/>
      <c r="G44" s="291"/>
      <c r="I44" t="str">
        <f t="shared" si="0"/>
        <v/>
      </c>
      <c r="J44" t="str">
        <f t="shared" si="1"/>
        <v/>
      </c>
      <c r="K44" s="200" t="str">
        <f t="shared" si="2"/>
        <v/>
      </c>
      <c r="L44" s="201" t="str">
        <f t="shared" si="3"/>
        <v/>
      </c>
      <c r="M44" s="200" t="str">
        <f t="shared" si="4"/>
        <v/>
      </c>
      <c r="N44" s="201" t="str">
        <f t="shared" si="5"/>
        <v/>
      </c>
      <c r="P44" t="str">
        <f t="shared" si="6"/>
        <v/>
      </c>
      <c r="Q44" s="202" t="str">
        <f t="shared" si="7"/>
        <v/>
      </c>
    </row>
    <row r="45" spans="1:17" ht="16.5" thickBot="1" x14ac:dyDescent="0.3">
      <c r="A45" s="190">
        <f t="shared" si="8"/>
        <v>42</v>
      </c>
      <c r="B45" s="208"/>
      <c r="C45" s="208"/>
      <c r="D45" s="210"/>
      <c r="E45" s="210"/>
      <c r="F45" s="291"/>
      <c r="G45" s="291"/>
      <c r="I45" t="str">
        <f t="shared" si="0"/>
        <v/>
      </c>
      <c r="J45" t="str">
        <f t="shared" si="1"/>
        <v/>
      </c>
      <c r="K45" s="200" t="str">
        <f t="shared" si="2"/>
        <v/>
      </c>
      <c r="L45" s="201" t="str">
        <f t="shared" si="3"/>
        <v/>
      </c>
      <c r="M45" s="200" t="str">
        <f t="shared" si="4"/>
        <v/>
      </c>
      <c r="N45" s="201" t="str">
        <f t="shared" si="5"/>
        <v/>
      </c>
      <c r="P45" t="str">
        <f t="shared" si="6"/>
        <v/>
      </c>
      <c r="Q45" s="202" t="str">
        <f t="shared" si="7"/>
        <v/>
      </c>
    </row>
    <row r="46" spans="1:17" ht="16.5" thickBot="1" x14ac:dyDescent="0.3">
      <c r="A46" s="190">
        <f t="shared" si="8"/>
        <v>43</v>
      </c>
      <c r="B46" s="208"/>
      <c r="C46" s="208"/>
      <c r="D46" s="210"/>
      <c r="E46" s="210"/>
      <c r="F46" s="291"/>
      <c r="G46" s="291"/>
      <c r="I46" t="str">
        <f t="shared" si="0"/>
        <v/>
      </c>
      <c r="J46" t="str">
        <f t="shared" si="1"/>
        <v/>
      </c>
      <c r="K46" s="200" t="str">
        <f t="shared" si="2"/>
        <v/>
      </c>
      <c r="L46" s="201" t="str">
        <f t="shared" si="3"/>
        <v/>
      </c>
      <c r="M46" s="200" t="str">
        <f t="shared" si="4"/>
        <v/>
      </c>
      <c r="N46" s="201" t="str">
        <f t="shared" si="5"/>
        <v/>
      </c>
      <c r="P46" t="str">
        <f t="shared" si="6"/>
        <v/>
      </c>
      <c r="Q46" s="202" t="str">
        <f t="shared" si="7"/>
        <v/>
      </c>
    </row>
    <row r="47" spans="1:17" ht="16.5" thickBot="1" x14ac:dyDescent="0.3">
      <c r="A47" s="190">
        <f t="shared" si="8"/>
        <v>44</v>
      </c>
      <c r="B47" s="208"/>
      <c r="C47" s="208"/>
      <c r="D47" s="205"/>
      <c r="E47" s="205"/>
      <c r="F47" s="291"/>
      <c r="G47" s="291"/>
      <c r="I47" t="str">
        <f t="shared" si="0"/>
        <v/>
      </c>
      <c r="J47" t="str">
        <f t="shared" si="1"/>
        <v/>
      </c>
      <c r="K47" s="200" t="str">
        <f t="shared" si="2"/>
        <v/>
      </c>
      <c r="L47" s="201" t="str">
        <f t="shared" si="3"/>
        <v/>
      </c>
      <c r="M47" s="200" t="str">
        <f t="shared" si="4"/>
        <v/>
      </c>
      <c r="N47" s="201" t="str">
        <f t="shared" si="5"/>
        <v/>
      </c>
      <c r="P47" t="str">
        <f t="shared" si="6"/>
        <v/>
      </c>
      <c r="Q47" s="202" t="str">
        <f t="shared" si="7"/>
        <v/>
      </c>
    </row>
    <row r="48" spans="1:17" ht="16.5" thickBot="1" x14ac:dyDescent="0.3">
      <c r="A48" s="190">
        <f t="shared" si="8"/>
        <v>45</v>
      </c>
      <c r="B48" s="208"/>
      <c r="C48" s="208"/>
      <c r="D48" s="210"/>
      <c r="E48" s="210"/>
      <c r="F48" s="291"/>
      <c r="G48" s="291"/>
      <c r="I48" t="str">
        <f t="shared" si="0"/>
        <v/>
      </c>
      <c r="J48" t="str">
        <f t="shared" si="1"/>
        <v/>
      </c>
      <c r="K48" s="200" t="str">
        <f t="shared" si="2"/>
        <v/>
      </c>
      <c r="L48" s="201" t="str">
        <f t="shared" si="3"/>
        <v/>
      </c>
      <c r="M48" s="200" t="str">
        <f t="shared" si="4"/>
        <v/>
      </c>
      <c r="N48" s="201" t="str">
        <f t="shared" si="5"/>
        <v/>
      </c>
      <c r="P48" t="str">
        <f t="shared" si="6"/>
        <v/>
      </c>
      <c r="Q48" s="202" t="str">
        <f t="shared" si="7"/>
        <v/>
      </c>
    </row>
    <row r="49" spans="1:17" ht="16.5" thickBot="1" x14ac:dyDescent="0.3">
      <c r="A49" s="190">
        <f t="shared" si="8"/>
        <v>46</v>
      </c>
      <c r="B49" s="213"/>
      <c r="C49" s="213"/>
      <c r="D49" s="214"/>
      <c r="E49" s="214"/>
      <c r="F49" s="291"/>
      <c r="G49" s="291"/>
      <c r="I49" t="str">
        <f t="shared" si="0"/>
        <v/>
      </c>
      <c r="J49" t="str">
        <f t="shared" si="1"/>
        <v/>
      </c>
      <c r="K49" s="200" t="str">
        <f t="shared" si="2"/>
        <v/>
      </c>
      <c r="L49" s="201" t="str">
        <f t="shared" si="3"/>
        <v/>
      </c>
      <c r="M49" s="200" t="str">
        <f t="shared" si="4"/>
        <v/>
      </c>
      <c r="N49" s="201" t="str">
        <f t="shared" si="5"/>
        <v/>
      </c>
      <c r="P49" t="str">
        <f t="shared" si="6"/>
        <v/>
      </c>
      <c r="Q49" s="202" t="str">
        <f t="shared" si="7"/>
        <v/>
      </c>
    </row>
    <row r="50" spans="1:17" ht="16.5" thickBot="1" x14ac:dyDescent="0.3">
      <c r="A50" s="190">
        <f t="shared" si="8"/>
        <v>47</v>
      </c>
      <c r="B50" s="208"/>
      <c r="C50" s="208"/>
      <c r="D50" s="209"/>
      <c r="E50" s="210"/>
      <c r="F50" s="291"/>
      <c r="G50" s="291"/>
      <c r="I50" t="str">
        <f t="shared" si="0"/>
        <v/>
      </c>
      <c r="J50" t="str">
        <f t="shared" si="1"/>
        <v/>
      </c>
      <c r="K50" s="200" t="str">
        <f t="shared" si="2"/>
        <v/>
      </c>
      <c r="L50" s="201" t="str">
        <f t="shared" si="3"/>
        <v/>
      </c>
      <c r="M50" s="200" t="str">
        <f t="shared" si="4"/>
        <v/>
      </c>
      <c r="N50" s="201" t="str">
        <f t="shared" si="5"/>
        <v/>
      </c>
      <c r="P50" t="str">
        <f t="shared" si="6"/>
        <v/>
      </c>
      <c r="Q50" s="202" t="str">
        <f t="shared" si="7"/>
        <v/>
      </c>
    </row>
    <row r="51" spans="1:17" ht="16.5" thickBot="1" x14ac:dyDescent="0.3">
      <c r="A51" s="190">
        <f t="shared" si="8"/>
        <v>48</v>
      </c>
      <c r="B51" s="208"/>
      <c r="C51" s="208"/>
      <c r="D51" s="210"/>
      <c r="E51" s="210"/>
      <c r="F51" s="291"/>
      <c r="G51" s="291"/>
      <c r="I51" t="str">
        <f t="shared" si="0"/>
        <v/>
      </c>
      <c r="J51" t="str">
        <f t="shared" si="1"/>
        <v/>
      </c>
      <c r="K51" s="200" t="str">
        <f t="shared" si="2"/>
        <v/>
      </c>
      <c r="L51" s="201" t="str">
        <f t="shared" si="3"/>
        <v/>
      </c>
      <c r="M51" s="200" t="str">
        <f t="shared" si="4"/>
        <v/>
      </c>
      <c r="N51" s="201" t="str">
        <f t="shared" si="5"/>
        <v/>
      </c>
      <c r="P51" t="str">
        <f t="shared" si="6"/>
        <v/>
      </c>
      <c r="Q51" s="202" t="str">
        <f t="shared" si="7"/>
        <v/>
      </c>
    </row>
    <row r="52" spans="1:17" ht="16.5" thickBot="1" x14ac:dyDescent="0.3">
      <c r="A52" s="190">
        <f t="shared" si="8"/>
        <v>49</v>
      </c>
      <c r="B52" s="208"/>
      <c r="C52" s="208"/>
      <c r="D52" s="210"/>
      <c r="E52" s="210"/>
      <c r="F52" s="291"/>
      <c r="G52" s="291"/>
      <c r="I52" t="str">
        <f t="shared" si="0"/>
        <v/>
      </c>
      <c r="J52" t="str">
        <f t="shared" si="1"/>
        <v/>
      </c>
      <c r="K52" s="200" t="str">
        <f t="shared" si="2"/>
        <v/>
      </c>
      <c r="L52" s="201" t="str">
        <f t="shared" si="3"/>
        <v/>
      </c>
      <c r="M52" s="200" t="str">
        <f t="shared" si="4"/>
        <v/>
      </c>
      <c r="N52" s="201" t="str">
        <f t="shared" si="5"/>
        <v/>
      </c>
      <c r="P52" t="str">
        <f t="shared" si="6"/>
        <v/>
      </c>
      <c r="Q52" s="202" t="str">
        <f t="shared" si="7"/>
        <v/>
      </c>
    </row>
    <row r="53" spans="1:17" ht="16.5" thickBot="1" x14ac:dyDescent="0.3">
      <c r="A53" s="190">
        <f t="shared" si="8"/>
        <v>50</v>
      </c>
      <c r="B53" s="208"/>
      <c r="C53" s="208"/>
      <c r="D53" s="210"/>
      <c r="E53" s="210"/>
      <c r="F53" s="291"/>
      <c r="G53" s="291"/>
      <c r="I53" t="str">
        <f t="shared" si="0"/>
        <v/>
      </c>
      <c r="J53" t="str">
        <f t="shared" si="1"/>
        <v/>
      </c>
      <c r="K53" s="200" t="str">
        <f t="shared" si="2"/>
        <v/>
      </c>
      <c r="L53" s="201" t="str">
        <f t="shared" si="3"/>
        <v/>
      </c>
      <c r="M53" s="200" t="str">
        <f t="shared" si="4"/>
        <v/>
      </c>
      <c r="N53" s="201" t="str">
        <f t="shared" si="5"/>
        <v/>
      </c>
      <c r="P53" t="str">
        <f t="shared" si="6"/>
        <v/>
      </c>
      <c r="Q53" s="202" t="str">
        <f t="shared" si="7"/>
        <v/>
      </c>
    </row>
    <row r="54" spans="1:17" ht="16.5" thickBot="1" x14ac:dyDescent="0.3">
      <c r="A54" s="190">
        <f t="shared" si="8"/>
        <v>51</v>
      </c>
      <c r="B54" s="208"/>
      <c r="C54" s="208"/>
      <c r="D54" s="210"/>
      <c r="E54" s="210"/>
      <c r="F54" s="291"/>
      <c r="G54" s="291"/>
      <c r="I54" t="str">
        <f t="shared" si="0"/>
        <v/>
      </c>
      <c r="J54" t="str">
        <f t="shared" si="1"/>
        <v/>
      </c>
      <c r="K54" s="200" t="str">
        <f t="shared" si="2"/>
        <v/>
      </c>
      <c r="L54" s="201" t="str">
        <f t="shared" si="3"/>
        <v/>
      </c>
      <c r="M54" s="200" t="str">
        <f t="shared" si="4"/>
        <v/>
      </c>
      <c r="N54" s="201" t="str">
        <f t="shared" si="5"/>
        <v/>
      </c>
      <c r="P54" t="str">
        <f t="shared" si="6"/>
        <v/>
      </c>
      <c r="Q54" s="202" t="str">
        <f t="shared" si="7"/>
        <v/>
      </c>
    </row>
    <row r="55" spans="1:17" ht="16.5" thickBot="1" x14ac:dyDescent="0.3">
      <c r="A55" s="190">
        <f t="shared" si="8"/>
        <v>52</v>
      </c>
      <c r="B55" s="208"/>
      <c r="C55" s="208"/>
      <c r="D55" s="210"/>
      <c r="E55" s="210"/>
      <c r="F55" s="291"/>
      <c r="G55" s="291"/>
      <c r="I55" t="str">
        <f t="shared" si="0"/>
        <v/>
      </c>
      <c r="J55" t="str">
        <f t="shared" si="1"/>
        <v/>
      </c>
      <c r="K55" s="200" t="str">
        <f t="shared" si="2"/>
        <v/>
      </c>
      <c r="L55" s="201" t="str">
        <f t="shared" si="3"/>
        <v/>
      </c>
      <c r="M55" s="200" t="str">
        <f t="shared" si="4"/>
        <v/>
      </c>
      <c r="N55" s="201" t="str">
        <f t="shared" si="5"/>
        <v/>
      </c>
      <c r="P55" t="str">
        <f t="shared" si="6"/>
        <v/>
      </c>
      <c r="Q55" s="202" t="str">
        <f t="shared" si="7"/>
        <v/>
      </c>
    </row>
    <row r="56" spans="1:17" ht="16.5" thickBot="1" x14ac:dyDescent="0.3">
      <c r="A56" s="190">
        <f t="shared" si="8"/>
        <v>53</v>
      </c>
      <c r="B56" s="208"/>
      <c r="C56" s="208"/>
      <c r="D56" s="210"/>
      <c r="E56" s="210"/>
      <c r="F56" s="291"/>
      <c r="G56" s="291"/>
      <c r="I56" t="str">
        <f t="shared" si="0"/>
        <v/>
      </c>
      <c r="J56" t="str">
        <f t="shared" si="1"/>
        <v/>
      </c>
      <c r="K56" s="200" t="str">
        <f t="shared" si="2"/>
        <v/>
      </c>
      <c r="L56" s="201" t="str">
        <f t="shared" si="3"/>
        <v/>
      </c>
      <c r="M56" s="200" t="str">
        <f t="shared" si="4"/>
        <v/>
      </c>
      <c r="N56" s="201" t="str">
        <f t="shared" si="5"/>
        <v/>
      </c>
      <c r="P56" t="str">
        <f t="shared" si="6"/>
        <v/>
      </c>
      <c r="Q56" s="202" t="str">
        <f t="shared" si="7"/>
        <v/>
      </c>
    </row>
    <row r="57" spans="1:17" ht="16.5" thickBot="1" x14ac:dyDescent="0.3">
      <c r="A57" s="190">
        <f t="shared" si="8"/>
        <v>54</v>
      </c>
      <c r="B57" s="208"/>
      <c r="C57" s="208"/>
      <c r="D57" s="210"/>
      <c r="E57" s="210"/>
      <c r="F57" s="291"/>
      <c r="G57" s="291"/>
      <c r="I57" t="str">
        <f t="shared" si="0"/>
        <v/>
      </c>
      <c r="J57" t="str">
        <f t="shared" si="1"/>
        <v/>
      </c>
      <c r="K57" s="200" t="str">
        <f t="shared" si="2"/>
        <v/>
      </c>
      <c r="L57" s="201" t="str">
        <f t="shared" si="3"/>
        <v/>
      </c>
      <c r="M57" s="200" t="str">
        <f t="shared" si="4"/>
        <v/>
      </c>
      <c r="N57" s="201" t="str">
        <f t="shared" si="5"/>
        <v/>
      </c>
      <c r="P57" t="str">
        <f t="shared" si="6"/>
        <v/>
      </c>
      <c r="Q57" s="202" t="str">
        <f t="shared" si="7"/>
        <v/>
      </c>
    </row>
    <row r="58" spans="1:17" ht="16.5" thickBot="1" x14ac:dyDescent="0.3">
      <c r="A58" s="190">
        <f t="shared" si="8"/>
        <v>55</v>
      </c>
      <c r="B58" s="208"/>
      <c r="C58" s="208"/>
      <c r="D58" s="210"/>
      <c r="E58" s="210"/>
      <c r="F58" s="291"/>
      <c r="G58" s="291"/>
      <c r="I58" t="str">
        <f t="shared" si="0"/>
        <v/>
      </c>
      <c r="J58" t="str">
        <f t="shared" si="1"/>
        <v/>
      </c>
      <c r="K58" s="200" t="str">
        <f t="shared" si="2"/>
        <v/>
      </c>
      <c r="L58" s="201" t="str">
        <f t="shared" si="3"/>
        <v/>
      </c>
      <c r="M58" s="200" t="str">
        <f t="shared" si="4"/>
        <v/>
      </c>
      <c r="N58" s="201" t="str">
        <f t="shared" si="5"/>
        <v/>
      </c>
      <c r="P58" t="str">
        <f t="shared" si="6"/>
        <v/>
      </c>
      <c r="Q58" s="202" t="str">
        <f t="shared" si="7"/>
        <v/>
      </c>
    </row>
    <row r="59" spans="1:17" ht="16.5" thickBot="1" x14ac:dyDescent="0.3">
      <c r="A59" s="190">
        <f t="shared" si="8"/>
        <v>56</v>
      </c>
      <c r="B59" s="208"/>
      <c r="C59" s="208"/>
      <c r="D59" s="210"/>
      <c r="E59" s="210"/>
      <c r="F59" s="291"/>
      <c r="G59" s="291"/>
      <c r="I59" t="str">
        <f t="shared" si="0"/>
        <v/>
      </c>
      <c r="J59" t="str">
        <f t="shared" si="1"/>
        <v/>
      </c>
      <c r="K59" s="200" t="str">
        <f t="shared" si="2"/>
        <v/>
      </c>
      <c r="L59" s="201" t="str">
        <f t="shared" si="3"/>
        <v/>
      </c>
      <c r="M59" s="200" t="str">
        <f t="shared" si="4"/>
        <v/>
      </c>
      <c r="N59" s="201" t="str">
        <f t="shared" si="5"/>
        <v/>
      </c>
      <c r="P59" t="str">
        <f t="shared" si="6"/>
        <v/>
      </c>
      <c r="Q59" s="202" t="str">
        <f t="shared" si="7"/>
        <v/>
      </c>
    </row>
    <row r="60" spans="1:17" ht="16.5" thickBot="1" x14ac:dyDescent="0.3">
      <c r="A60" s="190">
        <f t="shared" si="8"/>
        <v>57</v>
      </c>
      <c r="B60" s="208"/>
      <c r="C60" s="208"/>
      <c r="D60" s="210"/>
      <c r="E60" s="210"/>
      <c r="F60" s="291"/>
      <c r="G60" s="291"/>
      <c r="I60" t="str">
        <f t="shared" si="0"/>
        <v/>
      </c>
      <c r="J60" t="str">
        <f t="shared" si="1"/>
        <v/>
      </c>
      <c r="K60" s="200" t="str">
        <f t="shared" si="2"/>
        <v/>
      </c>
      <c r="L60" s="201" t="str">
        <f t="shared" si="3"/>
        <v/>
      </c>
      <c r="M60" s="200" t="str">
        <f t="shared" si="4"/>
        <v/>
      </c>
      <c r="N60" s="201" t="str">
        <f t="shared" si="5"/>
        <v/>
      </c>
      <c r="P60" t="str">
        <f t="shared" si="6"/>
        <v/>
      </c>
      <c r="Q60" s="202" t="str">
        <f t="shared" si="7"/>
        <v/>
      </c>
    </row>
    <row r="61" spans="1:17" ht="16.5" thickBot="1" x14ac:dyDescent="0.3">
      <c r="A61" s="190">
        <f t="shared" si="8"/>
        <v>58</v>
      </c>
      <c r="B61" s="208"/>
      <c r="C61" s="208"/>
      <c r="D61" s="209"/>
      <c r="E61" s="210"/>
      <c r="F61" s="291"/>
      <c r="G61" s="291"/>
      <c r="I61" t="str">
        <f t="shared" si="0"/>
        <v/>
      </c>
      <c r="J61" t="str">
        <f t="shared" si="1"/>
        <v/>
      </c>
      <c r="K61" s="200" t="str">
        <f t="shared" si="2"/>
        <v/>
      </c>
      <c r="L61" s="201" t="str">
        <f t="shared" si="3"/>
        <v/>
      </c>
      <c r="M61" s="200" t="str">
        <f t="shared" si="4"/>
        <v/>
      </c>
      <c r="N61" s="201" t="str">
        <f t="shared" si="5"/>
        <v/>
      </c>
      <c r="P61" t="str">
        <f t="shared" si="6"/>
        <v/>
      </c>
      <c r="Q61" s="202" t="str">
        <f t="shared" si="7"/>
        <v/>
      </c>
    </row>
    <row r="62" spans="1:17" ht="16.5" thickBot="1" x14ac:dyDescent="0.3">
      <c r="A62" s="190">
        <v>60</v>
      </c>
      <c r="B62" s="208"/>
      <c r="C62" s="208"/>
      <c r="D62" s="210"/>
      <c r="E62" s="215" t="s">
        <v>1969</v>
      </c>
      <c r="F62" s="291" t="s">
        <v>2076</v>
      </c>
      <c r="G62" s="291" t="s">
        <v>2079</v>
      </c>
      <c r="I62" t="str">
        <f t="shared" si="0"/>
        <v/>
      </c>
      <c r="J62" t="str">
        <f t="shared" si="1"/>
        <v/>
      </c>
      <c r="K62" s="200" t="str">
        <f t="shared" si="2"/>
        <v/>
      </c>
      <c r="L62" s="201" t="str">
        <f t="shared" si="3"/>
        <v xml:space="preserve"> WHEN COUNTRY = 'KOPER' AND SEGMENT = 'SMALL/MICRO' THEN 898.9567</v>
      </c>
      <c r="M62" s="200" t="str">
        <f t="shared" si="4"/>
        <v xml:space="preserve"> WHEN COUNTRY = 'BIR' AND SEGMENT IN ('CORPORATE','SME Corporate') THEN 19020.55</v>
      </c>
      <c r="N62" s="201" t="str">
        <f t="shared" si="5"/>
        <v xml:space="preserve"> WHEN COUNTRY = 'BIR' AND SEGMENT = 'SME Retail' THEN 53000.1600</v>
      </c>
      <c r="P62" t="str">
        <f t="shared" si="6"/>
        <v xml:space="preserve"> WHEN COUNTRY = 'KOPER' AND SEGMENT = 'SMALL/MICRO' THEN 898.9567 WHEN COUNTRY = 'BIR' AND SEGMENT IN ('CORPORATE','SME Corporate') THEN 19020.55 WHEN COUNTRY = 'BIR' AND SEGMENT = 'SME Retail' THEN 53000.1600</v>
      </c>
      <c r="Q62" s="202" t="str">
        <f t="shared" si="7"/>
        <v>CASE  WHEN COUNTRY = 'KOPER' AND SEGMENT = 'SMALL/MICRO' THEN 898.9567 WHEN COUNTRY = 'BIR' AND SEGMENT IN ('CORPORATE','SME Corporate') THEN 19020.55 WHEN COUNTRY = 'BIR' AND SEGMENT = 'SME Retail' THEN 53000.1600 END AS VAL_MIN_IND_60,</v>
      </c>
    </row>
    <row r="63" spans="1:17" ht="16.5" thickBot="1" x14ac:dyDescent="0.3">
      <c r="A63" s="190">
        <f t="shared" si="8"/>
        <v>61</v>
      </c>
      <c r="B63" s="208"/>
      <c r="C63" s="208"/>
      <c r="D63" s="210"/>
      <c r="E63" s="210"/>
      <c r="F63" s="291">
        <v>9895428</v>
      </c>
      <c r="G63" s="291" t="s">
        <v>2080</v>
      </c>
      <c r="I63" t="str">
        <f t="shared" si="0"/>
        <v/>
      </c>
      <c r="J63" t="str">
        <f t="shared" si="1"/>
        <v/>
      </c>
      <c r="K63" s="200" t="str">
        <f t="shared" si="2"/>
        <v/>
      </c>
      <c r="L63" s="201" t="str">
        <f t="shared" si="3"/>
        <v/>
      </c>
      <c r="M63" s="200" t="str">
        <f t="shared" si="4"/>
        <v xml:space="preserve"> WHEN COUNTRY = 'BIR' AND SEGMENT IN ('CORPORATE','SME Corporate') THEN 9895428</v>
      </c>
      <c r="N63" s="201" t="str">
        <f t="shared" si="5"/>
        <v xml:space="preserve"> WHEN COUNTRY = 'BIR' AND SEGMENT = 'SME Retail' THEN 750.2392</v>
      </c>
      <c r="P63" t="str">
        <f t="shared" si="6"/>
        <v xml:space="preserve"> WHEN COUNTRY = 'BIR' AND SEGMENT IN ('CORPORATE','SME Corporate') THEN 9895428 WHEN COUNTRY = 'BIR' AND SEGMENT = 'SME Retail' THEN 750.2392</v>
      </c>
      <c r="Q63" s="202" t="str">
        <f t="shared" si="7"/>
        <v>CASE  WHEN COUNTRY = 'BIR' AND SEGMENT IN ('CORPORATE','SME Corporate') THEN 9895428 WHEN COUNTRY = 'BIR' AND SEGMENT = 'SME Retail' THEN 750.2392 END AS VAL_MIN_IND_61,</v>
      </c>
    </row>
    <row r="64" spans="1:17" ht="16.5" thickBot="1" x14ac:dyDescent="0.3">
      <c r="A64" s="190">
        <f t="shared" si="8"/>
        <v>62</v>
      </c>
      <c r="B64" s="208"/>
      <c r="C64" s="208"/>
      <c r="D64" s="210"/>
      <c r="E64" s="210"/>
      <c r="F64" s="291" t="s">
        <v>2077</v>
      </c>
      <c r="G64" s="291" t="s">
        <v>2075</v>
      </c>
      <c r="I64" t="str">
        <f t="shared" si="0"/>
        <v/>
      </c>
      <c r="J64" t="str">
        <f t="shared" si="1"/>
        <v/>
      </c>
      <c r="K64" s="200" t="str">
        <f t="shared" si="2"/>
        <v/>
      </c>
      <c r="L64" s="201" t="str">
        <f t="shared" si="3"/>
        <v/>
      </c>
      <c r="M64" s="200" t="str">
        <f t="shared" si="4"/>
        <v xml:space="preserve"> WHEN COUNTRY = 'BIR' AND SEGMENT IN ('CORPORATE','SME Corporate') THEN 0.004714</v>
      </c>
      <c r="N64" s="201" t="str">
        <f t="shared" si="5"/>
        <v xml:space="preserve"> WHEN COUNTRY = 'BIR' AND SEGMENT = 'SME Retail' THEN 0.0000</v>
      </c>
      <c r="P64" t="str">
        <f t="shared" si="6"/>
        <v xml:space="preserve"> WHEN COUNTRY = 'BIR' AND SEGMENT IN ('CORPORATE','SME Corporate') THEN 0.004714 WHEN COUNTRY = 'BIR' AND SEGMENT = 'SME Retail' THEN 0.0000</v>
      </c>
      <c r="Q64" s="202" t="str">
        <f t="shared" si="7"/>
        <v>CASE  WHEN COUNTRY = 'BIR' AND SEGMENT IN ('CORPORATE','SME Corporate') THEN 0.004714 WHEN COUNTRY = 'BIR' AND SEGMENT = 'SME Retail' THEN 0.0000 END AS VAL_MIN_IND_62,</v>
      </c>
    </row>
    <row r="65" spans="1:17" ht="16.5" thickBot="1" x14ac:dyDescent="0.3">
      <c r="A65" s="190">
        <f t="shared" si="8"/>
        <v>63</v>
      </c>
      <c r="B65" s="208"/>
      <c r="C65" s="208"/>
      <c r="D65" s="210"/>
      <c r="E65" s="210"/>
      <c r="F65" s="291" t="s">
        <v>2078</v>
      </c>
      <c r="G65" s="291" t="s">
        <v>2081</v>
      </c>
      <c r="I65" t="str">
        <f t="shared" si="0"/>
        <v/>
      </c>
      <c r="J65" t="str">
        <f t="shared" si="1"/>
        <v/>
      </c>
      <c r="K65" s="200" t="str">
        <f t="shared" si="2"/>
        <v/>
      </c>
      <c r="L65" s="201" t="str">
        <f t="shared" si="3"/>
        <v/>
      </c>
      <c r="M65" s="200" t="str">
        <f t="shared" si="4"/>
        <v xml:space="preserve"> WHEN COUNTRY = 'BIR' AND SEGMENT IN ('CORPORATE','SME Corporate') THEN 11160.79</v>
      </c>
      <c r="N65" s="201" t="str">
        <f t="shared" si="5"/>
        <v xml:space="preserve"> WHEN COUNTRY = 'BIR' AND SEGMENT = 'SME Retail' THEN 28174.4800</v>
      </c>
      <c r="P65" t="str">
        <f t="shared" si="6"/>
        <v xml:space="preserve"> WHEN COUNTRY = 'BIR' AND SEGMENT IN ('CORPORATE','SME Corporate') THEN 11160.79 WHEN COUNTRY = 'BIR' AND SEGMENT = 'SME Retail' THEN 28174.4800</v>
      </c>
      <c r="Q65" s="202" t="str">
        <f t="shared" si="7"/>
        <v>CASE  WHEN COUNTRY = 'BIR' AND SEGMENT IN ('CORPORATE','SME Corporate') THEN 11160.79 WHEN COUNTRY = 'BIR' AND SEGMENT = 'SME Retail' THEN 28174.4800 END AS VAL_MIN_IND_63,</v>
      </c>
    </row>
    <row r="66" spans="1:17" ht="16.5" thickBot="1" x14ac:dyDescent="0.3">
      <c r="A66" s="190">
        <f t="shared" si="8"/>
        <v>64</v>
      </c>
      <c r="B66" s="208"/>
      <c r="C66" s="208"/>
      <c r="D66" s="210"/>
      <c r="E66" s="210"/>
      <c r="F66" s="291"/>
      <c r="G66" s="291"/>
      <c r="I66" t="str">
        <f t="shared" si="0"/>
        <v/>
      </c>
      <c r="J66" t="str">
        <f t="shared" si="1"/>
        <v/>
      </c>
      <c r="K66" s="200" t="str">
        <f t="shared" si="2"/>
        <v/>
      </c>
      <c r="L66" s="201" t="str">
        <f t="shared" si="3"/>
        <v/>
      </c>
      <c r="M66" s="200" t="str">
        <f t="shared" si="4"/>
        <v/>
      </c>
      <c r="N66" s="201" t="str">
        <f t="shared" si="5"/>
        <v/>
      </c>
      <c r="P66" t="str">
        <f t="shared" si="6"/>
        <v/>
      </c>
      <c r="Q66" s="202" t="str">
        <f t="shared" si="7"/>
        <v/>
      </c>
    </row>
    <row r="67" spans="1:17" ht="16.5" thickBot="1" x14ac:dyDescent="0.3">
      <c r="A67" s="190">
        <f t="shared" si="8"/>
        <v>65</v>
      </c>
      <c r="B67" s="208"/>
      <c r="C67" s="208"/>
      <c r="D67" s="210"/>
      <c r="E67" s="210"/>
      <c r="F67" s="291"/>
      <c r="G67" s="291"/>
      <c r="I67" t="str">
        <f t="shared" si="0"/>
        <v/>
      </c>
      <c r="J67" t="str">
        <f t="shared" si="1"/>
        <v/>
      </c>
      <c r="K67" s="200" t="str">
        <f t="shared" si="2"/>
        <v/>
      </c>
      <c r="L67" s="201" t="str">
        <f t="shared" si="3"/>
        <v/>
      </c>
      <c r="M67" s="200" t="str">
        <f t="shared" si="4"/>
        <v/>
      </c>
      <c r="N67" s="201" t="str">
        <f t="shared" si="5"/>
        <v/>
      </c>
      <c r="P67" t="str">
        <f t="shared" si="6"/>
        <v/>
      </c>
      <c r="Q67" s="202" t="str">
        <f t="shared" si="7"/>
        <v/>
      </c>
    </row>
    <row r="68" spans="1:17" ht="16.5" thickBot="1" x14ac:dyDescent="0.3">
      <c r="A68" s="190">
        <f t="shared" si="8"/>
        <v>66</v>
      </c>
      <c r="B68" s="208"/>
      <c r="C68" s="208"/>
      <c r="D68" s="210"/>
      <c r="E68" s="210"/>
      <c r="F68" s="291"/>
      <c r="G68" s="291"/>
      <c r="I68" t="str">
        <f t="shared" si="0"/>
        <v/>
      </c>
      <c r="J68" t="str">
        <f t="shared" si="1"/>
        <v/>
      </c>
      <c r="K68" s="200" t="str">
        <f t="shared" si="2"/>
        <v/>
      </c>
      <c r="L68" s="201" t="str">
        <f t="shared" si="3"/>
        <v/>
      </c>
      <c r="M68" s="200" t="str">
        <f t="shared" si="4"/>
        <v/>
      </c>
      <c r="N68" s="201" t="str">
        <f t="shared" si="5"/>
        <v/>
      </c>
      <c r="P68" t="str">
        <f t="shared" si="6"/>
        <v/>
      </c>
      <c r="Q68" s="202" t="str">
        <f t="shared" si="7"/>
        <v/>
      </c>
    </row>
    <row r="69" spans="1:17" ht="16.5" thickBot="1" x14ac:dyDescent="0.3">
      <c r="A69" s="190">
        <f t="shared" si="8"/>
        <v>67</v>
      </c>
      <c r="B69" s="208"/>
      <c r="C69" s="208"/>
      <c r="D69" s="210"/>
      <c r="E69" s="210"/>
      <c r="F69" s="291"/>
      <c r="G69" s="291"/>
      <c r="I69" t="str">
        <f t="shared" ref="I69:I132" si="9">IF(LEN(B69)&gt;0,CONCATENATE(" WHEN COUNTRY = '",$B$2, ,"' AND SEGMENT = '",$B$3,"' THEN ",B69 ),"")</f>
        <v/>
      </c>
      <c r="J69" t="str">
        <f t="shared" ref="J69:J132" si="10">IF(LEN(C69)&gt;0,CONCATENATE(" WHEN COUNTRY = '",$B$2, ,"' AND SEGMENT = '",$C$3,"' THEN ",C69 ),"")</f>
        <v/>
      </c>
      <c r="K69" s="200" t="str">
        <f t="shared" ref="K69:K132" si="11">IF(LEN(D69)&gt;0,CONCATENATE(" WHEN COUNTRY = '",$D$2, ,"' AND SEGMENT = '",$D$3,"' THEN ",D69 ),"")</f>
        <v/>
      </c>
      <c r="L69" s="201" t="str">
        <f t="shared" ref="L69:L132" si="12">IF(LEN(E69)&gt;0,CONCATENATE(" WHEN COUNTRY = '",$D$2, ,"' AND SEGMENT = '",$E$3,"' THEN ",E69 ),"")</f>
        <v/>
      </c>
      <c r="M69" s="200" t="str">
        <f t="shared" ref="M69:M132" si="13">IF(LEN(F69)&gt;0,CONCATENATE(" WHEN COUNTRY = '",$F$2, ,"' AND SEGMENT IN ",$F$3," THEN ",F69 ),"")</f>
        <v/>
      </c>
      <c r="N69" s="201" t="str">
        <f t="shared" ref="N69:N132" si="14">IF(LEN(G69)&gt;0,CONCATENATE(" WHEN COUNTRY = '",$F$2, ,"' AND SEGMENT = '",$G$3,"' THEN ",G69 ),"")</f>
        <v/>
      </c>
      <c r="P69" t="str">
        <f t="shared" ref="P69:P132" si="15">CONCATENATE(I69,J69,K69,L69,M69,N69)</f>
        <v/>
      </c>
      <c r="Q69" s="202" t="str">
        <f t="shared" ref="Q69:Q132" si="16">IF(LEN(P69)&gt;0,CONCATENATE("CASE ",P69," END AS VAL_MIN_IND_",A69,","),"")</f>
        <v/>
      </c>
    </row>
    <row r="70" spans="1:17" ht="16.5" thickBot="1" x14ac:dyDescent="0.3">
      <c r="A70" s="190">
        <f t="shared" ref="A70:A133" si="17">+A69+1</f>
        <v>68</v>
      </c>
      <c r="B70" s="208"/>
      <c r="C70" s="208"/>
      <c r="D70" s="210"/>
      <c r="E70" s="210"/>
      <c r="F70" s="291"/>
      <c r="G70" s="291"/>
      <c r="I70" t="str">
        <f t="shared" si="9"/>
        <v/>
      </c>
      <c r="J70" t="str">
        <f t="shared" si="10"/>
        <v/>
      </c>
      <c r="K70" s="200" t="str">
        <f t="shared" si="11"/>
        <v/>
      </c>
      <c r="L70" s="201" t="str">
        <f t="shared" si="12"/>
        <v/>
      </c>
      <c r="M70" s="200" t="str">
        <f t="shared" si="13"/>
        <v/>
      </c>
      <c r="N70" s="201" t="str">
        <f t="shared" si="14"/>
        <v/>
      </c>
      <c r="P70" t="str">
        <f t="shared" si="15"/>
        <v/>
      </c>
      <c r="Q70" s="202" t="str">
        <f t="shared" si="16"/>
        <v/>
      </c>
    </row>
    <row r="71" spans="1:17" ht="16.5" thickBot="1" x14ac:dyDescent="0.3">
      <c r="A71" s="190">
        <f t="shared" si="17"/>
        <v>69</v>
      </c>
      <c r="B71" s="213"/>
      <c r="C71" s="213"/>
      <c r="D71" s="214"/>
      <c r="E71" s="214"/>
      <c r="F71" s="291"/>
      <c r="G71" s="291"/>
      <c r="I71" t="str">
        <f t="shared" si="9"/>
        <v/>
      </c>
      <c r="J71" t="str">
        <f t="shared" si="10"/>
        <v/>
      </c>
      <c r="K71" s="200" t="str">
        <f t="shared" si="11"/>
        <v/>
      </c>
      <c r="L71" s="201" t="str">
        <f t="shared" si="12"/>
        <v/>
      </c>
      <c r="M71" s="200" t="str">
        <f t="shared" si="13"/>
        <v/>
      </c>
      <c r="N71" s="201" t="str">
        <f t="shared" si="14"/>
        <v/>
      </c>
      <c r="P71" t="str">
        <f t="shared" si="15"/>
        <v/>
      </c>
      <c r="Q71" s="202" t="str">
        <f t="shared" si="16"/>
        <v/>
      </c>
    </row>
    <row r="72" spans="1:17" ht="16.5" thickBot="1" x14ac:dyDescent="0.3">
      <c r="A72" s="190">
        <f t="shared" si="17"/>
        <v>70</v>
      </c>
      <c r="B72" s="213"/>
      <c r="C72" s="213"/>
      <c r="D72" s="214"/>
      <c r="E72" s="214"/>
      <c r="F72" s="291"/>
      <c r="G72" s="291"/>
      <c r="I72" t="str">
        <f t="shared" si="9"/>
        <v/>
      </c>
      <c r="J72" t="str">
        <f t="shared" si="10"/>
        <v/>
      </c>
      <c r="K72" s="200" t="str">
        <f t="shared" si="11"/>
        <v/>
      </c>
      <c r="L72" s="201" t="str">
        <f t="shared" si="12"/>
        <v/>
      </c>
      <c r="M72" s="200" t="str">
        <f t="shared" si="13"/>
        <v/>
      </c>
      <c r="N72" s="201" t="str">
        <f t="shared" si="14"/>
        <v/>
      </c>
      <c r="P72" t="str">
        <f t="shared" si="15"/>
        <v/>
      </c>
      <c r="Q72" s="202" t="str">
        <f t="shared" si="16"/>
        <v/>
      </c>
    </row>
    <row r="73" spans="1:17" ht="16.5" thickBot="1" x14ac:dyDescent="0.3">
      <c r="A73" s="190">
        <f t="shared" si="17"/>
        <v>71</v>
      </c>
      <c r="B73" s="213"/>
      <c r="C73" s="213"/>
      <c r="D73" s="214"/>
      <c r="E73" s="214"/>
      <c r="F73" s="291"/>
      <c r="G73" s="291"/>
      <c r="I73" t="str">
        <f t="shared" si="9"/>
        <v/>
      </c>
      <c r="J73" t="str">
        <f t="shared" si="10"/>
        <v/>
      </c>
      <c r="K73" s="200" t="str">
        <f t="shared" si="11"/>
        <v/>
      </c>
      <c r="L73" s="201" t="str">
        <f t="shared" si="12"/>
        <v/>
      </c>
      <c r="M73" s="200" t="str">
        <f t="shared" si="13"/>
        <v/>
      </c>
      <c r="N73" s="201" t="str">
        <f t="shared" si="14"/>
        <v/>
      </c>
      <c r="P73" t="str">
        <f t="shared" si="15"/>
        <v/>
      </c>
      <c r="Q73" s="202" t="str">
        <f t="shared" si="16"/>
        <v/>
      </c>
    </row>
    <row r="74" spans="1:17" ht="16.5" thickBot="1" x14ac:dyDescent="0.3">
      <c r="A74" s="190">
        <f t="shared" si="17"/>
        <v>72</v>
      </c>
      <c r="B74" s="213"/>
      <c r="C74" s="213"/>
      <c r="D74" s="214"/>
      <c r="E74" s="214"/>
      <c r="F74" s="291"/>
      <c r="G74" s="291"/>
      <c r="I74" t="str">
        <f t="shared" si="9"/>
        <v/>
      </c>
      <c r="J74" t="str">
        <f t="shared" si="10"/>
        <v/>
      </c>
      <c r="K74" s="200" t="str">
        <f t="shared" si="11"/>
        <v/>
      </c>
      <c r="L74" s="201" t="str">
        <f t="shared" si="12"/>
        <v/>
      </c>
      <c r="M74" s="200" t="str">
        <f t="shared" si="13"/>
        <v/>
      </c>
      <c r="N74" s="201" t="str">
        <f t="shared" si="14"/>
        <v/>
      </c>
      <c r="P74" t="str">
        <f t="shared" si="15"/>
        <v/>
      </c>
      <c r="Q74" s="202" t="str">
        <f t="shared" si="16"/>
        <v/>
      </c>
    </row>
    <row r="75" spans="1:17" ht="16.5" thickBot="1" x14ac:dyDescent="0.3">
      <c r="A75" s="190">
        <f t="shared" si="17"/>
        <v>73</v>
      </c>
      <c r="B75" s="213"/>
      <c r="C75" s="213"/>
      <c r="D75" s="214"/>
      <c r="E75" s="214"/>
      <c r="F75" s="291"/>
      <c r="G75" s="291"/>
      <c r="I75" t="str">
        <f t="shared" si="9"/>
        <v/>
      </c>
      <c r="J75" t="str">
        <f t="shared" si="10"/>
        <v/>
      </c>
      <c r="K75" s="200" t="str">
        <f t="shared" si="11"/>
        <v/>
      </c>
      <c r="L75" s="201" t="str">
        <f t="shared" si="12"/>
        <v/>
      </c>
      <c r="M75" s="200" t="str">
        <f t="shared" si="13"/>
        <v/>
      </c>
      <c r="N75" s="201" t="str">
        <f t="shared" si="14"/>
        <v/>
      </c>
      <c r="P75" t="str">
        <f t="shared" si="15"/>
        <v/>
      </c>
      <c r="Q75" s="202" t="str">
        <f t="shared" si="16"/>
        <v/>
      </c>
    </row>
    <row r="76" spans="1:17" ht="16.5" thickBot="1" x14ac:dyDescent="0.3">
      <c r="A76" s="190">
        <f t="shared" si="17"/>
        <v>74</v>
      </c>
      <c r="B76" s="213"/>
      <c r="C76" s="213"/>
      <c r="D76" s="214"/>
      <c r="E76" s="214"/>
      <c r="F76" s="291"/>
      <c r="G76" s="291"/>
      <c r="I76" t="str">
        <f t="shared" si="9"/>
        <v/>
      </c>
      <c r="J76" t="str">
        <f t="shared" si="10"/>
        <v/>
      </c>
      <c r="K76" s="200" t="str">
        <f t="shared" si="11"/>
        <v/>
      </c>
      <c r="L76" s="201" t="str">
        <f t="shared" si="12"/>
        <v/>
      </c>
      <c r="M76" s="200" t="str">
        <f t="shared" si="13"/>
        <v/>
      </c>
      <c r="N76" s="201" t="str">
        <f t="shared" si="14"/>
        <v/>
      </c>
      <c r="P76" t="str">
        <f t="shared" si="15"/>
        <v/>
      </c>
      <c r="Q76" s="202" t="str">
        <f t="shared" si="16"/>
        <v/>
      </c>
    </row>
    <row r="77" spans="1:17" ht="16.5" thickBot="1" x14ac:dyDescent="0.3">
      <c r="A77" s="190">
        <f t="shared" si="17"/>
        <v>75</v>
      </c>
      <c r="B77" s="213"/>
      <c r="C77" s="213"/>
      <c r="D77" s="214"/>
      <c r="E77" s="214"/>
      <c r="F77" s="291"/>
      <c r="G77" s="291"/>
      <c r="I77" t="str">
        <f t="shared" si="9"/>
        <v/>
      </c>
      <c r="J77" t="str">
        <f t="shared" si="10"/>
        <v/>
      </c>
      <c r="K77" s="200" t="str">
        <f t="shared" si="11"/>
        <v/>
      </c>
      <c r="L77" s="201" t="str">
        <f t="shared" si="12"/>
        <v/>
      </c>
      <c r="M77" s="200" t="str">
        <f t="shared" si="13"/>
        <v/>
      </c>
      <c r="N77" s="201" t="str">
        <f t="shared" si="14"/>
        <v/>
      </c>
      <c r="P77" t="str">
        <f t="shared" si="15"/>
        <v/>
      </c>
      <c r="Q77" s="202" t="str">
        <f t="shared" si="16"/>
        <v/>
      </c>
    </row>
    <row r="78" spans="1:17" ht="16.5" thickBot="1" x14ac:dyDescent="0.3">
      <c r="A78" s="190">
        <f t="shared" si="17"/>
        <v>76</v>
      </c>
      <c r="B78" s="213"/>
      <c r="C78" s="213"/>
      <c r="D78" s="214"/>
      <c r="E78" s="214"/>
      <c r="F78" s="291"/>
      <c r="G78" s="291"/>
      <c r="I78" t="str">
        <f t="shared" si="9"/>
        <v/>
      </c>
      <c r="J78" t="str">
        <f t="shared" si="10"/>
        <v/>
      </c>
      <c r="K78" s="200" t="str">
        <f t="shared" si="11"/>
        <v/>
      </c>
      <c r="L78" s="201" t="str">
        <f t="shared" si="12"/>
        <v/>
      </c>
      <c r="M78" s="200" t="str">
        <f t="shared" si="13"/>
        <v/>
      </c>
      <c r="N78" s="201" t="str">
        <f t="shared" si="14"/>
        <v/>
      </c>
      <c r="P78" t="str">
        <f t="shared" si="15"/>
        <v/>
      </c>
      <c r="Q78" s="202" t="str">
        <f t="shared" si="16"/>
        <v/>
      </c>
    </row>
    <row r="79" spans="1:17" ht="16.5" thickBot="1" x14ac:dyDescent="0.3">
      <c r="A79" s="190">
        <f t="shared" si="17"/>
        <v>77</v>
      </c>
      <c r="B79" s="213"/>
      <c r="C79" s="213"/>
      <c r="D79" s="214"/>
      <c r="E79" s="214"/>
      <c r="F79" s="291"/>
      <c r="G79" s="291"/>
      <c r="I79" t="str">
        <f t="shared" si="9"/>
        <v/>
      </c>
      <c r="J79" t="str">
        <f t="shared" si="10"/>
        <v/>
      </c>
      <c r="K79" s="200" t="str">
        <f t="shared" si="11"/>
        <v/>
      </c>
      <c r="L79" s="201" t="str">
        <f t="shared" si="12"/>
        <v/>
      </c>
      <c r="M79" s="200" t="str">
        <f t="shared" si="13"/>
        <v/>
      </c>
      <c r="N79" s="201" t="str">
        <f t="shared" si="14"/>
        <v/>
      </c>
      <c r="P79" t="str">
        <f t="shared" si="15"/>
        <v/>
      </c>
      <c r="Q79" s="202" t="str">
        <f t="shared" si="16"/>
        <v/>
      </c>
    </row>
    <row r="80" spans="1:17" ht="16.5" thickBot="1" x14ac:dyDescent="0.3">
      <c r="A80" s="190">
        <f t="shared" si="17"/>
        <v>78</v>
      </c>
      <c r="B80" s="213"/>
      <c r="C80" s="213"/>
      <c r="D80" s="214"/>
      <c r="E80" s="214"/>
      <c r="F80" s="291"/>
      <c r="G80" s="291"/>
      <c r="I80" t="str">
        <f t="shared" si="9"/>
        <v/>
      </c>
      <c r="J80" t="str">
        <f t="shared" si="10"/>
        <v/>
      </c>
      <c r="K80" s="200" t="str">
        <f t="shared" si="11"/>
        <v/>
      </c>
      <c r="L80" s="201" t="str">
        <f t="shared" si="12"/>
        <v/>
      </c>
      <c r="M80" s="200" t="str">
        <f t="shared" si="13"/>
        <v/>
      </c>
      <c r="N80" s="201" t="str">
        <f t="shared" si="14"/>
        <v/>
      </c>
      <c r="P80" t="str">
        <f t="shared" si="15"/>
        <v/>
      </c>
      <c r="Q80" s="202" t="str">
        <f t="shared" si="16"/>
        <v/>
      </c>
    </row>
    <row r="81" spans="1:17" ht="16.5" thickBot="1" x14ac:dyDescent="0.3">
      <c r="A81" s="190">
        <f t="shared" si="17"/>
        <v>79</v>
      </c>
      <c r="B81" s="213"/>
      <c r="C81" s="213"/>
      <c r="D81" s="214"/>
      <c r="E81" s="214"/>
      <c r="F81" s="291"/>
      <c r="G81" s="291"/>
      <c r="I81" t="str">
        <f t="shared" si="9"/>
        <v/>
      </c>
      <c r="J81" t="str">
        <f t="shared" si="10"/>
        <v/>
      </c>
      <c r="K81" s="200" t="str">
        <f t="shared" si="11"/>
        <v/>
      </c>
      <c r="L81" s="201" t="str">
        <f t="shared" si="12"/>
        <v/>
      </c>
      <c r="M81" s="200" t="str">
        <f t="shared" si="13"/>
        <v/>
      </c>
      <c r="N81" s="201" t="str">
        <f t="shared" si="14"/>
        <v/>
      </c>
      <c r="P81" t="str">
        <f t="shared" si="15"/>
        <v/>
      </c>
      <c r="Q81" s="202" t="str">
        <f t="shared" si="16"/>
        <v/>
      </c>
    </row>
    <row r="82" spans="1:17" ht="16.5" thickBot="1" x14ac:dyDescent="0.3">
      <c r="A82" s="190">
        <f t="shared" si="17"/>
        <v>80</v>
      </c>
      <c r="B82" s="213"/>
      <c r="C82" s="213"/>
      <c r="D82" s="214"/>
      <c r="E82" s="214"/>
      <c r="F82" s="291"/>
      <c r="G82" s="291"/>
      <c r="I82" t="str">
        <f t="shared" si="9"/>
        <v/>
      </c>
      <c r="J82" t="str">
        <f t="shared" si="10"/>
        <v/>
      </c>
      <c r="K82" s="200" t="str">
        <f t="shared" si="11"/>
        <v/>
      </c>
      <c r="L82" s="201" t="str">
        <f t="shared" si="12"/>
        <v/>
      </c>
      <c r="M82" s="200" t="str">
        <f t="shared" si="13"/>
        <v/>
      </c>
      <c r="N82" s="201" t="str">
        <f t="shared" si="14"/>
        <v/>
      </c>
      <c r="P82" t="str">
        <f t="shared" si="15"/>
        <v/>
      </c>
      <c r="Q82" s="202" t="str">
        <f t="shared" si="16"/>
        <v/>
      </c>
    </row>
    <row r="83" spans="1:17" ht="16.5" thickBot="1" x14ac:dyDescent="0.3">
      <c r="A83" s="190">
        <f t="shared" si="17"/>
        <v>81</v>
      </c>
      <c r="B83" s="213"/>
      <c r="C83" s="213"/>
      <c r="D83" s="214"/>
      <c r="E83" s="214"/>
      <c r="F83" s="291"/>
      <c r="G83" s="291"/>
      <c r="I83" t="str">
        <f t="shared" si="9"/>
        <v/>
      </c>
      <c r="J83" t="str">
        <f t="shared" si="10"/>
        <v/>
      </c>
      <c r="K83" s="200" t="str">
        <f t="shared" si="11"/>
        <v/>
      </c>
      <c r="L83" s="201" t="str">
        <f t="shared" si="12"/>
        <v/>
      </c>
      <c r="M83" s="200" t="str">
        <f t="shared" si="13"/>
        <v/>
      </c>
      <c r="N83" s="201" t="str">
        <f t="shared" si="14"/>
        <v/>
      </c>
      <c r="P83" t="str">
        <f t="shared" si="15"/>
        <v/>
      </c>
      <c r="Q83" s="202" t="str">
        <f t="shared" si="16"/>
        <v/>
      </c>
    </row>
    <row r="84" spans="1:17" ht="16.5" thickBot="1" x14ac:dyDescent="0.3">
      <c r="A84" s="190">
        <f t="shared" si="17"/>
        <v>82</v>
      </c>
      <c r="B84" s="213"/>
      <c r="C84" s="213"/>
      <c r="D84" s="214"/>
      <c r="E84" s="214"/>
      <c r="F84" s="291"/>
      <c r="G84" s="291"/>
      <c r="I84" t="str">
        <f t="shared" si="9"/>
        <v/>
      </c>
      <c r="J84" t="str">
        <f t="shared" si="10"/>
        <v/>
      </c>
      <c r="K84" s="200" t="str">
        <f t="shared" si="11"/>
        <v/>
      </c>
      <c r="L84" s="201" t="str">
        <f t="shared" si="12"/>
        <v/>
      </c>
      <c r="M84" s="200" t="str">
        <f t="shared" si="13"/>
        <v/>
      </c>
      <c r="N84" s="201" t="str">
        <f t="shared" si="14"/>
        <v/>
      </c>
      <c r="P84" t="str">
        <f t="shared" si="15"/>
        <v/>
      </c>
      <c r="Q84" s="202" t="str">
        <f t="shared" si="16"/>
        <v/>
      </c>
    </row>
    <row r="85" spans="1:17" ht="16.5" thickBot="1" x14ac:dyDescent="0.3">
      <c r="A85" s="190">
        <f t="shared" si="17"/>
        <v>83</v>
      </c>
      <c r="B85" s="213"/>
      <c r="C85" s="213"/>
      <c r="D85" s="214"/>
      <c r="E85" s="214"/>
      <c r="F85" s="291"/>
      <c r="G85" s="291"/>
      <c r="I85" t="str">
        <f t="shared" si="9"/>
        <v/>
      </c>
      <c r="J85" t="str">
        <f t="shared" si="10"/>
        <v/>
      </c>
      <c r="K85" s="200" t="str">
        <f t="shared" si="11"/>
        <v/>
      </c>
      <c r="L85" s="201" t="str">
        <f t="shared" si="12"/>
        <v/>
      </c>
      <c r="M85" s="200" t="str">
        <f t="shared" si="13"/>
        <v/>
      </c>
      <c r="N85" s="201" t="str">
        <f t="shared" si="14"/>
        <v/>
      </c>
      <c r="P85" t="str">
        <f t="shared" si="15"/>
        <v/>
      </c>
      <c r="Q85" s="202" t="str">
        <f t="shared" si="16"/>
        <v/>
      </c>
    </row>
    <row r="86" spans="1:17" ht="16.5" thickBot="1" x14ac:dyDescent="0.3">
      <c r="A86" s="190">
        <f t="shared" si="17"/>
        <v>84</v>
      </c>
      <c r="B86" s="213"/>
      <c r="C86" s="213"/>
      <c r="D86" s="214"/>
      <c r="E86" s="214"/>
      <c r="F86" s="291"/>
      <c r="G86" s="291"/>
      <c r="I86" t="str">
        <f t="shared" si="9"/>
        <v/>
      </c>
      <c r="J86" t="str">
        <f t="shared" si="10"/>
        <v/>
      </c>
      <c r="K86" s="200" t="str">
        <f t="shared" si="11"/>
        <v/>
      </c>
      <c r="L86" s="201" t="str">
        <f t="shared" si="12"/>
        <v/>
      </c>
      <c r="M86" s="200" t="str">
        <f t="shared" si="13"/>
        <v/>
      </c>
      <c r="N86" s="201" t="str">
        <f t="shared" si="14"/>
        <v/>
      </c>
      <c r="P86" t="str">
        <f t="shared" si="15"/>
        <v/>
      </c>
      <c r="Q86" s="202" t="str">
        <f t="shared" si="16"/>
        <v/>
      </c>
    </row>
    <row r="87" spans="1:17" ht="16.5" thickBot="1" x14ac:dyDescent="0.3">
      <c r="A87" s="190">
        <f t="shared" si="17"/>
        <v>85</v>
      </c>
      <c r="B87" s="213"/>
      <c r="C87" s="213"/>
      <c r="D87" s="214"/>
      <c r="E87" s="214"/>
      <c r="F87" s="291"/>
      <c r="G87" s="291"/>
      <c r="I87" t="str">
        <f t="shared" si="9"/>
        <v/>
      </c>
      <c r="J87" t="str">
        <f t="shared" si="10"/>
        <v/>
      </c>
      <c r="K87" s="200" t="str">
        <f t="shared" si="11"/>
        <v/>
      </c>
      <c r="L87" s="201" t="str">
        <f t="shared" si="12"/>
        <v/>
      </c>
      <c r="M87" s="200" t="str">
        <f t="shared" si="13"/>
        <v/>
      </c>
      <c r="N87" s="201" t="str">
        <f t="shared" si="14"/>
        <v/>
      </c>
      <c r="P87" t="str">
        <f t="shared" si="15"/>
        <v/>
      </c>
      <c r="Q87" s="202" t="str">
        <f t="shared" si="16"/>
        <v/>
      </c>
    </row>
    <row r="88" spans="1:17" ht="16.5" thickBot="1" x14ac:dyDescent="0.3">
      <c r="A88" s="190">
        <f t="shared" si="17"/>
        <v>86</v>
      </c>
      <c r="B88" s="213"/>
      <c r="C88" s="213"/>
      <c r="D88" s="214"/>
      <c r="E88" s="214"/>
      <c r="F88" s="291"/>
      <c r="G88" s="291"/>
      <c r="I88" t="str">
        <f t="shared" si="9"/>
        <v/>
      </c>
      <c r="J88" t="str">
        <f t="shared" si="10"/>
        <v/>
      </c>
      <c r="K88" s="200" t="str">
        <f t="shared" si="11"/>
        <v/>
      </c>
      <c r="L88" s="201" t="str">
        <f t="shared" si="12"/>
        <v/>
      </c>
      <c r="M88" s="200" t="str">
        <f t="shared" si="13"/>
        <v/>
      </c>
      <c r="N88" s="201" t="str">
        <f t="shared" si="14"/>
        <v/>
      </c>
      <c r="P88" t="str">
        <f t="shared" si="15"/>
        <v/>
      </c>
      <c r="Q88" s="202" t="str">
        <f t="shared" si="16"/>
        <v/>
      </c>
    </row>
    <row r="89" spans="1:17" ht="16.5" thickBot="1" x14ac:dyDescent="0.3">
      <c r="A89" s="190">
        <f t="shared" si="17"/>
        <v>87</v>
      </c>
      <c r="B89" s="213"/>
      <c r="C89" s="213"/>
      <c r="D89" s="214"/>
      <c r="E89" s="214"/>
      <c r="F89" s="291"/>
      <c r="G89" s="291"/>
      <c r="I89" t="str">
        <f t="shared" si="9"/>
        <v/>
      </c>
      <c r="J89" t="str">
        <f t="shared" si="10"/>
        <v/>
      </c>
      <c r="K89" s="200" t="str">
        <f t="shared" si="11"/>
        <v/>
      </c>
      <c r="L89" s="201" t="str">
        <f t="shared" si="12"/>
        <v/>
      </c>
      <c r="M89" s="200" t="str">
        <f t="shared" si="13"/>
        <v/>
      </c>
      <c r="N89" s="201" t="str">
        <f t="shared" si="14"/>
        <v/>
      </c>
      <c r="P89" t="str">
        <f t="shared" si="15"/>
        <v/>
      </c>
      <c r="Q89" s="202" t="str">
        <f t="shared" si="16"/>
        <v/>
      </c>
    </row>
    <row r="90" spans="1:17" ht="16.5" thickBot="1" x14ac:dyDescent="0.3">
      <c r="A90" s="190">
        <f t="shared" si="17"/>
        <v>88</v>
      </c>
      <c r="B90" s="213"/>
      <c r="C90" s="213"/>
      <c r="D90" s="214"/>
      <c r="E90" s="214"/>
      <c r="F90" s="291"/>
      <c r="G90" s="291"/>
      <c r="I90" t="str">
        <f t="shared" si="9"/>
        <v/>
      </c>
      <c r="J90" t="str">
        <f t="shared" si="10"/>
        <v/>
      </c>
      <c r="K90" s="200" t="str">
        <f t="shared" si="11"/>
        <v/>
      </c>
      <c r="L90" s="201" t="str">
        <f t="shared" si="12"/>
        <v/>
      </c>
      <c r="M90" s="200" t="str">
        <f t="shared" si="13"/>
        <v/>
      </c>
      <c r="N90" s="201" t="str">
        <f t="shared" si="14"/>
        <v/>
      </c>
      <c r="P90" t="str">
        <f t="shared" si="15"/>
        <v/>
      </c>
      <c r="Q90" s="202" t="str">
        <f t="shared" si="16"/>
        <v/>
      </c>
    </row>
    <row r="91" spans="1:17" ht="16.5" thickBot="1" x14ac:dyDescent="0.3">
      <c r="A91" s="190">
        <f t="shared" si="17"/>
        <v>89</v>
      </c>
      <c r="B91" s="213"/>
      <c r="C91" s="213"/>
      <c r="D91" s="214"/>
      <c r="E91" s="214"/>
      <c r="F91" s="291"/>
      <c r="G91" s="291"/>
      <c r="I91" t="str">
        <f t="shared" si="9"/>
        <v/>
      </c>
      <c r="J91" t="str">
        <f t="shared" si="10"/>
        <v/>
      </c>
      <c r="K91" s="200" t="str">
        <f t="shared" si="11"/>
        <v/>
      </c>
      <c r="L91" s="201" t="str">
        <f t="shared" si="12"/>
        <v/>
      </c>
      <c r="M91" s="200" t="str">
        <f t="shared" si="13"/>
        <v/>
      </c>
      <c r="N91" s="201" t="str">
        <f t="shared" si="14"/>
        <v/>
      </c>
      <c r="P91" t="str">
        <f t="shared" si="15"/>
        <v/>
      </c>
      <c r="Q91" s="202" t="str">
        <f t="shared" si="16"/>
        <v/>
      </c>
    </row>
    <row r="92" spans="1:17" ht="16.5" thickBot="1" x14ac:dyDescent="0.3">
      <c r="A92" s="190">
        <f t="shared" si="17"/>
        <v>90</v>
      </c>
      <c r="B92" s="213"/>
      <c r="C92" s="213"/>
      <c r="D92" s="214"/>
      <c r="E92" s="214"/>
      <c r="F92" s="291"/>
      <c r="G92" s="291"/>
      <c r="I92" t="str">
        <f t="shared" si="9"/>
        <v/>
      </c>
      <c r="J92" t="str">
        <f t="shared" si="10"/>
        <v/>
      </c>
      <c r="K92" s="200" t="str">
        <f t="shared" si="11"/>
        <v/>
      </c>
      <c r="L92" s="201" t="str">
        <f t="shared" si="12"/>
        <v/>
      </c>
      <c r="M92" s="200" t="str">
        <f t="shared" si="13"/>
        <v/>
      </c>
      <c r="N92" s="201" t="str">
        <f t="shared" si="14"/>
        <v/>
      </c>
      <c r="P92" t="str">
        <f t="shared" si="15"/>
        <v/>
      </c>
      <c r="Q92" s="202" t="str">
        <f t="shared" si="16"/>
        <v/>
      </c>
    </row>
    <row r="93" spans="1:17" ht="16.5" thickBot="1" x14ac:dyDescent="0.3">
      <c r="A93" s="190">
        <f t="shared" si="17"/>
        <v>91</v>
      </c>
      <c r="B93" s="213"/>
      <c r="C93" s="213"/>
      <c r="D93" s="214"/>
      <c r="E93" s="214"/>
      <c r="F93" s="291"/>
      <c r="G93" s="291"/>
      <c r="I93" t="str">
        <f t="shared" si="9"/>
        <v/>
      </c>
      <c r="J93" t="str">
        <f t="shared" si="10"/>
        <v/>
      </c>
      <c r="K93" s="200" t="str">
        <f t="shared" si="11"/>
        <v/>
      </c>
      <c r="L93" s="201" t="str">
        <f t="shared" si="12"/>
        <v/>
      </c>
      <c r="M93" s="200" t="str">
        <f t="shared" si="13"/>
        <v/>
      </c>
      <c r="N93" s="201" t="str">
        <f t="shared" si="14"/>
        <v/>
      </c>
      <c r="P93" t="str">
        <f t="shared" si="15"/>
        <v/>
      </c>
      <c r="Q93" s="202" t="str">
        <f t="shared" si="16"/>
        <v/>
      </c>
    </row>
    <row r="94" spans="1:17" ht="16.5" thickBot="1" x14ac:dyDescent="0.3">
      <c r="A94" s="190">
        <f t="shared" si="17"/>
        <v>92</v>
      </c>
      <c r="B94" s="213"/>
      <c r="C94" s="213"/>
      <c r="D94" s="214"/>
      <c r="E94" s="214"/>
      <c r="F94" s="291"/>
      <c r="G94" s="291"/>
      <c r="I94" t="str">
        <f t="shared" si="9"/>
        <v/>
      </c>
      <c r="J94" t="str">
        <f t="shared" si="10"/>
        <v/>
      </c>
      <c r="K94" s="200" t="str">
        <f t="shared" si="11"/>
        <v/>
      </c>
      <c r="L94" s="201" t="str">
        <f t="shared" si="12"/>
        <v/>
      </c>
      <c r="M94" s="200" t="str">
        <f t="shared" si="13"/>
        <v/>
      </c>
      <c r="N94" s="201" t="str">
        <f t="shared" si="14"/>
        <v/>
      </c>
      <c r="P94" t="str">
        <f t="shared" si="15"/>
        <v/>
      </c>
      <c r="Q94" s="202" t="str">
        <f t="shared" si="16"/>
        <v/>
      </c>
    </row>
    <row r="95" spans="1:17" ht="16.5" thickBot="1" x14ac:dyDescent="0.3">
      <c r="A95" s="190">
        <f t="shared" si="17"/>
        <v>93</v>
      </c>
      <c r="B95" s="213"/>
      <c r="C95" s="213"/>
      <c r="D95" s="214"/>
      <c r="E95" s="214"/>
      <c r="F95" s="291"/>
      <c r="G95" s="291"/>
      <c r="I95" t="str">
        <f t="shared" si="9"/>
        <v/>
      </c>
      <c r="J95" t="str">
        <f t="shared" si="10"/>
        <v/>
      </c>
      <c r="K95" s="200" t="str">
        <f t="shared" si="11"/>
        <v/>
      </c>
      <c r="L95" s="201" t="str">
        <f t="shared" si="12"/>
        <v/>
      </c>
      <c r="M95" s="200" t="str">
        <f t="shared" si="13"/>
        <v/>
      </c>
      <c r="N95" s="201" t="str">
        <f t="shared" si="14"/>
        <v/>
      </c>
      <c r="P95" t="str">
        <f t="shared" si="15"/>
        <v/>
      </c>
      <c r="Q95" s="202" t="str">
        <f t="shared" si="16"/>
        <v/>
      </c>
    </row>
    <row r="96" spans="1:17" ht="16.5" thickBot="1" x14ac:dyDescent="0.3">
      <c r="A96" s="190">
        <f t="shared" si="17"/>
        <v>94</v>
      </c>
      <c r="B96" s="213"/>
      <c r="C96" s="213"/>
      <c r="D96" s="214"/>
      <c r="E96" s="214"/>
      <c r="F96" s="291"/>
      <c r="G96" s="291"/>
      <c r="I96" t="str">
        <f t="shared" si="9"/>
        <v/>
      </c>
      <c r="J96" t="str">
        <f t="shared" si="10"/>
        <v/>
      </c>
      <c r="K96" s="200" t="str">
        <f t="shared" si="11"/>
        <v/>
      </c>
      <c r="L96" s="201" t="str">
        <f t="shared" si="12"/>
        <v/>
      </c>
      <c r="M96" s="200" t="str">
        <f t="shared" si="13"/>
        <v/>
      </c>
      <c r="N96" s="201" t="str">
        <f t="shared" si="14"/>
        <v/>
      </c>
      <c r="P96" t="str">
        <f t="shared" si="15"/>
        <v/>
      </c>
      <c r="Q96" s="202" t="str">
        <f t="shared" si="16"/>
        <v/>
      </c>
    </row>
    <row r="97" spans="1:17" ht="16.5" thickBot="1" x14ac:dyDescent="0.3">
      <c r="A97" s="190">
        <f t="shared" si="17"/>
        <v>95</v>
      </c>
      <c r="B97" s="213"/>
      <c r="C97" s="213"/>
      <c r="D97" s="214"/>
      <c r="E97" s="214"/>
      <c r="F97" s="291"/>
      <c r="G97" s="291"/>
      <c r="I97" t="str">
        <f t="shared" si="9"/>
        <v/>
      </c>
      <c r="J97" t="str">
        <f t="shared" si="10"/>
        <v/>
      </c>
      <c r="K97" s="200" t="str">
        <f t="shared" si="11"/>
        <v/>
      </c>
      <c r="L97" s="201" t="str">
        <f t="shared" si="12"/>
        <v/>
      </c>
      <c r="M97" s="200" t="str">
        <f t="shared" si="13"/>
        <v/>
      </c>
      <c r="N97" s="201" t="str">
        <f t="shared" si="14"/>
        <v/>
      </c>
      <c r="P97" t="str">
        <f t="shared" si="15"/>
        <v/>
      </c>
      <c r="Q97" s="202" t="str">
        <f t="shared" si="16"/>
        <v/>
      </c>
    </row>
    <row r="98" spans="1:17" ht="16.5" thickBot="1" x14ac:dyDescent="0.3">
      <c r="A98" s="190">
        <f t="shared" si="17"/>
        <v>96</v>
      </c>
      <c r="B98" s="213"/>
      <c r="C98" s="213"/>
      <c r="D98" s="214"/>
      <c r="E98" s="214"/>
      <c r="F98" s="291"/>
      <c r="G98" s="291"/>
      <c r="I98" t="str">
        <f t="shared" si="9"/>
        <v/>
      </c>
      <c r="J98" t="str">
        <f t="shared" si="10"/>
        <v/>
      </c>
      <c r="K98" s="200" t="str">
        <f t="shared" si="11"/>
        <v/>
      </c>
      <c r="L98" s="201" t="str">
        <f t="shared" si="12"/>
        <v/>
      </c>
      <c r="M98" s="200" t="str">
        <f t="shared" si="13"/>
        <v/>
      </c>
      <c r="N98" s="201" t="str">
        <f t="shared" si="14"/>
        <v/>
      </c>
      <c r="P98" t="str">
        <f t="shared" si="15"/>
        <v/>
      </c>
      <c r="Q98" s="202" t="str">
        <f t="shared" si="16"/>
        <v/>
      </c>
    </row>
    <row r="99" spans="1:17" ht="16.5" thickBot="1" x14ac:dyDescent="0.3">
      <c r="A99" s="190">
        <f t="shared" si="17"/>
        <v>97</v>
      </c>
      <c r="B99" s="213"/>
      <c r="C99" s="213"/>
      <c r="D99" s="214"/>
      <c r="E99" s="214"/>
      <c r="F99" s="291"/>
      <c r="G99" s="291"/>
      <c r="I99" t="str">
        <f t="shared" si="9"/>
        <v/>
      </c>
      <c r="J99" t="str">
        <f t="shared" si="10"/>
        <v/>
      </c>
      <c r="K99" s="200" t="str">
        <f t="shared" si="11"/>
        <v/>
      </c>
      <c r="L99" s="201" t="str">
        <f t="shared" si="12"/>
        <v/>
      </c>
      <c r="M99" s="200" t="str">
        <f t="shared" si="13"/>
        <v/>
      </c>
      <c r="N99" s="201" t="str">
        <f t="shared" si="14"/>
        <v/>
      </c>
      <c r="P99" t="str">
        <f t="shared" si="15"/>
        <v/>
      </c>
      <c r="Q99" s="202" t="str">
        <f t="shared" si="16"/>
        <v/>
      </c>
    </row>
    <row r="100" spans="1:17" ht="16.5" thickBot="1" x14ac:dyDescent="0.3">
      <c r="A100" s="190">
        <f t="shared" si="17"/>
        <v>98</v>
      </c>
      <c r="B100" s="213"/>
      <c r="C100" s="213"/>
      <c r="D100" s="214"/>
      <c r="E100" s="214"/>
      <c r="F100" s="291"/>
      <c r="G100" s="291"/>
      <c r="I100" t="str">
        <f t="shared" si="9"/>
        <v/>
      </c>
      <c r="J100" t="str">
        <f t="shared" si="10"/>
        <v/>
      </c>
      <c r="K100" s="200" t="str">
        <f t="shared" si="11"/>
        <v/>
      </c>
      <c r="L100" s="201" t="str">
        <f t="shared" si="12"/>
        <v/>
      </c>
      <c r="M100" s="200" t="str">
        <f t="shared" si="13"/>
        <v/>
      </c>
      <c r="N100" s="201" t="str">
        <f t="shared" si="14"/>
        <v/>
      </c>
      <c r="P100" t="str">
        <f t="shared" si="15"/>
        <v/>
      </c>
      <c r="Q100" s="202" t="str">
        <f t="shared" si="16"/>
        <v/>
      </c>
    </row>
    <row r="101" spans="1:17" ht="16.5" thickBot="1" x14ac:dyDescent="0.3">
      <c r="A101" s="190">
        <f t="shared" si="17"/>
        <v>99</v>
      </c>
      <c r="B101" s="213"/>
      <c r="C101" s="213"/>
      <c r="D101" s="214"/>
      <c r="E101" s="214"/>
      <c r="F101" s="291"/>
      <c r="G101" s="291"/>
      <c r="I101" t="str">
        <f t="shared" si="9"/>
        <v/>
      </c>
      <c r="J101" t="str">
        <f t="shared" si="10"/>
        <v/>
      </c>
      <c r="K101" s="200" t="str">
        <f t="shared" si="11"/>
        <v/>
      </c>
      <c r="L101" s="201" t="str">
        <f t="shared" si="12"/>
        <v/>
      </c>
      <c r="M101" s="200" t="str">
        <f t="shared" si="13"/>
        <v/>
      </c>
      <c r="N101" s="201" t="str">
        <f t="shared" si="14"/>
        <v/>
      </c>
      <c r="P101" t="str">
        <f t="shared" si="15"/>
        <v/>
      </c>
      <c r="Q101" s="202" t="str">
        <f t="shared" si="16"/>
        <v/>
      </c>
    </row>
    <row r="102" spans="1:17" ht="16.5" thickBot="1" x14ac:dyDescent="0.3">
      <c r="A102" s="190">
        <f t="shared" si="17"/>
        <v>100</v>
      </c>
      <c r="B102" s="213"/>
      <c r="C102" s="213"/>
      <c r="D102" s="214"/>
      <c r="E102" s="214"/>
      <c r="F102" s="291"/>
      <c r="G102" s="291"/>
      <c r="I102" t="str">
        <f t="shared" si="9"/>
        <v/>
      </c>
      <c r="J102" t="str">
        <f t="shared" si="10"/>
        <v/>
      </c>
      <c r="K102" s="200" t="str">
        <f t="shared" si="11"/>
        <v/>
      </c>
      <c r="L102" s="201" t="str">
        <f t="shared" si="12"/>
        <v/>
      </c>
      <c r="M102" s="200" t="str">
        <f t="shared" si="13"/>
        <v/>
      </c>
      <c r="N102" s="201" t="str">
        <f t="shared" si="14"/>
        <v/>
      </c>
      <c r="P102" t="str">
        <f t="shared" si="15"/>
        <v/>
      </c>
      <c r="Q102" s="202" t="str">
        <f t="shared" si="16"/>
        <v/>
      </c>
    </row>
    <row r="103" spans="1:17" ht="16.5" thickBot="1" x14ac:dyDescent="0.3">
      <c r="A103" s="190">
        <f t="shared" si="17"/>
        <v>101</v>
      </c>
      <c r="B103" s="213"/>
      <c r="C103" s="213"/>
      <c r="D103" s="214"/>
      <c r="E103" s="214"/>
      <c r="F103" s="291"/>
      <c r="G103" s="291"/>
      <c r="I103" t="str">
        <f t="shared" si="9"/>
        <v/>
      </c>
      <c r="J103" t="str">
        <f t="shared" si="10"/>
        <v/>
      </c>
      <c r="K103" s="200" t="str">
        <f t="shared" si="11"/>
        <v/>
      </c>
      <c r="L103" s="201" t="str">
        <f t="shared" si="12"/>
        <v/>
      </c>
      <c r="M103" s="200" t="str">
        <f t="shared" si="13"/>
        <v/>
      </c>
      <c r="N103" s="201" t="str">
        <f t="shared" si="14"/>
        <v/>
      </c>
      <c r="P103" t="str">
        <f t="shared" si="15"/>
        <v/>
      </c>
      <c r="Q103" s="202" t="str">
        <f t="shared" si="16"/>
        <v/>
      </c>
    </row>
    <row r="104" spans="1:17" ht="16.5" thickBot="1" x14ac:dyDescent="0.3">
      <c r="A104" s="190">
        <f t="shared" si="17"/>
        <v>102</v>
      </c>
      <c r="B104" s="213"/>
      <c r="C104" s="213"/>
      <c r="D104" s="214"/>
      <c r="E104" s="214"/>
      <c r="F104" s="291"/>
      <c r="G104" s="291"/>
      <c r="I104" t="str">
        <f t="shared" si="9"/>
        <v/>
      </c>
      <c r="J104" t="str">
        <f t="shared" si="10"/>
        <v/>
      </c>
      <c r="K104" s="200" t="str">
        <f t="shared" si="11"/>
        <v/>
      </c>
      <c r="L104" s="201" t="str">
        <f t="shared" si="12"/>
        <v/>
      </c>
      <c r="M104" s="200" t="str">
        <f t="shared" si="13"/>
        <v/>
      </c>
      <c r="N104" s="201" t="str">
        <f t="shared" si="14"/>
        <v/>
      </c>
      <c r="P104" t="str">
        <f t="shared" si="15"/>
        <v/>
      </c>
      <c r="Q104" s="202" t="str">
        <f t="shared" si="16"/>
        <v/>
      </c>
    </row>
    <row r="105" spans="1:17" ht="16.5" thickBot="1" x14ac:dyDescent="0.3">
      <c r="A105" s="190">
        <f t="shared" si="17"/>
        <v>103</v>
      </c>
      <c r="B105" s="213"/>
      <c r="C105" s="213"/>
      <c r="D105" s="214"/>
      <c r="E105" s="214"/>
      <c r="F105" s="291"/>
      <c r="G105" s="291"/>
      <c r="I105" t="str">
        <f t="shared" si="9"/>
        <v/>
      </c>
      <c r="J105" t="str">
        <f t="shared" si="10"/>
        <v/>
      </c>
      <c r="K105" s="200" t="str">
        <f t="shared" si="11"/>
        <v/>
      </c>
      <c r="L105" s="201" t="str">
        <f t="shared" si="12"/>
        <v/>
      </c>
      <c r="M105" s="200" t="str">
        <f t="shared" si="13"/>
        <v/>
      </c>
      <c r="N105" s="201" t="str">
        <f t="shared" si="14"/>
        <v/>
      </c>
      <c r="P105" t="str">
        <f t="shared" si="15"/>
        <v/>
      </c>
      <c r="Q105" s="202" t="str">
        <f t="shared" si="16"/>
        <v/>
      </c>
    </row>
    <row r="106" spans="1:17" ht="16.5" thickBot="1" x14ac:dyDescent="0.3">
      <c r="A106" s="190">
        <f t="shared" si="17"/>
        <v>104</v>
      </c>
      <c r="B106" s="213"/>
      <c r="C106" s="213"/>
      <c r="D106" s="214"/>
      <c r="E106" s="214"/>
      <c r="F106" s="291"/>
      <c r="G106" s="291"/>
      <c r="I106" t="str">
        <f t="shared" si="9"/>
        <v/>
      </c>
      <c r="J106" t="str">
        <f t="shared" si="10"/>
        <v/>
      </c>
      <c r="K106" s="200" t="str">
        <f t="shared" si="11"/>
        <v/>
      </c>
      <c r="L106" s="201" t="str">
        <f t="shared" si="12"/>
        <v/>
      </c>
      <c r="M106" s="200" t="str">
        <f t="shared" si="13"/>
        <v/>
      </c>
      <c r="N106" s="201" t="str">
        <f t="shared" si="14"/>
        <v/>
      </c>
      <c r="P106" t="str">
        <f t="shared" si="15"/>
        <v/>
      </c>
      <c r="Q106" s="202" t="str">
        <f t="shared" si="16"/>
        <v/>
      </c>
    </row>
    <row r="107" spans="1:17" ht="16.5" thickBot="1" x14ac:dyDescent="0.3">
      <c r="A107" s="190">
        <f t="shared" si="17"/>
        <v>105</v>
      </c>
      <c r="B107" s="213"/>
      <c r="C107" s="213"/>
      <c r="D107" s="214"/>
      <c r="E107" s="214"/>
      <c r="F107" s="291"/>
      <c r="G107" s="291"/>
      <c r="I107" t="str">
        <f t="shared" si="9"/>
        <v/>
      </c>
      <c r="J107" t="str">
        <f t="shared" si="10"/>
        <v/>
      </c>
      <c r="K107" s="200" t="str">
        <f t="shared" si="11"/>
        <v/>
      </c>
      <c r="L107" s="201" t="str">
        <f t="shared" si="12"/>
        <v/>
      </c>
      <c r="M107" s="200" t="str">
        <f t="shared" si="13"/>
        <v/>
      </c>
      <c r="N107" s="201" t="str">
        <f t="shared" si="14"/>
        <v/>
      </c>
      <c r="P107" t="str">
        <f t="shared" si="15"/>
        <v/>
      </c>
      <c r="Q107" s="202" t="str">
        <f t="shared" si="16"/>
        <v/>
      </c>
    </row>
    <row r="108" spans="1:17" ht="16.5" thickBot="1" x14ac:dyDescent="0.3">
      <c r="A108" s="190">
        <f t="shared" si="17"/>
        <v>106</v>
      </c>
      <c r="B108" s="213"/>
      <c r="C108" s="213"/>
      <c r="D108" s="214"/>
      <c r="E108" s="214"/>
      <c r="F108" s="291"/>
      <c r="G108" s="291"/>
      <c r="I108" t="str">
        <f t="shared" si="9"/>
        <v/>
      </c>
      <c r="J108" t="str">
        <f t="shared" si="10"/>
        <v/>
      </c>
      <c r="K108" s="200" t="str">
        <f t="shared" si="11"/>
        <v/>
      </c>
      <c r="L108" s="201" t="str">
        <f t="shared" si="12"/>
        <v/>
      </c>
      <c r="M108" s="200" t="str">
        <f t="shared" si="13"/>
        <v/>
      </c>
      <c r="N108" s="201" t="str">
        <f t="shared" si="14"/>
        <v/>
      </c>
      <c r="P108" t="str">
        <f t="shared" si="15"/>
        <v/>
      </c>
      <c r="Q108" s="202" t="str">
        <f t="shared" si="16"/>
        <v/>
      </c>
    </row>
    <row r="109" spans="1:17" ht="16.5" thickBot="1" x14ac:dyDescent="0.3">
      <c r="A109" s="190">
        <f t="shared" si="17"/>
        <v>107</v>
      </c>
      <c r="B109" s="213"/>
      <c r="C109" s="213"/>
      <c r="D109" s="214"/>
      <c r="E109" s="214"/>
      <c r="F109" s="291"/>
      <c r="G109" s="291"/>
      <c r="I109" t="str">
        <f t="shared" si="9"/>
        <v/>
      </c>
      <c r="J109" t="str">
        <f t="shared" si="10"/>
        <v/>
      </c>
      <c r="K109" s="200" t="str">
        <f t="shared" si="11"/>
        <v/>
      </c>
      <c r="L109" s="201" t="str">
        <f t="shared" si="12"/>
        <v/>
      </c>
      <c r="M109" s="200" t="str">
        <f t="shared" si="13"/>
        <v/>
      </c>
      <c r="N109" s="201" t="str">
        <f t="shared" si="14"/>
        <v/>
      </c>
      <c r="P109" t="str">
        <f t="shared" si="15"/>
        <v/>
      </c>
      <c r="Q109" s="202" t="str">
        <f t="shared" si="16"/>
        <v/>
      </c>
    </row>
    <row r="110" spans="1:17" ht="16.5" thickBot="1" x14ac:dyDescent="0.3">
      <c r="A110" s="190">
        <f t="shared" si="17"/>
        <v>108</v>
      </c>
      <c r="B110" s="213"/>
      <c r="C110" s="213"/>
      <c r="D110" s="214"/>
      <c r="E110" s="214"/>
      <c r="F110" s="291"/>
      <c r="G110" s="291"/>
      <c r="I110" t="str">
        <f t="shared" si="9"/>
        <v/>
      </c>
      <c r="J110" t="str">
        <f t="shared" si="10"/>
        <v/>
      </c>
      <c r="K110" s="200" t="str">
        <f t="shared" si="11"/>
        <v/>
      </c>
      <c r="L110" s="201" t="str">
        <f t="shared" si="12"/>
        <v/>
      </c>
      <c r="M110" s="200" t="str">
        <f t="shared" si="13"/>
        <v/>
      </c>
      <c r="N110" s="201" t="str">
        <f t="shared" si="14"/>
        <v/>
      </c>
      <c r="P110" t="str">
        <f t="shared" si="15"/>
        <v/>
      </c>
      <c r="Q110" s="202" t="str">
        <f t="shared" si="16"/>
        <v/>
      </c>
    </row>
    <row r="111" spans="1:17" ht="16.5" thickBot="1" x14ac:dyDescent="0.3">
      <c r="A111" s="190">
        <f t="shared" si="17"/>
        <v>109</v>
      </c>
      <c r="B111" s="213"/>
      <c r="C111" s="213"/>
      <c r="D111" s="214"/>
      <c r="E111" s="214"/>
      <c r="F111" s="291"/>
      <c r="G111" s="291"/>
      <c r="I111" t="str">
        <f t="shared" si="9"/>
        <v/>
      </c>
      <c r="J111" t="str">
        <f t="shared" si="10"/>
        <v/>
      </c>
      <c r="K111" s="200" t="str">
        <f t="shared" si="11"/>
        <v/>
      </c>
      <c r="L111" s="201" t="str">
        <f t="shared" si="12"/>
        <v/>
      </c>
      <c r="M111" s="200" t="str">
        <f t="shared" si="13"/>
        <v/>
      </c>
      <c r="N111" s="201" t="str">
        <f t="shared" si="14"/>
        <v/>
      </c>
      <c r="P111" t="str">
        <f t="shared" si="15"/>
        <v/>
      </c>
      <c r="Q111" s="202" t="str">
        <f t="shared" si="16"/>
        <v/>
      </c>
    </row>
    <row r="112" spans="1:17" ht="16.5" thickBot="1" x14ac:dyDescent="0.3">
      <c r="A112" s="190">
        <f t="shared" si="17"/>
        <v>110</v>
      </c>
      <c r="B112" s="213"/>
      <c r="C112" s="213"/>
      <c r="D112" s="214"/>
      <c r="E112" s="214"/>
      <c r="F112" s="291"/>
      <c r="G112" s="291"/>
      <c r="I112" t="str">
        <f t="shared" si="9"/>
        <v/>
      </c>
      <c r="J112" t="str">
        <f t="shared" si="10"/>
        <v/>
      </c>
      <c r="K112" s="200" t="str">
        <f t="shared" si="11"/>
        <v/>
      </c>
      <c r="L112" s="201" t="str">
        <f t="shared" si="12"/>
        <v/>
      </c>
      <c r="M112" s="200" t="str">
        <f t="shared" si="13"/>
        <v/>
      </c>
      <c r="N112" s="201" t="str">
        <f t="shared" si="14"/>
        <v/>
      </c>
      <c r="P112" t="str">
        <f t="shared" si="15"/>
        <v/>
      </c>
      <c r="Q112" s="202" t="str">
        <f t="shared" si="16"/>
        <v/>
      </c>
    </row>
    <row r="113" spans="1:17" ht="16.5" thickBot="1" x14ac:dyDescent="0.3">
      <c r="A113" s="190">
        <f t="shared" si="17"/>
        <v>111</v>
      </c>
      <c r="B113" s="213"/>
      <c r="C113" s="213"/>
      <c r="D113" s="214"/>
      <c r="E113" s="214"/>
      <c r="F113" s="291"/>
      <c r="G113" s="291"/>
      <c r="I113" t="str">
        <f t="shared" si="9"/>
        <v/>
      </c>
      <c r="J113" t="str">
        <f t="shared" si="10"/>
        <v/>
      </c>
      <c r="K113" s="200" t="str">
        <f t="shared" si="11"/>
        <v/>
      </c>
      <c r="L113" s="201" t="str">
        <f t="shared" si="12"/>
        <v/>
      </c>
      <c r="M113" s="200" t="str">
        <f t="shared" si="13"/>
        <v/>
      </c>
      <c r="N113" s="201" t="str">
        <f t="shared" si="14"/>
        <v/>
      </c>
      <c r="P113" t="str">
        <f t="shared" si="15"/>
        <v/>
      </c>
      <c r="Q113" s="202" t="str">
        <f t="shared" si="16"/>
        <v/>
      </c>
    </row>
    <row r="114" spans="1:17" ht="16.5" thickBot="1" x14ac:dyDescent="0.3">
      <c r="A114" s="190">
        <f t="shared" si="17"/>
        <v>112</v>
      </c>
      <c r="B114" s="213"/>
      <c r="C114" s="213"/>
      <c r="D114" s="214"/>
      <c r="E114" s="214"/>
      <c r="F114" s="291"/>
      <c r="G114" s="291"/>
      <c r="I114" t="str">
        <f t="shared" si="9"/>
        <v/>
      </c>
      <c r="J114" t="str">
        <f t="shared" si="10"/>
        <v/>
      </c>
      <c r="K114" s="200" t="str">
        <f t="shared" si="11"/>
        <v/>
      </c>
      <c r="L114" s="201" t="str">
        <f t="shared" si="12"/>
        <v/>
      </c>
      <c r="M114" s="200" t="str">
        <f t="shared" si="13"/>
        <v/>
      </c>
      <c r="N114" s="201" t="str">
        <f t="shared" si="14"/>
        <v/>
      </c>
      <c r="P114" t="str">
        <f t="shared" si="15"/>
        <v/>
      </c>
      <c r="Q114" s="202" t="str">
        <f t="shared" si="16"/>
        <v/>
      </c>
    </row>
    <row r="115" spans="1:17" ht="16.5" thickBot="1" x14ac:dyDescent="0.3">
      <c r="A115" s="190">
        <f t="shared" si="17"/>
        <v>113</v>
      </c>
      <c r="B115" s="213"/>
      <c r="C115" s="213"/>
      <c r="D115" s="214"/>
      <c r="E115" s="214"/>
      <c r="F115" s="291"/>
      <c r="G115" s="291"/>
      <c r="I115" t="str">
        <f t="shared" si="9"/>
        <v/>
      </c>
      <c r="J115" t="str">
        <f t="shared" si="10"/>
        <v/>
      </c>
      <c r="K115" s="200" t="str">
        <f t="shared" si="11"/>
        <v/>
      </c>
      <c r="L115" s="201" t="str">
        <f t="shared" si="12"/>
        <v/>
      </c>
      <c r="M115" s="200" t="str">
        <f t="shared" si="13"/>
        <v/>
      </c>
      <c r="N115" s="201" t="str">
        <f t="shared" si="14"/>
        <v/>
      </c>
      <c r="P115" t="str">
        <f t="shared" si="15"/>
        <v/>
      </c>
      <c r="Q115" s="202" t="str">
        <f t="shared" si="16"/>
        <v/>
      </c>
    </row>
    <row r="116" spans="1:17" ht="16.5" thickBot="1" x14ac:dyDescent="0.3">
      <c r="A116" s="190">
        <f t="shared" si="17"/>
        <v>114</v>
      </c>
      <c r="B116" s="213"/>
      <c r="C116" s="213"/>
      <c r="D116" s="214"/>
      <c r="E116" s="214"/>
      <c r="F116" s="291"/>
      <c r="G116" s="291"/>
      <c r="I116" t="str">
        <f t="shared" si="9"/>
        <v/>
      </c>
      <c r="J116" t="str">
        <f t="shared" si="10"/>
        <v/>
      </c>
      <c r="K116" s="200" t="str">
        <f t="shared" si="11"/>
        <v/>
      </c>
      <c r="L116" s="201" t="str">
        <f t="shared" si="12"/>
        <v/>
      </c>
      <c r="M116" s="200" t="str">
        <f t="shared" si="13"/>
        <v/>
      </c>
      <c r="N116" s="201" t="str">
        <f t="shared" si="14"/>
        <v/>
      </c>
      <c r="P116" t="str">
        <f t="shared" si="15"/>
        <v/>
      </c>
      <c r="Q116" s="202" t="str">
        <f t="shared" si="16"/>
        <v/>
      </c>
    </row>
    <row r="117" spans="1:17" ht="16.5" thickBot="1" x14ac:dyDescent="0.3">
      <c r="A117" s="190">
        <f t="shared" si="17"/>
        <v>115</v>
      </c>
      <c r="B117" s="213"/>
      <c r="C117" s="213"/>
      <c r="D117" s="214"/>
      <c r="E117" s="214"/>
      <c r="F117" s="291"/>
      <c r="G117" s="291"/>
      <c r="I117" t="str">
        <f t="shared" si="9"/>
        <v/>
      </c>
      <c r="J117" t="str">
        <f t="shared" si="10"/>
        <v/>
      </c>
      <c r="K117" s="200" t="str">
        <f t="shared" si="11"/>
        <v/>
      </c>
      <c r="L117" s="201" t="str">
        <f t="shared" si="12"/>
        <v/>
      </c>
      <c r="M117" s="200" t="str">
        <f t="shared" si="13"/>
        <v/>
      </c>
      <c r="N117" s="201" t="str">
        <f t="shared" si="14"/>
        <v/>
      </c>
      <c r="P117" t="str">
        <f t="shared" si="15"/>
        <v/>
      </c>
      <c r="Q117" s="202" t="str">
        <f t="shared" si="16"/>
        <v/>
      </c>
    </row>
    <row r="118" spans="1:17" ht="16.5" thickBot="1" x14ac:dyDescent="0.3">
      <c r="A118" s="190">
        <f t="shared" si="17"/>
        <v>116</v>
      </c>
      <c r="B118" s="213"/>
      <c r="C118" s="213"/>
      <c r="D118" s="214"/>
      <c r="E118" s="214"/>
      <c r="F118" s="291"/>
      <c r="G118" s="291"/>
      <c r="I118" t="str">
        <f t="shared" si="9"/>
        <v/>
      </c>
      <c r="J118" t="str">
        <f t="shared" si="10"/>
        <v/>
      </c>
      <c r="K118" s="200" t="str">
        <f t="shared" si="11"/>
        <v/>
      </c>
      <c r="L118" s="201" t="str">
        <f t="shared" si="12"/>
        <v/>
      </c>
      <c r="M118" s="200" t="str">
        <f t="shared" si="13"/>
        <v/>
      </c>
      <c r="N118" s="201" t="str">
        <f t="shared" si="14"/>
        <v/>
      </c>
      <c r="P118" t="str">
        <f t="shared" si="15"/>
        <v/>
      </c>
      <c r="Q118" s="202" t="str">
        <f t="shared" si="16"/>
        <v/>
      </c>
    </row>
    <row r="119" spans="1:17" ht="16.5" thickBot="1" x14ac:dyDescent="0.3">
      <c r="A119" s="190">
        <v>122</v>
      </c>
      <c r="B119" s="213"/>
      <c r="C119" s="213"/>
      <c r="D119" s="214"/>
      <c r="E119" s="214"/>
      <c r="F119" s="291"/>
      <c r="G119" s="291"/>
      <c r="I119" t="str">
        <f t="shared" si="9"/>
        <v/>
      </c>
      <c r="J119" t="str">
        <f t="shared" si="10"/>
        <v/>
      </c>
      <c r="K119" s="200" t="str">
        <f t="shared" si="11"/>
        <v/>
      </c>
      <c r="L119" s="201" t="str">
        <f t="shared" si="12"/>
        <v/>
      </c>
      <c r="M119" s="200" t="str">
        <f t="shared" si="13"/>
        <v/>
      </c>
      <c r="N119" s="201" t="str">
        <f t="shared" si="14"/>
        <v/>
      </c>
      <c r="P119" t="str">
        <f t="shared" si="15"/>
        <v/>
      </c>
      <c r="Q119" s="202" t="str">
        <f t="shared" si="16"/>
        <v/>
      </c>
    </row>
    <row r="120" spans="1:17" ht="16.5" thickBot="1" x14ac:dyDescent="0.3">
      <c r="A120" s="190">
        <f t="shared" si="17"/>
        <v>123</v>
      </c>
      <c r="B120" s="213"/>
      <c r="C120" s="213"/>
      <c r="D120" s="214"/>
      <c r="E120" s="214"/>
      <c r="F120" s="291"/>
      <c r="G120" s="291"/>
      <c r="I120" t="str">
        <f t="shared" si="9"/>
        <v/>
      </c>
      <c r="J120" t="str">
        <f t="shared" si="10"/>
        <v/>
      </c>
      <c r="K120" s="200" t="str">
        <f t="shared" si="11"/>
        <v/>
      </c>
      <c r="L120" s="201" t="str">
        <f t="shared" si="12"/>
        <v/>
      </c>
      <c r="M120" s="200" t="str">
        <f t="shared" si="13"/>
        <v/>
      </c>
      <c r="N120" s="201" t="str">
        <f t="shared" si="14"/>
        <v/>
      </c>
      <c r="P120" t="str">
        <f t="shared" si="15"/>
        <v/>
      </c>
      <c r="Q120" s="202" t="str">
        <f t="shared" si="16"/>
        <v/>
      </c>
    </row>
    <row r="121" spans="1:17" ht="16.5" thickBot="1" x14ac:dyDescent="0.3">
      <c r="A121" s="190">
        <f t="shared" si="17"/>
        <v>124</v>
      </c>
      <c r="B121" s="213"/>
      <c r="C121" s="213"/>
      <c r="D121" s="214"/>
      <c r="E121" s="214"/>
      <c r="F121" s="291"/>
      <c r="G121" s="291"/>
      <c r="I121" t="str">
        <f t="shared" si="9"/>
        <v/>
      </c>
      <c r="J121" t="str">
        <f t="shared" si="10"/>
        <v/>
      </c>
      <c r="K121" s="200" t="str">
        <f t="shared" si="11"/>
        <v/>
      </c>
      <c r="L121" s="201" t="str">
        <f t="shared" si="12"/>
        <v/>
      </c>
      <c r="M121" s="200" t="str">
        <f t="shared" si="13"/>
        <v/>
      </c>
      <c r="N121" s="201" t="str">
        <f t="shared" si="14"/>
        <v/>
      </c>
      <c r="P121" t="str">
        <f t="shared" si="15"/>
        <v/>
      </c>
      <c r="Q121" s="202" t="str">
        <f t="shared" si="16"/>
        <v/>
      </c>
    </row>
    <row r="122" spans="1:17" ht="16.5" thickBot="1" x14ac:dyDescent="0.3">
      <c r="A122" s="190">
        <f t="shared" si="17"/>
        <v>125</v>
      </c>
      <c r="B122" s="213"/>
      <c r="C122" s="213"/>
      <c r="D122" s="214"/>
      <c r="E122" s="214"/>
      <c r="F122" s="291"/>
      <c r="G122" s="291"/>
      <c r="I122" t="str">
        <f t="shared" si="9"/>
        <v/>
      </c>
      <c r="J122" t="str">
        <f t="shared" si="10"/>
        <v/>
      </c>
      <c r="K122" s="200" t="str">
        <f t="shared" si="11"/>
        <v/>
      </c>
      <c r="L122" s="201" t="str">
        <f t="shared" si="12"/>
        <v/>
      </c>
      <c r="M122" s="200" t="str">
        <f t="shared" si="13"/>
        <v/>
      </c>
      <c r="N122" s="201" t="str">
        <f t="shared" si="14"/>
        <v/>
      </c>
      <c r="P122" t="str">
        <f t="shared" si="15"/>
        <v/>
      </c>
      <c r="Q122" s="202" t="str">
        <f t="shared" si="16"/>
        <v/>
      </c>
    </row>
    <row r="123" spans="1:17" ht="16.5" thickBot="1" x14ac:dyDescent="0.3">
      <c r="A123" s="190">
        <f t="shared" si="17"/>
        <v>126</v>
      </c>
      <c r="B123" s="213"/>
      <c r="C123" s="213"/>
      <c r="D123" s="214"/>
      <c r="E123" s="214"/>
      <c r="F123" s="291"/>
      <c r="G123" s="291"/>
      <c r="I123" t="str">
        <f t="shared" si="9"/>
        <v/>
      </c>
      <c r="J123" t="str">
        <f t="shared" si="10"/>
        <v/>
      </c>
      <c r="K123" s="200" t="str">
        <f t="shared" si="11"/>
        <v/>
      </c>
      <c r="L123" s="201" t="str">
        <f t="shared" si="12"/>
        <v/>
      </c>
      <c r="M123" s="200" t="str">
        <f t="shared" si="13"/>
        <v/>
      </c>
      <c r="N123" s="201" t="str">
        <f t="shared" si="14"/>
        <v/>
      </c>
      <c r="P123" t="str">
        <f t="shared" si="15"/>
        <v/>
      </c>
      <c r="Q123" s="202" t="str">
        <f t="shared" si="16"/>
        <v/>
      </c>
    </row>
    <row r="124" spans="1:17" ht="16.5" thickBot="1" x14ac:dyDescent="0.3">
      <c r="A124" s="190">
        <f t="shared" si="17"/>
        <v>127</v>
      </c>
      <c r="B124" s="213"/>
      <c r="C124" s="213"/>
      <c r="D124" s="214"/>
      <c r="E124" s="214"/>
      <c r="F124" s="291"/>
      <c r="G124" s="291"/>
      <c r="I124" t="str">
        <f t="shared" si="9"/>
        <v/>
      </c>
      <c r="J124" t="str">
        <f t="shared" si="10"/>
        <v/>
      </c>
      <c r="K124" s="200" t="str">
        <f t="shared" si="11"/>
        <v/>
      </c>
      <c r="L124" s="201" t="str">
        <f t="shared" si="12"/>
        <v/>
      </c>
      <c r="M124" s="200" t="str">
        <f t="shared" si="13"/>
        <v/>
      </c>
      <c r="N124" s="201" t="str">
        <f t="shared" si="14"/>
        <v/>
      </c>
      <c r="P124" t="str">
        <f t="shared" si="15"/>
        <v/>
      </c>
      <c r="Q124" s="202" t="str">
        <f t="shared" si="16"/>
        <v/>
      </c>
    </row>
    <row r="125" spans="1:17" ht="16.5" thickBot="1" x14ac:dyDescent="0.3">
      <c r="A125" s="190">
        <f t="shared" si="17"/>
        <v>128</v>
      </c>
      <c r="B125" s="213"/>
      <c r="C125" s="213"/>
      <c r="D125" s="214"/>
      <c r="E125" s="214"/>
      <c r="F125" s="291"/>
      <c r="G125" s="291"/>
      <c r="I125" t="str">
        <f t="shared" si="9"/>
        <v/>
      </c>
      <c r="J125" t="str">
        <f t="shared" si="10"/>
        <v/>
      </c>
      <c r="K125" s="200" t="str">
        <f t="shared" si="11"/>
        <v/>
      </c>
      <c r="L125" s="201" t="str">
        <f t="shared" si="12"/>
        <v/>
      </c>
      <c r="M125" s="200" t="str">
        <f t="shared" si="13"/>
        <v/>
      </c>
      <c r="N125" s="201" t="str">
        <f t="shared" si="14"/>
        <v/>
      </c>
      <c r="P125" t="str">
        <f t="shared" si="15"/>
        <v/>
      </c>
      <c r="Q125" s="202" t="str">
        <f t="shared" si="16"/>
        <v/>
      </c>
    </row>
    <row r="126" spans="1:17" ht="16.5" thickBot="1" x14ac:dyDescent="0.3">
      <c r="A126" s="190">
        <f t="shared" si="17"/>
        <v>129</v>
      </c>
      <c r="B126" s="213"/>
      <c r="C126" s="213"/>
      <c r="D126" s="214"/>
      <c r="E126" s="214"/>
      <c r="F126" s="291"/>
      <c r="G126" s="291"/>
      <c r="I126" t="str">
        <f t="shared" si="9"/>
        <v/>
      </c>
      <c r="J126" t="str">
        <f t="shared" si="10"/>
        <v/>
      </c>
      <c r="K126" s="200" t="str">
        <f t="shared" si="11"/>
        <v/>
      </c>
      <c r="L126" s="201" t="str">
        <f t="shared" si="12"/>
        <v/>
      </c>
      <c r="M126" s="200" t="str">
        <f t="shared" si="13"/>
        <v/>
      </c>
      <c r="N126" s="201" t="str">
        <f t="shared" si="14"/>
        <v/>
      </c>
      <c r="P126" t="str">
        <f t="shared" si="15"/>
        <v/>
      </c>
      <c r="Q126" s="202" t="str">
        <f t="shared" si="16"/>
        <v/>
      </c>
    </row>
    <row r="127" spans="1:17" ht="16.5" thickBot="1" x14ac:dyDescent="0.3">
      <c r="A127" s="190">
        <f t="shared" si="17"/>
        <v>130</v>
      </c>
      <c r="B127" s="213"/>
      <c r="C127" s="213"/>
      <c r="D127" s="214"/>
      <c r="E127" s="214"/>
      <c r="F127" s="291"/>
      <c r="G127" s="291"/>
      <c r="I127" t="str">
        <f t="shared" si="9"/>
        <v/>
      </c>
      <c r="J127" t="str">
        <f t="shared" si="10"/>
        <v/>
      </c>
      <c r="K127" s="200" t="str">
        <f t="shared" si="11"/>
        <v/>
      </c>
      <c r="L127" s="201" t="str">
        <f t="shared" si="12"/>
        <v/>
      </c>
      <c r="M127" s="200" t="str">
        <f t="shared" si="13"/>
        <v/>
      </c>
      <c r="N127" s="201" t="str">
        <f t="shared" si="14"/>
        <v/>
      </c>
      <c r="P127" t="str">
        <f t="shared" si="15"/>
        <v/>
      </c>
      <c r="Q127" s="202" t="str">
        <f t="shared" si="16"/>
        <v/>
      </c>
    </row>
    <row r="128" spans="1:17" ht="16.5" thickBot="1" x14ac:dyDescent="0.3">
      <c r="A128" s="190">
        <f t="shared" si="17"/>
        <v>131</v>
      </c>
      <c r="B128" s="213"/>
      <c r="C128" s="213"/>
      <c r="D128" s="214"/>
      <c r="E128" s="214"/>
      <c r="F128" s="291"/>
      <c r="G128" s="291"/>
      <c r="I128" t="str">
        <f t="shared" si="9"/>
        <v/>
      </c>
      <c r="J128" t="str">
        <f t="shared" si="10"/>
        <v/>
      </c>
      <c r="K128" s="200" t="str">
        <f t="shared" si="11"/>
        <v/>
      </c>
      <c r="L128" s="201" t="str">
        <f t="shared" si="12"/>
        <v/>
      </c>
      <c r="M128" s="200" t="str">
        <f t="shared" si="13"/>
        <v/>
      </c>
      <c r="N128" s="201" t="str">
        <f t="shared" si="14"/>
        <v/>
      </c>
      <c r="P128" t="str">
        <f t="shared" si="15"/>
        <v/>
      </c>
      <c r="Q128" s="202" t="str">
        <f t="shared" si="16"/>
        <v/>
      </c>
    </row>
    <row r="129" spans="1:17" ht="16.5" thickBot="1" x14ac:dyDescent="0.3">
      <c r="A129" s="190">
        <f t="shared" si="17"/>
        <v>132</v>
      </c>
      <c r="B129" s="213"/>
      <c r="C129" s="213"/>
      <c r="D129" s="214"/>
      <c r="E129" s="214"/>
      <c r="F129" s="291"/>
      <c r="G129" s="291"/>
      <c r="I129" t="str">
        <f t="shared" si="9"/>
        <v/>
      </c>
      <c r="J129" t="str">
        <f t="shared" si="10"/>
        <v/>
      </c>
      <c r="K129" s="200" t="str">
        <f t="shared" si="11"/>
        <v/>
      </c>
      <c r="L129" s="201" t="str">
        <f t="shared" si="12"/>
        <v/>
      </c>
      <c r="M129" s="200" t="str">
        <f t="shared" si="13"/>
        <v/>
      </c>
      <c r="N129" s="201" t="str">
        <f t="shared" si="14"/>
        <v/>
      </c>
      <c r="P129" t="str">
        <f t="shared" si="15"/>
        <v/>
      </c>
      <c r="Q129" s="202" t="str">
        <f t="shared" si="16"/>
        <v/>
      </c>
    </row>
    <row r="130" spans="1:17" ht="16.5" thickBot="1" x14ac:dyDescent="0.3">
      <c r="A130" s="190">
        <f t="shared" si="17"/>
        <v>133</v>
      </c>
      <c r="B130" s="213"/>
      <c r="C130" s="213"/>
      <c r="D130" s="214"/>
      <c r="E130" s="214"/>
      <c r="F130" s="291"/>
      <c r="G130" s="291"/>
      <c r="I130" t="str">
        <f t="shared" si="9"/>
        <v/>
      </c>
      <c r="J130" t="str">
        <f t="shared" si="10"/>
        <v/>
      </c>
      <c r="K130" s="200" t="str">
        <f t="shared" si="11"/>
        <v/>
      </c>
      <c r="L130" s="201" t="str">
        <f t="shared" si="12"/>
        <v/>
      </c>
      <c r="M130" s="200" t="str">
        <f t="shared" si="13"/>
        <v/>
      </c>
      <c r="N130" s="201" t="str">
        <f t="shared" si="14"/>
        <v/>
      </c>
      <c r="P130" t="str">
        <f t="shared" si="15"/>
        <v/>
      </c>
      <c r="Q130" s="202" t="str">
        <f t="shared" si="16"/>
        <v/>
      </c>
    </row>
    <row r="131" spans="1:17" ht="16.5" thickBot="1" x14ac:dyDescent="0.3">
      <c r="A131" s="190">
        <f t="shared" si="17"/>
        <v>134</v>
      </c>
      <c r="B131" s="208"/>
      <c r="C131" s="208"/>
      <c r="D131" s="210"/>
      <c r="E131" s="210"/>
      <c r="F131" s="291"/>
      <c r="G131" s="291"/>
      <c r="I131" t="str">
        <f t="shared" si="9"/>
        <v/>
      </c>
      <c r="J131" t="str">
        <f t="shared" si="10"/>
        <v/>
      </c>
      <c r="K131" s="200" t="str">
        <f t="shared" si="11"/>
        <v/>
      </c>
      <c r="L131" s="201" t="str">
        <f t="shared" si="12"/>
        <v/>
      </c>
      <c r="M131" s="200" t="str">
        <f t="shared" si="13"/>
        <v/>
      </c>
      <c r="N131" s="201" t="str">
        <f t="shared" si="14"/>
        <v/>
      </c>
      <c r="P131" t="str">
        <f t="shared" si="15"/>
        <v/>
      </c>
      <c r="Q131" s="202" t="str">
        <f t="shared" si="16"/>
        <v/>
      </c>
    </row>
    <row r="132" spans="1:17" ht="16.5" thickBot="1" x14ac:dyDescent="0.3">
      <c r="A132" s="190">
        <f t="shared" si="17"/>
        <v>135</v>
      </c>
      <c r="B132" s="208"/>
      <c r="C132" s="208"/>
      <c r="D132" s="210"/>
      <c r="E132" s="210"/>
      <c r="F132" s="291"/>
      <c r="G132" s="291"/>
      <c r="I132" t="str">
        <f t="shared" si="9"/>
        <v/>
      </c>
      <c r="J132" t="str">
        <f t="shared" si="10"/>
        <v/>
      </c>
      <c r="K132" s="200" t="str">
        <f t="shared" si="11"/>
        <v/>
      </c>
      <c r="L132" s="201" t="str">
        <f t="shared" si="12"/>
        <v/>
      </c>
      <c r="M132" s="200" t="str">
        <f t="shared" si="13"/>
        <v/>
      </c>
      <c r="N132" s="201" t="str">
        <f t="shared" si="14"/>
        <v/>
      </c>
      <c r="P132" t="str">
        <f t="shared" si="15"/>
        <v/>
      </c>
      <c r="Q132" s="202" t="str">
        <f t="shared" si="16"/>
        <v/>
      </c>
    </row>
    <row r="133" spans="1:17" ht="16.5" thickBot="1" x14ac:dyDescent="0.3">
      <c r="A133" s="190">
        <f t="shared" si="17"/>
        <v>136</v>
      </c>
      <c r="B133" s="208"/>
      <c r="C133" s="208"/>
      <c r="D133" s="210"/>
      <c r="E133" s="210"/>
      <c r="F133" s="291"/>
      <c r="G133" s="291"/>
      <c r="I133" t="str">
        <f t="shared" ref="I133:I196" si="18">IF(LEN(B133)&gt;0,CONCATENATE(" WHEN COUNTRY = '",$B$2, ,"' AND SEGMENT = '",$B$3,"' THEN ",B133 ),"")</f>
        <v/>
      </c>
      <c r="J133" t="str">
        <f t="shared" ref="J133:J196" si="19">IF(LEN(C133)&gt;0,CONCATENATE(" WHEN COUNTRY = '",$B$2, ,"' AND SEGMENT = '",$C$3,"' THEN ",C133 ),"")</f>
        <v/>
      </c>
      <c r="K133" s="200" t="str">
        <f t="shared" ref="K133:K196" si="20">IF(LEN(D133)&gt;0,CONCATENATE(" WHEN COUNTRY = '",$D$2, ,"' AND SEGMENT = '",$D$3,"' THEN ",D133 ),"")</f>
        <v/>
      </c>
      <c r="L133" s="201" t="str">
        <f t="shared" ref="L133:L196" si="21">IF(LEN(E133)&gt;0,CONCATENATE(" WHEN COUNTRY = '",$D$2, ,"' AND SEGMENT = '",$E$3,"' THEN ",E133 ),"")</f>
        <v/>
      </c>
      <c r="M133" s="200" t="str">
        <f t="shared" ref="M133:M196" si="22">IF(LEN(F133)&gt;0,CONCATENATE(" WHEN COUNTRY = '",$F$2, ,"' AND SEGMENT IN ",$F$3," THEN ",F133 ),"")</f>
        <v/>
      </c>
      <c r="N133" s="201" t="str">
        <f t="shared" ref="N133:N196" si="23">IF(LEN(G133)&gt;0,CONCATENATE(" WHEN COUNTRY = '",$F$2, ,"' AND SEGMENT = '",$G$3,"' THEN ",G133 ),"")</f>
        <v/>
      </c>
      <c r="P133" t="str">
        <f t="shared" ref="P133:P196" si="24">CONCATENATE(I133,J133,K133,L133,M133,N133)</f>
        <v/>
      </c>
      <c r="Q133" s="202" t="str">
        <f t="shared" ref="Q133:Q196" si="25">IF(LEN(P133)&gt;0,CONCATENATE("CASE ",P133," END AS VAL_MIN_IND_",A133,","),"")</f>
        <v/>
      </c>
    </row>
    <row r="134" spans="1:17" ht="16.5" thickBot="1" x14ac:dyDescent="0.3">
      <c r="A134" s="190">
        <f t="shared" ref="A134:A197" si="26">+A133+1</f>
        <v>137</v>
      </c>
      <c r="B134" s="208"/>
      <c r="C134" s="208"/>
      <c r="D134" s="210"/>
      <c r="E134" s="210"/>
      <c r="F134" s="291"/>
      <c r="G134" s="291"/>
      <c r="I134" t="str">
        <f t="shared" si="18"/>
        <v/>
      </c>
      <c r="J134" t="str">
        <f t="shared" si="19"/>
        <v/>
      </c>
      <c r="K134" s="200" t="str">
        <f t="shared" si="20"/>
        <v/>
      </c>
      <c r="L134" s="201" t="str">
        <f t="shared" si="21"/>
        <v/>
      </c>
      <c r="M134" s="200" t="str">
        <f t="shared" si="22"/>
        <v/>
      </c>
      <c r="N134" s="201" t="str">
        <f t="shared" si="23"/>
        <v/>
      </c>
      <c r="P134" t="str">
        <f t="shared" si="24"/>
        <v/>
      </c>
      <c r="Q134" s="202" t="str">
        <f t="shared" si="25"/>
        <v/>
      </c>
    </row>
    <row r="135" spans="1:17" ht="16.5" thickBot="1" x14ac:dyDescent="0.3">
      <c r="A135" s="190">
        <f t="shared" si="26"/>
        <v>138</v>
      </c>
      <c r="B135" s="208"/>
      <c r="C135" s="208"/>
      <c r="D135" s="210"/>
      <c r="E135" s="210"/>
      <c r="F135" s="291"/>
      <c r="G135" s="291"/>
      <c r="I135" t="str">
        <f t="shared" si="18"/>
        <v/>
      </c>
      <c r="J135" t="str">
        <f t="shared" si="19"/>
        <v/>
      </c>
      <c r="K135" s="200" t="str">
        <f t="shared" si="20"/>
        <v/>
      </c>
      <c r="L135" s="201" t="str">
        <f t="shared" si="21"/>
        <v/>
      </c>
      <c r="M135" s="200" t="str">
        <f t="shared" si="22"/>
        <v/>
      </c>
      <c r="N135" s="201" t="str">
        <f t="shared" si="23"/>
        <v/>
      </c>
      <c r="P135" t="str">
        <f t="shared" si="24"/>
        <v/>
      </c>
      <c r="Q135" s="202" t="str">
        <f t="shared" si="25"/>
        <v/>
      </c>
    </row>
    <row r="136" spans="1:17" ht="16.5" thickBot="1" x14ac:dyDescent="0.3">
      <c r="A136" s="190">
        <f t="shared" si="26"/>
        <v>139</v>
      </c>
      <c r="B136" s="208"/>
      <c r="C136" s="208"/>
      <c r="D136" s="210"/>
      <c r="E136" s="210"/>
      <c r="F136" s="291"/>
      <c r="G136" s="291"/>
      <c r="I136" t="str">
        <f t="shared" si="18"/>
        <v/>
      </c>
      <c r="J136" t="str">
        <f t="shared" si="19"/>
        <v/>
      </c>
      <c r="K136" s="200" t="str">
        <f t="shared" si="20"/>
        <v/>
      </c>
      <c r="L136" s="201" t="str">
        <f t="shared" si="21"/>
        <v/>
      </c>
      <c r="M136" s="200" t="str">
        <f t="shared" si="22"/>
        <v/>
      </c>
      <c r="N136" s="201" t="str">
        <f t="shared" si="23"/>
        <v/>
      </c>
      <c r="P136" t="str">
        <f t="shared" si="24"/>
        <v/>
      </c>
      <c r="Q136" s="202" t="str">
        <f t="shared" si="25"/>
        <v/>
      </c>
    </row>
    <row r="137" spans="1:17" ht="16.5" thickBot="1" x14ac:dyDescent="0.3">
      <c r="A137" s="190">
        <f t="shared" si="26"/>
        <v>140</v>
      </c>
      <c r="B137" s="208"/>
      <c r="C137" s="208"/>
      <c r="D137" s="210"/>
      <c r="E137" s="210"/>
      <c r="F137" s="291"/>
      <c r="G137" s="291"/>
      <c r="I137" t="str">
        <f t="shared" si="18"/>
        <v/>
      </c>
      <c r="J137" t="str">
        <f t="shared" si="19"/>
        <v/>
      </c>
      <c r="K137" s="200" t="str">
        <f t="shared" si="20"/>
        <v/>
      </c>
      <c r="L137" s="201" t="str">
        <f t="shared" si="21"/>
        <v/>
      </c>
      <c r="M137" s="200" t="str">
        <f t="shared" si="22"/>
        <v/>
      </c>
      <c r="N137" s="201" t="str">
        <f t="shared" si="23"/>
        <v/>
      </c>
      <c r="P137" t="str">
        <f t="shared" si="24"/>
        <v/>
      </c>
      <c r="Q137" s="202" t="str">
        <f t="shared" si="25"/>
        <v/>
      </c>
    </row>
    <row r="138" spans="1:17" ht="16.5" thickBot="1" x14ac:dyDescent="0.3">
      <c r="A138" s="190">
        <f t="shared" si="26"/>
        <v>141</v>
      </c>
      <c r="B138" s="208"/>
      <c r="C138" s="208"/>
      <c r="D138" s="210"/>
      <c r="E138" s="210"/>
      <c r="F138" s="291"/>
      <c r="G138" s="291"/>
      <c r="I138" t="str">
        <f t="shared" si="18"/>
        <v/>
      </c>
      <c r="J138" t="str">
        <f t="shared" si="19"/>
        <v/>
      </c>
      <c r="K138" s="200" t="str">
        <f t="shared" si="20"/>
        <v/>
      </c>
      <c r="L138" s="201" t="str">
        <f t="shared" si="21"/>
        <v/>
      </c>
      <c r="M138" s="200" t="str">
        <f t="shared" si="22"/>
        <v/>
      </c>
      <c r="N138" s="201" t="str">
        <f t="shared" si="23"/>
        <v/>
      </c>
      <c r="P138" t="str">
        <f t="shared" si="24"/>
        <v/>
      </c>
      <c r="Q138" s="202" t="str">
        <f t="shared" si="25"/>
        <v/>
      </c>
    </row>
    <row r="139" spans="1:17" ht="16.5" thickBot="1" x14ac:dyDescent="0.3">
      <c r="A139" s="190">
        <f t="shared" si="26"/>
        <v>142</v>
      </c>
      <c r="B139" s="208"/>
      <c r="C139" s="208"/>
      <c r="D139" s="210"/>
      <c r="E139" s="210"/>
      <c r="F139" s="291"/>
      <c r="G139" s="291"/>
      <c r="I139" t="str">
        <f t="shared" si="18"/>
        <v/>
      </c>
      <c r="J139" t="str">
        <f t="shared" si="19"/>
        <v/>
      </c>
      <c r="K139" s="200" t="str">
        <f t="shared" si="20"/>
        <v/>
      </c>
      <c r="L139" s="201" t="str">
        <f t="shared" si="21"/>
        <v/>
      </c>
      <c r="M139" s="200" t="str">
        <f t="shared" si="22"/>
        <v/>
      </c>
      <c r="N139" s="201" t="str">
        <f t="shared" si="23"/>
        <v/>
      </c>
      <c r="P139" t="str">
        <f t="shared" si="24"/>
        <v/>
      </c>
      <c r="Q139" s="202" t="str">
        <f t="shared" si="25"/>
        <v/>
      </c>
    </row>
    <row r="140" spans="1:17" ht="16.5" thickBot="1" x14ac:dyDescent="0.3">
      <c r="A140" s="190">
        <f t="shared" si="26"/>
        <v>143</v>
      </c>
      <c r="B140" s="208"/>
      <c r="C140" s="208"/>
      <c r="D140" s="210"/>
      <c r="E140" s="210"/>
      <c r="F140" s="291"/>
      <c r="G140" s="291"/>
      <c r="I140" t="str">
        <f t="shared" si="18"/>
        <v/>
      </c>
      <c r="J140" t="str">
        <f t="shared" si="19"/>
        <v/>
      </c>
      <c r="K140" s="200" t="str">
        <f t="shared" si="20"/>
        <v/>
      </c>
      <c r="L140" s="201" t="str">
        <f t="shared" si="21"/>
        <v/>
      </c>
      <c r="M140" s="200" t="str">
        <f t="shared" si="22"/>
        <v/>
      </c>
      <c r="N140" s="201" t="str">
        <f t="shared" si="23"/>
        <v/>
      </c>
      <c r="P140" t="str">
        <f t="shared" si="24"/>
        <v/>
      </c>
      <c r="Q140" s="202" t="str">
        <f t="shared" si="25"/>
        <v/>
      </c>
    </row>
    <row r="141" spans="1:17" ht="16.5" thickBot="1" x14ac:dyDescent="0.3">
      <c r="A141" s="190">
        <f t="shared" si="26"/>
        <v>144</v>
      </c>
      <c r="B141" s="208"/>
      <c r="C141" s="208"/>
      <c r="D141" s="210"/>
      <c r="E141" s="210"/>
      <c r="F141" s="291"/>
      <c r="G141" s="291"/>
      <c r="I141" t="str">
        <f t="shared" si="18"/>
        <v/>
      </c>
      <c r="J141" t="str">
        <f t="shared" si="19"/>
        <v/>
      </c>
      <c r="K141" s="200" t="str">
        <f t="shared" si="20"/>
        <v/>
      </c>
      <c r="L141" s="201" t="str">
        <f t="shared" si="21"/>
        <v/>
      </c>
      <c r="M141" s="200" t="str">
        <f t="shared" si="22"/>
        <v/>
      </c>
      <c r="N141" s="201" t="str">
        <f t="shared" si="23"/>
        <v/>
      </c>
      <c r="P141" t="str">
        <f t="shared" si="24"/>
        <v/>
      </c>
      <c r="Q141" s="202" t="str">
        <f t="shared" si="25"/>
        <v/>
      </c>
    </row>
    <row r="142" spans="1:17" ht="16.5" thickBot="1" x14ac:dyDescent="0.3">
      <c r="A142" s="190">
        <f t="shared" si="26"/>
        <v>145</v>
      </c>
      <c r="B142" s="208"/>
      <c r="C142" s="208"/>
      <c r="D142" s="210"/>
      <c r="E142" s="210"/>
      <c r="F142" s="291"/>
      <c r="G142" s="291"/>
      <c r="I142" t="str">
        <f t="shared" si="18"/>
        <v/>
      </c>
      <c r="J142" t="str">
        <f t="shared" si="19"/>
        <v/>
      </c>
      <c r="K142" s="200" t="str">
        <f t="shared" si="20"/>
        <v/>
      </c>
      <c r="L142" s="201" t="str">
        <f t="shared" si="21"/>
        <v/>
      </c>
      <c r="M142" s="200" t="str">
        <f t="shared" si="22"/>
        <v/>
      </c>
      <c r="N142" s="201" t="str">
        <f t="shared" si="23"/>
        <v/>
      </c>
      <c r="P142" t="str">
        <f t="shared" si="24"/>
        <v/>
      </c>
      <c r="Q142" s="202" t="str">
        <f t="shared" si="25"/>
        <v/>
      </c>
    </row>
    <row r="143" spans="1:17" ht="16.5" thickBot="1" x14ac:dyDescent="0.3">
      <c r="A143" s="190">
        <f t="shared" si="26"/>
        <v>146</v>
      </c>
      <c r="B143" s="208"/>
      <c r="C143" s="208"/>
      <c r="D143" s="210"/>
      <c r="E143" s="210"/>
      <c r="F143" s="291"/>
      <c r="G143" s="291"/>
      <c r="I143" t="str">
        <f t="shared" si="18"/>
        <v/>
      </c>
      <c r="J143" t="str">
        <f t="shared" si="19"/>
        <v/>
      </c>
      <c r="K143" s="200" t="str">
        <f t="shared" si="20"/>
        <v/>
      </c>
      <c r="L143" s="201" t="str">
        <f t="shared" si="21"/>
        <v/>
      </c>
      <c r="M143" s="200" t="str">
        <f t="shared" si="22"/>
        <v/>
      </c>
      <c r="N143" s="201" t="str">
        <f t="shared" si="23"/>
        <v/>
      </c>
      <c r="P143" t="str">
        <f t="shared" si="24"/>
        <v/>
      </c>
      <c r="Q143" s="202" t="str">
        <f t="shared" si="25"/>
        <v/>
      </c>
    </row>
    <row r="144" spans="1:17" ht="16.5" thickBot="1" x14ac:dyDescent="0.3">
      <c r="A144" s="190">
        <f t="shared" si="26"/>
        <v>147</v>
      </c>
      <c r="B144" s="208"/>
      <c r="C144" s="208"/>
      <c r="D144" s="210"/>
      <c r="E144" s="210"/>
      <c r="F144" s="291"/>
      <c r="G144" s="291"/>
      <c r="I144" t="str">
        <f t="shared" si="18"/>
        <v/>
      </c>
      <c r="J144" t="str">
        <f t="shared" si="19"/>
        <v/>
      </c>
      <c r="K144" s="200" t="str">
        <f t="shared" si="20"/>
        <v/>
      </c>
      <c r="L144" s="201" t="str">
        <f t="shared" si="21"/>
        <v/>
      </c>
      <c r="M144" s="200" t="str">
        <f t="shared" si="22"/>
        <v/>
      </c>
      <c r="N144" s="201" t="str">
        <f t="shared" si="23"/>
        <v/>
      </c>
      <c r="P144" t="str">
        <f t="shared" si="24"/>
        <v/>
      </c>
      <c r="Q144" s="202" t="str">
        <f t="shared" si="25"/>
        <v/>
      </c>
    </row>
    <row r="145" spans="1:17" ht="16.5" thickBot="1" x14ac:dyDescent="0.3">
      <c r="A145" s="190">
        <f t="shared" si="26"/>
        <v>148</v>
      </c>
      <c r="B145" s="208"/>
      <c r="C145" s="208"/>
      <c r="D145" s="210"/>
      <c r="E145" s="210"/>
      <c r="F145" s="291"/>
      <c r="G145" s="291"/>
      <c r="I145" t="str">
        <f t="shared" si="18"/>
        <v/>
      </c>
      <c r="J145" t="str">
        <f t="shared" si="19"/>
        <v/>
      </c>
      <c r="K145" s="200" t="str">
        <f t="shared" si="20"/>
        <v/>
      </c>
      <c r="L145" s="201" t="str">
        <f t="shared" si="21"/>
        <v/>
      </c>
      <c r="M145" s="200" t="str">
        <f t="shared" si="22"/>
        <v/>
      </c>
      <c r="N145" s="201" t="str">
        <f t="shared" si="23"/>
        <v/>
      </c>
      <c r="P145" t="str">
        <f t="shared" si="24"/>
        <v/>
      </c>
      <c r="Q145" s="202" t="str">
        <f t="shared" si="25"/>
        <v/>
      </c>
    </row>
    <row r="146" spans="1:17" ht="16.5" thickBot="1" x14ac:dyDescent="0.3">
      <c r="A146" s="190">
        <f t="shared" si="26"/>
        <v>149</v>
      </c>
      <c r="B146" s="208"/>
      <c r="C146" s="208"/>
      <c r="D146" s="210"/>
      <c r="E146" s="210"/>
      <c r="F146" s="291"/>
      <c r="G146" s="291"/>
      <c r="I146" t="str">
        <f t="shared" si="18"/>
        <v/>
      </c>
      <c r="J146" t="str">
        <f t="shared" si="19"/>
        <v/>
      </c>
      <c r="K146" s="200" t="str">
        <f t="shared" si="20"/>
        <v/>
      </c>
      <c r="L146" s="201" t="str">
        <f t="shared" si="21"/>
        <v/>
      </c>
      <c r="M146" s="200" t="str">
        <f t="shared" si="22"/>
        <v/>
      </c>
      <c r="N146" s="201" t="str">
        <f t="shared" si="23"/>
        <v/>
      </c>
      <c r="P146" t="str">
        <f t="shared" si="24"/>
        <v/>
      </c>
      <c r="Q146" s="202" t="str">
        <f t="shared" si="25"/>
        <v/>
      </c>
    </row>
    <row r="147" spans="1:17" ht="16.5" thickBot="1" x14ac:dyDescent="0.3">
      <c r="A147" s="190">
        <f t="shared" si="26"/>
        <v>150</v>
      </c>
      <c r="B147" s="208"/>
      <c r="C147" s="208"/>
      <c r="D147" s="210"/>
      <c r="E147" s="210"/>
      <c r="F147" s="291"/>
      <c r="G147" s="291"/>
      <c r="I147" t="str">
        <f t="shared" si="18"/>
        <v/>
      </c>
      <c r="J147" t="str">
        <f t="shared" si="19"/>
        <v/>
      </c>
      <c r="K147" s="200" t="str">
        <f t="shared" si="20"/>
        <v/>
      </c>
      <c r="L147" s="201" t="str">
        <f t="shared" si="21"/>
        <v/>
      </c>
      <c r="M147" s="200" t="str">
        <f t="shared" si="22"/>
        <v/>
      </c>
      <c r="N147" s="201" t="str">
        <f t="shared" si="23"/>
        <v/>
      </c>
      <c r="P147" t="str">
        <f t="shared" si="24"/>
        <v/>
      </c>
      <c r="Q147" s="202" t="str">
        <f t="shared" si="25"/>
        <v/>
      </c>
    </row>
    <row r="148" spans="1:17" ht="16.5" thickBot="1" x14ac:dyDescent="0.3">
      <c r="A148" s="190">
        <f t="shared" si="26"/>
        <v>151</v>
      </c>
      <c r="B148" s="208"/>
      <c r="C148" s="208"/>
      <c r="D148" s="210"/>
      <c r="E148" s="210"/>
      <c r="F148" s="291"/>
      <c r="G148" s="291"/>
      <c r="I148" t="str">
        <f t="shared" si="18"/>
        <v/>
      </c>
      <c r="J148" t="str">
        <f t="shared" si="19"/>
        <v/>
      </c>
      <c r="K148" s="200" t="str">
        <f t="shared" si="20"/>
        <v/>
      </c>
      <c r="L148" s="201" t="str">
        <f t="shared" si="21"/>
        <v/>
      </c>
      <c r="M148" s="200" t="str">
        <f t="shared" si="22"/>
        <v/>
      </c>
      <c r="N148" s="201" t="str">
        <f t="shared" si="23"/>
        <v/>
      </c>
      <c r="P148" t="str">
        <f t="shared" si="24"/>
        <v/>
      </c>
      <c r="Q148" s="202" t="str">
        <f t="shared" si="25"/>
        <v/>
      </c>
    </row>
    <row r="149" spans="1:17" ht="16.5" thickBot="1" x14ac:dyDescent="0.3">
      <c r="A149" s="190">
        <f t="shared" si="26"/>
        <v>152</v>
      </c>
      <c r="B149" s="208"/>
      <c r="C149" s="208"/>
      <c r="D149" s="210"/>
      <c r="E149" s="210"/>
      <c r="F149" s="291"/>
      <c r="G149" s="291"/>
      <c r="I149" t="str">
        <f t="shared" si="18"/>
        <v/>
      </c>
      <c r="J149" t="str">
        <f t="shared" si="19"/>
        <v/>
      </c>
      <c r="K149" s="200" t="str">
        <f t="shared" si="20"/>
        <v/>
      </c>
      <c r="L149" s="201" t="str">
        <f t="shared" si="21"/>
        <v/>
      </c>
      <c r="M149" s="200" t="str">
        <f t="shared" si="22"/>
        <v/>
      </c>
      <c r="N149" s="201" t="str">
        <f t="shared" si="23"/>
        <v/>
      </c>
      <c r="P149" t="str">
        <f t="shared" si="24"/>
        <v/>
      </c>
      <c r="Q149" s="202" t="str">
        <f t="shared" si="25"/>
        <v/>
      </c>
    </row>
    <row r="150" spans="1:17" ht="16.5" thickBot="1" x14ac:dyDescent="0.3">
      <c r="A150" s="190">
        <f t="shared" si="26"/>
        <v>153</v>
      </c>
      <c r="B150" s="208"/>
      <c r="C150" s="208"/>
      <c r="D150" s="210"/>
      <c r="E150" s="210"/>
      <c r="F150" s="291"/>
      <c r="G150" s="291"/>
      <c r="I150" t="str">
        <f t="shared" si="18"/>
        <v/>
      </c>
      <c r="J150" t="str">
        <f t="shared" si="19"/>
        <v/>
      </c>
      <c r="K150" s="200" t="str">
        <f t="shared" si="20"/>
        <v/>
      </c>
      <c r="L150" s="201" t="str">
        <f t="shared" si="21"/>
        <v/>
      </c>
      <c r="M150" s="200" t="str">
        <f t="shared" si="22"/>
        <v/>
      </c>
      <c r="N150" s="201" t="str">
        <f t="shared" si="23"/>
        <v/>
      </c>
      <c r="P150" t="str">
        <f t="shared" si="24"/>
        <v/>
      </c>
      <c r="Q150" s="202" t="str">
        <f t="shared" si="25"/>
        <v/>
      </c>
    </row>
    <row r="151" spans="1:17" ht="16.5" thickBot="1" x14ac:dyDescent="0.3">
      <c r="A151" s="190">
        <f t="shared" si="26"/>
        <v>154</v>
      </c>
      <c r="B151" s="208"/>
      <c r="C151" s="208"/>
      <c r="D151" s="210"/>
      <c r="E151" s="210"/>
      <c r="F151" s="291"/>
      <c r="G151" s="291"/>
      <c r="I151" t="str">
        <f t="shared" si="18"/>
        <v/>
      </c>
      <c r="J151" t="str">
        <f t="shared" si="19"/>
        <v/>
      </c>
      <c r="K151" s="200" t="str">
        <f t="shared" si="20"/>
        <v/>
      </c>
      <c r="L151" s="201" t="str">
        <f t="shared" si="21"/>
        <v/>
      </c>
      <c r="M151" s="200" t="str">
        <f t="shared" si="22"/>
        <v/>
      </c>
      <c r="N151" s="201" t="str">
        <f t="shared" si="23"/>
        <v/>
      </c>
      <c r="P151" t="str">
        <f t="shared" si="24"/>
        <v/>
      </c>
      <c r="Q151" s="202" t="str">
        <f t="shared" si="25"/>
        <v/>
      </c>
    </row>
    <row r="152" spans="1:17" ht="16.5" thickBot="1" x14ac:dyDescent="0.3">
      <c r="A152" s="190">
        <f t="shared" si="26"/>
        <v>155</v>
      </c>
      <c r="B152" s="208"/>
      <c r="C152" s="208"/>
      <c r="D152" s="210"/>
      <c r="E152" s="210"/>
      <c r="F152" s="291"/>
      <c r="G152" s="291"/>
      <c r="I152" t="str">
        <f t="shared" si="18"/>
        <v/>
      </c>
      <c r="J152" t="str">
        <f t="shared" si="19"/>
        <v/>
      </c>
      <c r="K152" s="200" t="str">
        <f t="shared" si="20"/>
        <v/>
      </c>
      <c r="L152" s="201" t="str">
        <f t="shared" si="21"/>
        <v/>
      </c>
      <c r="M152" s="200" t="str">
        <f t="shared" si="22"/>
        <v/>
      </c>
      <c r="N152" s="201" t="str">
        <f t="shared" si="23"/>
        <v/>
      </c>
      <c r="P152" t="str">
        <f t="shared" si="24"/>
        <v/>
      </c>
      <c r="Q152" s="202" t="str">
        <f t="shared" si="25"/>
        <v/>
      </c>
    </row>
    <row r="153" spans="1:17" ht="16.5" thickBot="1" x14ac:dyDescent="0.3">
      <c r="A153" s="190">
        <f t="shared" si="26"/>
        <v>156</v>
      </c>
      <c r="B153" s="208"/>
      <c r="C153" s="208"/>
      <c r="D153" s="210"/>
      <c r="E153" s="210"/>
      <c r="F153" s="291"/>
      <c r="G153" s="291"/>
      <c r="I153" t="str">
        <f t="shared" si="18"/>
        <v/>
      </c>
      <c r="J153" t="str">
        <f t="shared" si="19"/>
        <v/>
      </c>
      <c r="K153" s="200" t="str">
        <f t="shared" si="20"/>
        <v/>
      </c>
      <c r="L153" s="201" t="str">
        <f t="shared" si="21"/>
        <v/>
      </c>
      <c r="M153" s="200" t="str">
        <f t="shared" si="22"/>
        <v/>
      </c>
      <c r="N153" s="201" t="str">
        <f t="shared" si="23"/>
        <v/>
      </c>
      <c r="P153" t="str">
        <f t="shared" si="24"/>
        <v/>
      </c>
      <c r="Q153" s="202" t="str">
        <f t="shared" si="25"/>
        <v/>
      </c>
    </row>
    <row r="154" spans="1:17" ht="16.5" thickBot="1" x14ac:dyDescent="0.3">
      <c r="A154" s="190">
        <f t="shared" si="26"/>
        <v>157</v>
      </c>
      <c r="B154" s="208"/>
      <c r="C154" s="208"/>
      <c r="D154" s="210"/>
      <c r="E154" s="210"/>
      <c r="F154" s="291"/>
      <c r="G154" s="291"/>
      <c r="I154" t="str">
        <f t="shared" si="18"/>
        <v/>
      </c>
      <c r="J154" t="str">
        <f t="shared" si="19"/>
        <v/>
      </c>
      <c r="K154" s="200" t="str">
        <f t="shared" si="20"/>
        <v/>
      </c>
      <c r="L154" s="201" t="str">
        <f t="shared" si="21"/>
        <v/>
      </c>
      <c r="M154" s="200" t="str">
        <f t="shared" si="22"/>
        <v/>
      </c>
      <c r="N154" s="201" t="str">
        <f t="shared" si="23"/>
        <v/>
      </c>
      <c r="P154" t="str">
        <f t="shared" si="24"/>
        <v/>
      </c>
      <c r="Q154" s="202" t="str">
        <f t="shared" si="25"/>
        <v/>
      </c>
    </row>
    <row r="155" spans="1:17" ht="16.5" thickBot="1" x14ac:dyDescent="0.3">
      <c r="A155" s="190">
        <f t="shared" si="26"/>
        <v>158</v>
      </c>
      <c r="B155" s="208"/>
      <c r="C155" s="208"/>
      <c r="D155" s="210"/>
      <c r="E155" s="210"/>
      <c r="F155" s="291"/>
      <c r="G155" s="291"/>
      <c r="I155" t="str">
        <f t="shared" si="18"/>
        <v/>
      </c>
      <c r="J155" t="str">
        <f t="shared" si="19"/>
        <v/>
      </c>
      <c r="K155" s="200" t="str">
        <f t="shared" si="20"/>
        <v/>
      </c>
      <c r="L155" s="201" t="str">
        <f t="shared" si="21"/>
        <v/>
      </c>
      <c r="M155" s="200" t="str">
        <f t="shared" si="22"/>
        <v/>
      </c>
      <c r="N155" s="201" t="str">
        <f t="shared" si="23"/>
        <v/>
      </c>
      <c r="P155" t="str">
        <f t="shared" si="24"/>
        <v/>
      </c>
      <c r="Q155" s="202" t="str">
        <f t="shared" si="25"/>
        <v/>
      </c>
    </row>
    <row r="156" spans="1:17" ht="16.5" thickBot="1" x14ac:dyDescent="0.3">
      <c r="A156" s="190">
        <f t="shared" si="26"/>
        <v>159</v>
      </c>
      <c r="B156" s="208"/>
      <c r="C156" s="208"/>
      <c r="D156" s="210"/>
      <c r="E156" s="210"/>
      <c r="F156" s="291"/>
      <c r="G156" s="291"/>
      <c r="I156" t="str">
        <f t="shared" si="18"/>
        <v/>
      </c>
      <c r="J156" t="str">
        <f t="shared" si="19"/>
        <v/>
      </c>
      <c r="K156" s="200" t="str">
        <f t="shared" si="20"/>
        <v/>
      </c>
      <c r="L156" s="201" t="str">
        <f t="shared" si="21"/>
        <v/>
      </c>
      <c r="M156" s="200" t="str">
        <f t="shared" si="22"/>
        <v/>
      </c>
      <c r="N156" s="201" t="str">
        <f t="shared" si="23"/>
        <v/>
      </c>
      <c r="P156" t="str">
        <f t="shared" si="24"/>
        <v/>
      </c>
      <c r="Q156" s="202" t="str">
        <f t="shared" si="25"/>
        <v/>
      </c>
    </row>
    <row r="157" spans="1:17" ht="16.5" thickBot="1" x14ac:dyDescent="0.3">
      <c r="A157" s="190">
        <f t="shared" si="26"/>
        <v>160</v>
      </c>
      <c r="B157" s="208"/>
      <c r="C157" s="208"/>
      <c r="D157" s="210"/>
      <c r="E157" s="210"/>
      <c r="F157" s="291"/>
      <c r="G157" s="291"/>
      <c r="I157" t="str">
        <f t="shared" si="18"/>
        <v/>
      </c>
      <c r="J157" t="str">
        <f t="shared" si="19"/>
        <v/>
      </c>
      <c r="K157" s="200" t="str">
        <f t="shared" si="20"/>
        <v/>
      </c>
      <c r="L157" s="201" t="str">
        <f t="shared" si="21"/>
        <v/>
      </c>
      <c r="M157" s="200" t="str">
        <f t="shared" si="22"/>
        <v/>
      </c>
      <c r="N157" s="201" t="str">
        <f t="shared" si="23"/>
        <v/>
      </c>
      <c r="P157" t="str">
        <f t="shared" si="24"/>
        <v/>
      </c>
      <c r="Q157" s="202" t="str">
        <f t="shared" si="25"/>
        <v/>
      </c>
    </row>
    <row r="158" spans="1:17" ht="16.5" thickBot="1" x14ac:dyDescent="0.3">
      <c r="A158" s="190">
        <f t="shared" si="26"/>
        <v>161</v>
      </c>
      <c r="B158" s="208"/>
      <c r="C158" s="208"/>
      <c r="D158" s="210"/>
      <c r="E158" s="210"/>
      <c r="F158" s="291"/>
      <c r="G158" s="291"/>
      <c r="I158" t="str">
        <f t="shared" si="18"/>
        <v/>
      </c>
      <c r="J158" t="str">
        <f t="shared" si="19"/>
        <v/>
      </c>
      <c r="K158" s="200" t="str">
        <f t="shared" si="20"/>
        <v/>
      </c>
      <c r="L158" s="201" t="str">
        <f t="shared" si="21"/>
        <v/>
      </c>
      <c r="M158" s="200" t="str">
        <f t="shared" si="22"/>
        <v/>
      </c>
      <c r="N158" s="201" t="str">
        <f t="shared" si="23"/>
        <v/>
      </c>
      <c r="P158" t="str">
        <f t="shared" si="24"/>
        <v/>
      </c>
      <c r="Q158" s="202" t="str">
        <f t="shared" si="25"/>
        <v/>
      </c>
    </row>
    <row r="159" spans="1:17" ht="16.5" thickBot="1" x14ac:dyDescent="0.3">
      <c r="A159" s="190">
        <f t="shared" si="26"/>
        <v>162</v>
      </c>
      <c r="B159" s="208"/>
      <c r="C159" s="208"/>
      <c r="D159" s="210"/>
      <c r="E159" s="210"/>
      <c r="F159" s="291"/>
      <c r="G159" s="291"/>
      <c r="I159" t="str">
        <f t="shared" si="18"/>
        <v/>
      </c>
      <c r="J159" t="str">
        <f t="shared" si="19"/>
        <v/>
      </c>
      <c r="K159" s="200" t="str">
        <f t="shared" si="20"/>
        <v/>
      </c>
      <c r="L159" s="201" t="str">
        <f t="shared" si="21"/>
        <v/>
      </c>
      <c r="M159" s="200" t="str">
        <f t="shared" si="22"/>
        <v/>
      </c>
      <c r="N159" s="201" t="str">
        <f t="shared" si="23"/>
        <v/>
      </c>
      <c r="P159" t="str">
        <f t="shared" si="24"/>
        <v/>
      </c>
      <c r="Q159" s="202" t="str">
        <f t="shared" si="25"/>
        <v/>
      </c>
    </row>
    <row r="160" spans="1:17" ht="16.5" thickBot="1" x14ac:dyDescent="0.3">
      <c r="A160" s="190">
        <f t="shared" si="26"/>
        <v>163</v>
      </c>
      <c r="B160" s="208"/>
      <c r="C160" s="208"/>
      <c r="D160" s="210"/>
      <c r="E160" s="210"/>
      <c r="F160" s="291"/>
      <c r="G160" s="291"/>
      <c r="I160" t="str">
        <f t="shared" si="18"/>
        <v/>
      </c>
      <c r="J160" t="str">
        <f t="shared" si="19"/>
        <v/>
      </c>
      <c r="K160" s="200" t="str">
        <f t="shared" si="20"/>
        <v/>
      </c>
      <c r="L160" s="201" t="str">
        <f t="shared" si="21"/>
        <v/>
      </c>
      <c r="M160" s="200" t="str">
        <f t="shared" si="22"/>
        <v/>
      </c>
      <c r="N160" s="201" t="str">
        <f t="shared" si="23"/>
        <v/>
      </c>
      <c r="P160" t="str">
        <f t="shared" si="24"/>
        <v/>
      </c>
      <c r="Q160" s="202" t="str">
        <f t="shared" si="25"/>
        <v/>
      </c>
    </row>
    <row r="161" spans="1:17" ht="16.5" thickBot="1" x14ac:dyDescent="0.3">
      <c r="A161" s="190">
        <f t="shared" si="26"/>
        <v>164</v>
      </c>
      <c r="B161" s="208"/>
      <c r="C161" s="208"/>
      <c r="D161" s="210"/>
      <c r="E161" s="210"/>
      <c r="F161" s="291"/>
      <c r="G161" s="291"/>
      <c r="I161" t="str">
        <f t="shared" si="18"/>
        <v/>
      </c>
      <c r="J161" t="str">
        <f t="shared" si="19"/>
        <v/>
      </c>
      <c r="K161" s="200" t="str">
        <f t="shared" si="20"/>
        <v/>
      </c>
      <c r="L161" s="201" t="str">
        <f t="shared" si="21"/>
        <v/>
      </c>
      <c r="M161" s="200" t="str">
        <f t="shared" si="22"/>
        <v/>
      </c>
      <c r="N161" s="201" t="str">
        <f t="shared" si="23"/>
        <v/>
      </c>
      <c r="P161" t="str">
        <f t="shared" si="24"/>
        <v/>
      </c>
      <c r="Q161" s="202" t="str">
        <f t="shared" si="25"/>
        <v/>
      </c>
    </row>
    <row r="162" spans="1:17" ht="16.5" thickBot="1" x14ac:dyDescent="0.3">
      <c r="A162" s="190">
        <f t="shared" si="26"/>
        <v>165</v>
      </c>
      <c r="B162" s="208"/>
      <c r="C162" s="208"/>
      <c r="D162" s="210"/>
      <c r="E162" s="210"/>
      <c r="F162" s="291"/>
      <c r="G162" s="291"/>
      <c r="I162" t="str">
        <f t="shared" si="18"/>
        <v/>
      </c>
      <c r="J162" t="str">
        <f t="shared" si="19"/>
        <v/>
      </c>
      <c r="K162" s="200" t="str">
        <f t="shared" si="20"/>
        <v/>
      </c>
      <c r="L162" s="201" t="str">
        <f t="shared" si="21"/>
        <v/>
      </c>
      <c r="M162" s="200" t="str">
        <f t="shared" si="22"/>
        <v/>
      </c>
      <c r="N162" s="201" t="str">
        <f t="shared" si="23"/>
        <v/>
      </c>
      <c r="P162" t="str">
        <f t="shared" si="24"/>
        <v/>
      </c>
      <c r="Q162" s="202" t="str">
        <f t="shared" si="25"/>
        <v/>
      </c>
    </row>
    <row r="163" spans="1:17" ht="16.5" thickBot="1" x14ac:dyDescent="0.3">
      <c r="A163" s="190">
        <f t="shared" si="26"/>
        <v>166</v>
      </c>
      <c r="B163" s="208"/>
      <c r="C163" s="208"/>
      <c r="D163" s="210"/>
      <c r="E163" s="210"/>
      <c r="F163" s="291"/>
      <c r="G163" s="291"/>
      <c r="I163" t="str">
        <f t="shared" si="18"/>
        <v/>
      </c>
      <c r="J163" t="str">
        <f t="shared" si="19"/>
        <v/>
      </c>
      <c r="K163" s="200" t="str">
        <f t="shared" si="20"/>
        <v/>
      </c>
      <c r="L163" s="201" t="str">
        <f t="shared" si="21"/>
        <v/>
      </c>
      <c r="M163" s="200" t="str">
        <f t="shared" si="22"/>
        <v/>
      </c>
      <c r="N163" s="201" t="str">
        <f t="shared" si="23"/>
        <v/>
      </c>
      <c r="P163" t="str">
        <f t="shared" si="24"/>
        <v/>
      </c>
      <c r="Q163" s="202" t="str">
        <f t="shared" si="25"/>
        <v/>
      </c>
    </row>
    <row r="164" spans="1:17" ht="16.5" thickBot="1" x14ac:dyDescent="0.3">
      <c r="A164" s="190">
        <f t="shared" si="26"/>
        <v>167</v>
      </c>
      <c r="B164" s="208"/>
      <c r="C164" s="208"/>
      <c r="D164" s="210"/>
      <c r="E164" s="210"/>
      <c r="F164" s="291"/>
      <c r="G164" s="291"/>
      <c r="I164" t="str">
        <f t="shared" si="18"/>
        <v/>
      </c>
      <c r="J164" t="str">
        <f t="shared" si="19"/>
        <v/>
      </c>
      <c r="K164" s="200" t="str">
        <f t="shared" si="20"/>
        <v/>
      </c>
      <c r="L164" s="201" t="str">
        <f t="shared" si="21"/>
        <v/>
      </c>
      <c r="M164" s="200" t="str">
        <f t="shared" si="22"/>
        <v/>
      </c>
      <c r="N164" s="201" t="str">
        <f t="shared" si="23"/>
        <v/>
      </c>
      <c r="P164" t="str">
        <f t="shared" si="24"/>
        <v/>
      </c>
      <c r="Q164" s="202" t="str">
        <f t="shared" si="25"/>
        <v/>
      </c>
    </row>
    <row r="165" spans="1:17" ht="16.5" thickBot="1" x14ac:dyDescent="0.3">
      <c r="A165" s="190">
        <f t="shared" si="26"/>
        <v>168</v>
      </c>
      <c r="B165" s="208"/>
      <c r="C165" s="208"/>
      <c r="D165" s="210"/>
      <c r="E165" s="210"/>
      <c r="F165" s="291"/>
      <c r="G165" s="291"/>
      <c r="I165" t="str">
        <f t="shared" si="18"/>
        <v/>
      </c>
      <c r="J165" t="str">
        <f t="shared" si="19"/>
        <v/>
      </c>
      <c r="K165" s="200" t="str">
        <f t="shared" si="20"/>
        <v/>
      </c>
      <c r="L165" s="201" t="str">
        <f t="shared" si="21"/>
        <v/>
      </c>
      <c r="M165" s="200" t="str">
        <f t="shared" si="22"/>
        <v/>
      </c>
      <c r="N165" s="201" t="str">
        <f t="shared" si="23"/>
        <v/>
      </c>
      <c r="P165" t="str">
        <f t="shared" si="24"/>
        <v/>
      </c>
      <c r="Q165" s="202" t="str">
        <f t="shared" si="25"/>
        <v/>
      </c>
    </row>
    <row r="166" spans="1:17" ht="16.5" thickBot="1" x14ac:dyDescent="0.3">
      <c r="A166" s="190">
        <f t="shared" si="26"/>
        <v>169</v>
      </c>
      <c r="B166" s="208"/>
      <c r="C166" s="208"/>
      <c r="D166" s="210"/>
      <c r="E166" s="210"/>
      <c r="F166" s="291"/>
      <c r="G166" s="291"/>
      <c r="I166" t="str">
        <f t="shared" si="18"/>
        <v/>
      </c>
      <c r="J166" t="str">
        <f t="shared" si="19"/>
        <v/>
      </c>
      <c r="K166" s="200" t="str">
        <f t="shared" si="20"/>
        <v/>
      </c>
      <c r="L166" s="201" t="str">
        <f t="shared" si="21"/>
        <v/>
      </c>
      <c r="M166" s="200" t="str">
        <f t="shared" si="22"/>
        <v/>
      </c>
      <c r="N166" s="201" t="str">
        <f t="shared" si="23"/>
        <v/>
      </c>
      <c r="P166" t="str">
        <f t="shared" si="24"/>
        <v/>
      </c>
      <c r="Q166" s="202" t="str">
        <f t="shared" si="25"/>
        <v/>
      </c>
    </row>
    <row r="167" spans="1:17" ht="16.5" thickBot="1" x14ac:dyDescent="0.3">
      <c r="A167" s="190">
        <f t="shared" si="26"/>
        <v>170</v>
      </c>
      <c r="B167" s="208"/>
      <c r="C167" s="208"/>
      <c r="D167" s="210"/>
      <c r="E167" s="210"/>
      <c r="F167" s="291"/>
      <c r="G167" s="291"/>
      <c r="I167" t="str">
        <f t="shared" si="18"/>
        <v/>
      </c>
      <c r="J167" t="str">
        <f t="shared" si="19"/>
        <v/>
      </c>
      <c r="K167" s="200" t="str">
        <f t="shared" si="20"/>
        <v/>
      </c>
      <c r="L167" s="201" t="str">
        <f t="shared" si="21"/>
        <v/>
      </c>
      <c r="M167" s="200" t="str">
        <f t="shared" si="22"/>
        <v/>
      </c>
      <c r="N167" s="201" t="str">
        <f t="shared" si="23"/>
        <v/>
      </c>
      <c r="P167" t="str">
        <f t="shared" si="24"/>
        <v/>
      </c>
      <c r="Q167" s="202" t="str">
        <f t="shared" si="25"/>
        <v/>
      </c>
    </row>
    <row r="168" spans="1:17" ht="16.5" thickBot="1" x14ac:dyDescent="0.3">
      <c r="A168" s="190">
        <f t="shared" si="26"/>
        <v>171</v>
      </c>
      <c r="B168" s="208"/>
      <c r="C168" s="208"/>
      <c r="D168" s="210"/>
      <c r="E168" s="210"/>
      <c r="F168" s="291"/>
      <c r="G168" s="291"/>
      <c r="I168" t="str">
        <f t="shared" si="18"/>
        <v/>
      </c>
      <c r="J168" t="str">
        <f t="shared" si="19"/>
        <v/>
      </c>
      <c r="K168" s="200" t="str">
        <f t="shared" si="20"/>
        <v/>
      </c>
      <c r="L168" s="201" t="str">
        <f t="shared" si="21"/>
        <v/>
      </c>
      <c r="M168" s="200" t="str">
        <f t="shared" si="22"/>
        <v/>
      </c>
      <c r="N168" s="201" t="str">
        <f t="shared" si="23"/>
        <v/>
      </c>
      <c r="P168" t="str">
        <f t="shared" si="24"/>
        <v/>
      </c>
      <c r="Q168" s="202" t="str">
        <f t="shared" si="25"/>
        <v/>
      </c>
    </row>
    <row r="169" spans="1:17" ht="16.5" thickBot="1" x14ac:dyDescent="0.3">
      <c r="A169" s="190">
        <f t="shared" si="26"/>
        <v>172</v>
      </c>
      <c r="B169" s="208"/>
      <c r="C169" s="208"/>
      <c r="D169" s="209"/>
      <c r="E169" s="210"/>
      <c r="F169" s="291"/>
      <c r="G169" s="291"/>
      <c r="I169" t="str">
        <f t="shared" si="18"/>
        <v/>
      </c>
      <c r="J169" t="str">
        <f t="shared" si="19"/>
        <v/>
      </c>
      <c r="K169" s="200" t="str">
        <f t="shared" si="20"/>
        <v/>
      </c>
      <c r="L169" s="201" t="str">
        <f t="shared" si="21"/>
        <v/>
      </c>
      <c r="M169" s="200" t="str">
        <f t="shared" si="22"/>
        <v/>
      </c>
      <c r="N169" s="201" t="str">
        <f t="shared" si="23"/>
        <v/>
      </c>
      <c r="P169" t="str">
        <f t="shared" si="24"/>
        <v/>
      </c>
      <c r="Q169" s="202" t="str">
        <f t="shared" si="25"/>
        <v/>
      </c>
    </row>
    <row r="170" spans="1:17" ht="16.5" thickBot="1" x14ac:dyDescent="0.3">
      <c r="A170" s="190">
        <f t="shared" si="26"/>
        <v>173</v>
      </c>
      <c r="B170" s="208"/>
      <c r="C170" s="208"/>
      <c r="D170" s="210"/>
      <c r="E170" s="209"/>
      <c r="F170" s="291"/>
      <c r="G170" s="291"/>
      <c r="I170" t="str">
        <f t="shared" si="18"/>
        <v/>
      </c>
      <c r="J170" t="str">
        <f t="shared" si="19"/>
        <v/>
      </c>
      <c r="K170" s="200" t="str">
        <f t="shared" si="20"/>
        <v/>
      </c>
      <c r="L170" s="201" t="str">
        <f t="shared" si="21"/>
        <v/>
      </c>
      <c r="M170" s="200" t="str">
        <f t="shared" si="22"/>
        <v/>
      </c>
      <c r="N170" s="201" t="str">
        <f t="shared" si="23"/>
        <v/>
      </c>
      <c r="P170" t="str">
        <f t="shared" si="24"/>
        <v/>
      </c>
      <c r="Q170" s="202" t="str">
        <f t="shared" si="25"/>
        <v/>
      </c>
    </row>
    <row r="171" spans="1:17" ht="16.5" thickBot="1" x14ac:dyDescent="0.3">
      <c r="A171" s="190">
        <f t="shared" si="26"/>
        <v>174</v>
      </c>
      <c r="B171" s="208"/>
      <c r="C171" s="208"/>
      <c r="D171" s="210"/>
      <c r="E171" s="210"/>
      <c r="F171" s="291"/>
      <c r="G171" s="291"/>
      <c r="I171" t="str">
        <f t="shared" si="18"/>
        <v/>
      </c>
      <c r="J171" t="str">
        <f t="shared" si="19"/>
        <v/>
      </c>
      <c r="K171" s="200" t="str">
        <f t="shared" si="20"/>
        <v/>
      </c>
      <c r="L171" s="201" t="str">
        <f t="shared" si="21"/>
        <v/>
      </c>
      <c r="M171" s="200" t="str">
        <f t="shared" si="22"/>
        <v/>
      </c>
      <c r="N171" s="201" t="str">
        <f t="shared" si="23"/>
        <v/>
      </c>
      <c r="P171" t="str">
        <f t="shared" si="24"/>
        <v/>
      </c>
      <c r="Q171" s="202" t="str">
        <f t="shared" si="25"/>
        <v/>
      </c>
    </row>
    <row r="172" spans="1:17" ht="16.5" thickBot="1" x14ac:dyDescent="0.3">
      <c r="A172" s="190">
        <f t="shared" si="26"/>
        <v>175</v>
      </c>
      <c r="B172" s="208"/>
      <c r="C172" s="208"/>
      <c r="D172" s="210"/>
      <c r="E172" s="210"/>
      <c r="F172" s="291"/>
      <c r="G172" s="291"/>
      <c r="I172" t="str">
        <f t="shared" si="18"/>
        <v/>
      </c>
      <c r="J172" t="str">
        <f t="shared" si="19"/>
        <v/>
      </c>
      <c r="K172" s="200" t="str">
        <f t="shared" si="20"/>
        <v/>
      </c>
      <c r="L172" s="201" t="str">
        <f t="shared" si="21"/>
        <v/>
      </c>
      <c r="M172" s="200" t="str">
        <f t="shared" si="22"/>
        <v/>
      </c>
      <c r="N172" s="201" t="str">
        <f t="shared" si="23"/>
        <v/>
      </c>
      <c r="P172" t="str">
        <f t="shared" si="24"/>
        <v/>
      </c>
      <c r="Q172" s="202" t="str">
        <f t="shared" si="25"/>
        <v/>
      </c>
    </row>
    <row r="173" spans="1:17" ht="16.5" thickBot="1" x14ac:dyDescent="0.3">
      <c r="A173" s="190">
        <f t="shared" si="26"/>
        <v>176</v>
      </c>
      <c r="B173" s="208"/>
      <c r="C173" s="208"/>
      <c r="D173" s="210"/>
      <c r="E173" s="210"/>
      <c r="F173" s="291"/>
      <c r="G173" s="291"/>
      <c r="I173" t="str">
        <f t="shared" si="18"/>
        <v/>
      </c>
      <c r="J173" t="str">
        <f t="shared" si="19"/>
        <v/>
      </c>
      <c r="K173" s="200" t="str">
        <f t="shared" si="20"/>
        <v/>
      </c>
      <c r="L173" s="201" t="str">
        <f t="shared" si="21"/>
        <v/>
      </c>
      <c r="M173" s="200" t="str">
        <f t="shared" si="22"/>
        <v/>
      </c>
      <c r="N173" s="201" t="str">
        <f t="shared" si="23"/>
        <v/>
      </c>
      <c r="P173" t="str">
        <f t="shared" si="24"/>
        <v/>
      </c>
      <c r="Q173" s="202" t="str">
        <f t="shared" si="25"/>
        <v/>
      </c>
    </row>
    <row r="174" spans="1:17" ht="16.5" thickBot="1" x14ac:dyDescent="0.3">
      <c r="A174" s="190">
        <f t="shared" si="26"/>
        <v>177</v>
      </c>
      <c r="B174" s="208"/>
      <c r="C174" s="208"/>
      <c r="D174" s="205"/>
      <c r="E174" s="205"/>
      <c r="F174" s="291"/>
      <c r="G174" s="291"/>
      <c r="I174" t="str">
        <f t="shared" si="18"/>
        <v/>
      </c>
      <c r="J174" t="str">
        <f t="shared" si="19"/>
        <v/>
      </c>
      <c r="K174" s="200" t="str">
        <f t="shared" si="20"/>
        <v/>
      </c>
      <c r="L174" s="201" t="str">
        <f t="shared" si="21"/>
        <v/>
      </c>
      <c r="M174" s="200" t="str">
        <f t="shared" si="22"/>
        <v/>
      </c>
      <c r="N174" s="201" t="str">
        <f t="shared" si="23"/>
        <v/>
      </c>
      <c r="P174" t="str">
        <f t="shared" si="24"/>
        <v/>
      </c>
      <c r="Q174" s="202" t="str">
        <f t="shared" si="25"/>
        <v/>
      </c>
    </row>
    <row r="175" spans="1:17" ht="16.5" thickBot="1" x14ac:dyDescent="0.3">
      <c r="A175" s="190">
        <f t="shared" si="26"/>
        <v>178</v>
      </c>
      <c r="B175" s="208"/>
      <c r="C175" s="208"/>
      <c r="D175" s="210"/>
      <c r="E175" s="210"/>
      <c r="F175" s="291"/>
      <c r="G175" s="291"/>
      <c r="I175" t="str">
        <f t="shared" si="18"/>
        <v/>
      </c>
      <c r="J175" t="str">
        <f t="shared" si="19"/>
        <v/>
      </c>
      <c r="K175" s="200" t="str">
        <f t="shared" si="20"/>
        <v/>
      </c>
      <c r="L175" s="201" t="str">
        <f t="shared" si="21"/>
        <v/>
      </c>
      <c r="M175" s="200" t="str">
        <f t="shared" si="22"/>
        <v/>
      </c>
      <c r="N175" s="201" t="str">
        <f t="shared" si="23"/>
        <v/>
      </c>
      <c r="P175" t="str">
        <f t="shared" si="24"/>
        <v/>
      </c>
      <c r="Q175" s="202" t="str">
        <f t="shared" si="25"/>
        <v/>
      </c>
    </row>
    <row r="176" spans="1:17" ht="16.5" thickBot="1" x14ac:dyDescent="0.3">
      <c r="A176" s="190">
        <f t="shared" si="26"/>
        <v>179</v>
      </c>
      <c r="B176" s="208"/>
      <c r="C176" s="208"/>
      <c r="D176" s="210"/>
      <c r="E176" s="210"/>
      <c r="F176" s="291"/>
      <c r="G176" s="291"/>
      <c r="I176" t="str">
        <f t="shared" si="18"/>
        <v/>
      </c>
      <c r="J176" t="str">
        <f t="shared" si="19"/>
        <v/>
      </c>
      <c r="K176" s="200" t="str">
        <f t="shared" si="20"/>
        <v/>
      </c>
      <c r="L176" s="201" t="str">
        <f t="shared" si="21"/>
        <v/>
      </c>
      <c r="M176" s="200" t="str">
        <f t="shared" si="22"/>
        <v/>
      </c>
      <c r="N176" s="201" t="str">
        <f t="shared" si="23"/>
        <v/>
      </c>
      <c r="P176" t="str">
        <f t="shared" si="24"/>
        <v/>
      </c>
      <c r="Q176" s="202" t="str">
        <f t="shared" si="25"/>
        <v/>
      </c>
    </row>
    <row r="177" spans="1:17" ht="16.5" thickBot="1" x14ac:dyDescent="0.3">
      <c r="A177" s="190">
        <f t="shared" si="26"/>
        <v>180</v>
      </c>
      <c r="B177" s="208"/>
      <c r="C177" s="208"/>
      <c r="D177" s="210"/>
      <c r="E177" s="210"/>
      <c r="F177" s="291"/>
      <c r="G177" s="291"/>
      <c r="I177" t="str">
        <f t="shared" si="18"/>
        <v/>
      </c>
      <c r="J177" t="str">
        <f t="shared" si="19"/>
        <v/>
      </c>
      <c r="K177" s="200" t="str">
        <f t="shared" si="20"/>
        <v/>
      </c>
      <c r="L177" s="201" t="str">
        <f t="shared" si="21"/>
        <v/>
      </c>
      <c r="M177" s="200" t="str">
        <f t="shared" si="22"/>
        <v/>
      </c>
      <c r="N177" s="201" t="str">
        <f t="shared" si="23"/>
        <v/>
      </c>
      <c r="P177" t="str">
        <f t="shared" si="24"/>
        <v/>
      </c>
      <c r="Q177" s="202" t="str">
        <f t="shared" si="25"/>
        <v/>
      </c>
    </row>
    <row r="178" spans="1:17" ht="16.5" thickBot="1" x14ac:dyDescent="0.3">
      <c r="A178" s="190">
        <f t="shared" si="26"/>
        <v>181</v>
      </c>
      <c r="B178" s="208"/>
      <c r="C178" s="208"/>
      <c r="D178" s="210"/>
      <c r="E178" s="210"/>
      <c r="F178" s="291"/>
      <c r="G178" s="291"/>
      <c r="I178" t="str">
        <f t="shared" si="18"/>
        <v/>
      </c>
      <c r="J178" t="str">
        <f t="shared" si="19"/>
        <v/>
      </c>
      <c r="K178" s="200" t="str">
        <f t="shared" si="20"/>
        <v/>
      </c>
      <c r="L178" s="201" t="str">
        <f t="shared" si="21"/>
        <v/>
      </c>
      <c r="M178" s="200" t="str">
        <f t="shared" si="22"/>
        <v/>
      </c>
      <c r="N178" s="201" t="str">
        <f t="shared" si="23"/>
        <v/>
      </c>
      <c r="P178" t="str">
        <f t="shared" si="24"/>
        <v/>
      </c>
      <c r="Q178" s="202" t="str">
        <f t="shared" si="25"/>
        <v/>
      </c>
    </row>
    <row r="179" spans="1:17" ht="16.5" thickBot="1" x14ac:dyDescent="0.3">
      <c r="A179" s="190">
        <f t="shared" si="26"/>
        <v>182</v>
      </c>
      <c r="B179" s="208"/>
      <c r="C179" s="208"/>
      <c r="D179" s="210"/>
      <c r="E179" s="210"/>
      <c r="F179" s="291"/>
      <c r="G179" s="291"/>
      <c r="I179" t="str">
        <f t="shared" si="18"/>
        <v/>
      </c>
      <c r="J179" t="str">
        <f t="shared" si="19"/>
        <v/>
      </c>
      <c r="K179" s="200" t="str">
        <f t="shared" si="20"/>
        <v/>
      </c>
      <c r="L179" s="201" t="str">
        <f t="shared" si="21"/>
        <v/>
      </c>
      <c r="M179" s="200" t="str">
        <f t="shared" si="22"/>
        <v/>
      </c>
      <c r="N179" s="201" t="str">
        <f t="shared" si="23"/>
        <v/>
      </c>
      <c r="P179" t="str">
        <f t="shared" si="24"/>
        <v/>
      </c>
      <c r="Q179" s="202" t="str">
        <f t="shared" si="25"/>
        <v/>
      </c>
    </row>
    <row r="180" spans="1:17" ht="16.5" thickBot="1" x14ac:dyDescent="0.3">
      <c r="A180" s="190">
        <f t="shared" si="26"/>
        <v>183</v>
      </c>
      <c r="B180" s="208"/>
      <c r="C180" s="208"/>
      <c r="D180" s="210"/>
      <c r="E180" s="210"/>
      <c r="F180" s="291" t="s">
        <v>2083</v>
      </c>
      <c r="G180" s="291" t="s">
        <v>2082</v>
      </c>
      <c r="I180" t="str">
        <f t="shared" si="18"/>
        <v/>
      </c>
      <c r="J180" t="str">
        <f t="shared" si="19"/>
        <v/>
      </c>
      <c r="K180" s="200" t="str">
        <f t="shared" si="20"/>
        <v/>
      </c>
      <c r="L180" s="201" t="str">
        <f t="shared" si="21"/>
        <v/>
      </c>
      <c r="M180" s="200" t="str">
        <f t="shared" si="22"/>
        <v xml:space="preserve"> WHEN COUNTRY = 'BIR' AND SEGMENT IN ('CORPORATE','SME Corporate') THEN -1.094923</v>
      </c>
      <c r="N180" s="201" t="str">
        <f t="shared" si="23"/>
        <v xml:space="preserve"> WHEN COUNTRY = 'BIR' AND SEGMENT = 'SME Retail' THEN -0.7012413</v>
      </c>
      <c r="P180" t="str">
        <f t="shared" si="24"/>
        <v xml:space="preserve"> WHEN COUNTRY = 'BIR' AND SEGMENT IN ('CORPORATE','SME Corporate') THEN -1.094923 WHEN COUNTRY = 'BIR' AND SEGMENT = 'SME Retail' THEN -0.7012413</v>
      </c>
      <c r="Q180" s="202" t="str">
        <f t="shared" si="25"/>
        <v>CASE  WHEN COUNTRY = 'BIR' AND SEGMENT IN ('CORPORATE','SME Corporate') THEN -1.094923 WHEN COUNTRY = 'BIR' AND SEGMENT = 'SME Retail' THEN -0.7012413 END AS VAL_MIN_IND_183,</v>
      </c>
    </row>
    <row r="181" spans="1:17" ht="16.5" thickBot="1" x14ac:dyDescent="0.3">
      <c r="A181" s="190">
        <f t="shared" si="26"/>
        <v>184</v>
      </c>
      <c r="B181" s="208"/>
      <c r="C181" s="208"/>
      <c r="D181" s="210"/>
      <c r="E181" s="210"/>
      <c r="F181" s="291"/>
      <c r="G181" s="291"/>
      <c r="I181" t="str">
        <f t="shared" si="18"/>
        <v/>
      </c>
      <c r="J181" t="str">
        <f t="shared" si="19"/>
        <v/>
      </c>
      <c r="K181" s="200" t="str">
        <f t="shared" si="20"/>
        <v/>
      </c>
      <c r="L181" s="201" t="str">
        <f t="shared" si="21"/>
        <v/>
      </c>
      <c r="M181" s="200" t="str">
        <f t="shared" si="22"/>
        <v/>
      </c>
      <c r="N181" s="201" t="str">
        <f t="shared" si="23"/>
        <v/>
      </c>
      <c r="P181" t="str">
        <f t="shared" si="24"/>
        <v/>
      </c>
      <c r="Q181" s="202" t="str">
        <f t="shared" si="25"/>
        <v/>
      </c>
    </row>
    <row r="182" spans="1:17" ht="16.5" thickBot="1" x14ac:dyDescent="0.3">
      <c r="A182" s="190">
        <f t="shared" si="26"/>
        <v>185</v>
      </c>
      <c r="B182" s="208"/>
      <c r="C182" s="208"/>
      <c r="D182" s="210"/>
      <c r="E182" s="210"/>
      <c r="F182" s="291"/>
      <c r="G182" s="291"/>
      <c r="I182" t="str">
        <f t="shared" si="18"/>
        <v/>
      </c>
      <c r="J182" t="str">
        <f t="shared" si="19"/>
        <v/>
      </c>
      <c r="K182" s="200" t="str">
        <f t="shared" si="20"/>
        <v/>
      </c>
      <c r="L182" s="201" t="str">
        <f t="shared" si="21"/>
        <v/>
      </c>
      <c r="M182" s="200" t="str">
        <f t="shared" si="22"/>
        <v/>
      </c>
      <c r="N182" s="201" t="str">
        <f t="shared" si="23"/>
        <v/>
      </c>
      <c r="P182" t="str">
        <f t="shared" si="24"/>
        <v/>
      </c>
      <c r="Q182" s="202" t="str">
        <f t="shared" si="25"/>
        <v/>
      </c>
    </row>
    <row r="183" spans="1:17" ht="16.5" thickBot="1" x14ac:dyDescent="0.3">
      <c r="A183" s="190">
        <f t="shared" si="26"/>
        <v>186</v>
      </c>
      <c r="B183" s="208"/>
      <c r="C183" s="208"/>
      <c r="D183" s="210"/>
      <c r="E183" s="210"/>
      <c r="F183" s="291"/>
      <c r="G183" s="291"/>
      <c r="I183" t="str">
        <f t="shared" si="18"/>
        <v/>
      </c>
      <c r="J183" t="str">
        <f t="shared" si="19"/>
        <v/>
      </c>
      <c r="K183" s="200" t="str">
        <f t="shared" si="20"/>
        <v/>
      </c>
      <c r="L183" s="201" t="str">
        <f t="shared" si="21"/>
        <v/>
      </c>
      <c r="M183" s="200" t="str">
        <f t="shared" si="22"/>
        <v/>
      </c>
      <c r="N183" s="201" t="str">
        <f t="shared" si="23"/>
        <v/>
      </c>
      <c r="P183" t="str">
        <f t="shared" si="24"/>
        <v/>
      </c>
      <c r="Q183" s="202" t="str">
        <f t="shared" si="25"/>
        <v/>
      </c>
    </row>
    <row r="184" spans="1:17" ht="16.5" thickBot="1" x14ac:dyDescent="0.3">
      <c r="A184" s="190">
        <f t="shared" si="26"/>
        <v>187</v>
      </c>
      <c r="B184" s="208"/>
      <c r="C184" s="208" t="s">
        <v>1970</v>
      </c>
      <c r="D184" s="210"/>
      <c r="E184" s="206" t="s">
        <v>1971</v>
      </c>
      <c r="F184" s="291"/>
      <c r="G184" s="291"/>
      <c r="I184" t="str">
        <f t="shared" si="18"/>
        <v/>
      </c>
      <c r="J184" t="str">
        <f t="shared" si="19"/>
        <v xml:space="preserve"> WHEN COUNTRY = 'BIB' AND SEGMENT = 'RETAIL' THEN -1</v>
      </c>
      <c r="K184" s="200" t="str">
        <f t="shared" si="20"/>
        <v/>
      </c>
      <c r="L184" s="201" t="str">
        <f t="shared" si="21"/>
        <v xml:space="preserve"> WHEN COUNTRY = 'KOPER' AND SEGMENT = 'SMALL/MICRO' THEN -0.7771054</v>
      </c>
      <c r="M184" s="200" t="str">
        <f t="shared" si="22"/>
        <v/>
      </c>
      <c r="N184" s="201" t="str">
        <f t="shared" si="23"/>
        <v/>
      </c>
      <c r="P184" t="str">
        <f t="shared" si="24"/>
        <v xml:space="preserve"> WHEN COUNTRY = 'BIB' AND SEGMENT = 'RETAIL' THEN -1 WHEN COUNTRY = 'KOPER' AND SEGMENT = 'SMALL/MICRO' THEN -0.7771054</v>
      </c>
      <c r="Q184" s="202" t="str">
        <f t="shared" si="25"/>
        <v>CASE  WHEN COUNTRY = 'BIB' AND SEGMENT = 'RETAIL' THEN -1 WHEN COUNTRY = 'KOPER' AND SEGMENT = 'SMALL/MICRO' THEN -0.7771054 END AS VAL_MIN_IND_187,</v>
      </c>
    </row>
    <row r="185" spans="1:17" ht="16.5" thickBot="1" x14ac:dyDescent="0.3">
      <c r="A185" s="190">
        <f t="shared" si="26"/>
        <v>188</v>
      </c>
      <c r="B185" s="208"/>
      <c r="C185" s="208"/>
      <c r="D185" s="215" t="s">
        <v>1972</v>
      </c>
      <c r="E185" s="210"/>
      <c r="F185" s="291"/>
      <c r="G185" s="291"/>
      <c r="I185" t="str">
        <f t="shared" si="18"/>
        <v/>
      </c>
      <c r="J185" t="str">
        <f t="shared" si="19"/>
        <v/>
      </c>
      <c r="K185" s="200" t="str">
        <f t="shared" si="20"/>
        <v xml:space="preserve"> WHEN COUNTRY = 'KOPER' AND SEGMENT = 'CORPORATE' THEN -0.7620203</v>
      </c>
      <c r="L185" s="201" t="str">
        <f t="shared" si="21"/>
        <v/>
      </c>
      <c r="M185" s="200" t="str">
        <f t="shared" si="22"/>
        <v/>
      </c>
      <c r="N185" s="201" t="str">
        <f t="shared" si="23"/>
        <v/>
      </c>
      <c r="P185" t="str">
        <f t="shared" si="24"/>
        <v xml:space="preserve"> WHEN COUNTRY = 'KOPER' AND SEGMENT = 'CORPORATE' THEN -0.7620203</v>
      </c>
      <c r="Q185" s="202" t="str">
        <f t="shared" si="25"/>
        <v>CASE  WHEN COUNTRY = 'KOPER' AND SEGMENT = 'CORPORATE' THEN -0.7620203 END AS VAL_MIN_IND_188,</v>
      </c>
    </row>
    <row r="186" spans="1:17" ht="16.5" thickBot="1" x14ac:dyDescent="0.3">
      <c r="A186" s="190">
        <f t="shared" si="26"/>
        <v>189</v>
      </c>
      <c r="B186" s="208"/>
      <c r="C186" s="208"/>
      <c r="D186" s="210"/>
      <c r="E186" s="210"/>
      <c r="F186" s="291"/>
      <c r="G186" s="291"/>
      <c r="I186" t="str">
        <f t="shared" si="18"/>
        <v/>
      </c>
      <c r="J186" t="str">
        <f t="shared" si="19"/>
        <v/>
      </c>
      <c r="K186" s="200" t="str">
        <f t="shared" si="20"/>
        <v/>
      </c>
      <c r="L186" s="201" t="str">
        <f t="shared" si="21"/>
        <v/>
      </c>
      <c r="M186" s="200" t="str">
        <f t="shared" si="22"/>
        <v/>
      </c>
      <c r="N186" s="201" t="str">
        <f t="shared" si="23"/>
        <v/>
      </c>
      <c r="P186" t="str">
        <f t="shared" si="24"/>
        <v/>
      </c>
      <c r="Q186" s="202" t="str">
        <f t="shared" si="25"/>
        <v/>
      </c>
    </row>
    <row r="187" spans="1:17" ht="16.5" thickBot="1" x14ac:dyDescent="0.3">
      <c r="A187" s="190">
        <f t="shared" si="26"/>
        <v>190</v>
      </c>
      <c r="B187" s="208"/>
      <c r="C187" s="208"/>
      <c r="D187" s="210"/>
      <c r="E187" s="210"/>
      <c r="F187" s="291"/>
      <c r="G187" s="291"/>
      <c r="I187" t="str">
        <f t="shared" si="18"/>
        <v/>
      </c>
      <c r="J187" t="str">
        <f t="shared" si="19"/>
        <v/>
      </c>
      <c r="K187" s="200" t="str">
        <f t="shared" si="20"/>
        <v/>
      </c>
      <c r="L187" s="201" t="str">
        <f t="shared" si="21"/>
        <v/>
      </c>
      <c r="M187" s="200" t="str">
        <f t="shared" si="22"/>
        <v/>
      </c>
      <c r="N187" s="201" t="str">
        <f t="shared" si="23"/>
        <v/>
      </c>
      <c r="P187" t="str">
        <f t="shared" si="24"/>
        <v/>
      </c>
      <c r="Q187" s="202" t="str">
        <f t="shared" si="25"/>
        <v/>
      </c>
    </row>
    <row r="188" spans="1:17" ht="16.5" thickBot="1" x14ac:dyDescent="0.3">
      <c r="A188" s="190">
        <f t="shared" si="26"/>
        <v>191</v>
      </c>
      <c r="B188" s="208"/>
      <c r="C188" s="208"/>
      <c r="D188" s="210"/>
      <c r="E188" s="210"/>
      <c r="F188" s="291"/>
      <c r="G188" s="291"/>
      <c r="I188" t="str">
        <f t="shared" si="18"/>
        <v/>
      </c>
      <c r="J188" t="str">
        <f t="shared" si="19"/>
        <v/>
      </c>
      <c r="K188" s="200" t="str">
        <f t="shared" si="20"/>
        <v/>
      </c>
      <c r="L188" s="201" t="str">
        <f t="shared" si="21"/>
        <v/>
      </c>
      <c r="M188" s="200" t="str">
        <f t="shared" si="22"/>
        <v/>
      </c>
      <c r="N188" s="201" t="str">
        <f t="shared" si="23"/>
        <v/>
      </c>
      <c r="P188" t="str">
        <f t="shared" si="24"/>
        <v/>
      </c>
      <c r="Q188" s="202" t="str">
        <f t="shared" si="25"/>
        <v/>
      </c>
    </row>
    <row r="189" spans="1:17" ht="16.5" thickBot="1" x14ac:dyDescent="0.3">
      <c r="A189" s="190">
        <f t="shared" si="26"/>
        <v>192</v>
      </c>
      <c r="B189" s="208"/>
      <c r="C189" s="208"/>
      <c r="D189" s="210"/>
      <c r="E189" s="210"/>
      <c r="F189" s="291"/>
      <c r="G189" s="291"/>
      <c r="I189" t="str">
        <f t="shared" si="18"/>
        <v/>
      </c>
      <c r="J189" t="str">
        <f t="shared" si="19"/>
        <v/>
      </c>
      <c r="K189" s="200" t="str">
        <f t="shared" si="20"/>
        <v/>
      </c>
      <c r="L189" s="201" t="str">
        <f t="shared" si="21"/>
        <v/>
      </c>
      <c r="M189" s="200" t="str">
        <f t="shared" si="22"/>
        <v/>
      </c>
      <c r="N189" s="201" t="str">
        <f t="shared" si="23"/>
        <v/>
      </c>
      <c r="P189" t="str">
        <f t="shared" si="24"/>
        <v/>
      </c>
      <c r="Q189" s="202" t="str">
        <f t="shared" si="25"/>
        <v/>
      </c>
    </row>
    <row r="190" spans="1:17" ht="16.5" thickBot="1" x14ac:dyDescent="0.3">
      <c r="A190" s="190">
        <f t="shared" si="26"/>
        <v>193</v>
      </c>
      <c r="B190" s="208"/>
      <c r="C190" s="208"/>
      <c r="D190" s="205"/>
      <c r="E190" s="210"/>
      <c r="F190" s="291"/>
      <c r="G190" s="291"/>
      <c r="I190" t="str">
        <f t="shared" si="18"/>
        <v/>
      </c>
      <c r="J190" t="str">
        <f t="shared" si="19"/>
        <v/>
      </c>
      <c r="K190" s="200" t="str">
        <f t="shared" si="20"/>
        <v/>
      </c>
      <c r="L190" s="201" t="str">
        <f t="shared" si="21"/>
        <v/>
      </c>
      <c r="M190" s="200" t="str">
        <f t="shared" si="22"/>
        <v/>
      </c>
      <c r="N190" s="201" t="str">
        <f t="shared" si="23"/>
        <v/>
      </c>
      <c r="P190" t="str">
        <f t="shared" si="24"/>
        <v/>
      </c>
      <c r="Q190" s="202" t="str">
        <f t="shared" si="25"/>
        <v/>
      </c>
    </row>
    <row r="191" spans="1:17" ht="16.5" thickBot="1" x14ac:dyDescent="0.3">
      <c r="A191" s="190">
        <f t="shared" si="26"/>
        <v>194</v>
      </c>
      <c r="B191" s="208"/>
      <c r="C191" s="208"/>
      <c r="D191" s="210"/>
      <c r="E191" s="210"/>
      <c r="F191" s="291"/>
      <c r="G191" s="291"/>
      <c r="I191" t="str">
        <f t="shared" si="18"/>
        <v/>
      </c>
      <c r="J191" t="str">
        <f t="shared" si="19"/>
        <v/>
      </c>
      <c r="K191" s="200" t="str">
        <f t="shared" si="20"/>
        <v/>
      </c>
      <c r="L191" s="201" t="str">
        <f t="shared" si="21"/>
        <v/>
      </c>
      <c r="M191" s="200" t="str">
        <f t="shared" si="22"/>
        <v/>
      </c>
      <c r="N191" s="201" t="str">
        <f t="shared" si="23"/>
        <v/>
      </c>
      <c r="P191" t="str">
        <f t="shared" si="24"/>
        <v/>
      </c>
      <c r="Q191" s="202" t="str">
        <f t="shared" si="25"/>
        <v/>
      </c>
    </row>
    <row r="192" spans="1:17" ht="16.5" thickBot="1" x14ac:dyDescent="0.3">
      <c r="A192" s="190">
        <f t="shared" si="26"/>
        <v>195</v>
      </c>
      <c r="B192" s="208"/>
      <c r="C192" s="208"/>
      <c r="D192" s="210"/>
      <c r="E192" s="210"/>
      <c r="F192" s="291"/>
      <c r="G192" s="291"/>
      <c r="I192" t="str">
        <f t="shared" si="18"/>
        <v/>
      </c>
      <c r="J192" t="str">
        <f t="shared" si="19"/>
        <v/>
      </c>
      <c r="K192" s="200" t="str">
        <f t="shared" si="20"/>
        <v/>
      </c>
      <c r="L192" s="201" t="str">
        <f t="shared" si="21"/>
        <v/>
      </c>
      <c r="M192" s="200" t="str">
        <f t="shared" si="22"/>
        <v/>
      </c>
      <c r="N192" s="201" t="str">
        <f t="shared" si="23"/>
        <v/>
      </c>
      <c r="P192" t="str">
        <f t="shared" si="24"/>
        <v/>
      </c>
      <c r="Q192" s="202" t="str">
        <f t="shared" si="25"/>
        <v/>
      </c>
    </row>
    <row r="193" spans="1:17" ht="16.5" thickBot="1" x14ac:dyDescent="0.3">
      <c r="A193" s="190">
        <f t="shared" si="26"/>
        <v>196</v>
      </c>
      <c r="B193" s="208"/>
      <c r="C193" s="208"/>
      <c r="D193" s="210"/>
      <c r="E193" s="210"/>
      <c r="F193" s="291"/>
      <c r="G193" s="291"/>
      <c r="I193" t="str">
        <f t="shared" si="18"/>
        <v/>
      </c>
      <c r="J193" t="str">
        <f t="shared" si="19"/>
        <v/>
      </c>
      <c r="K193" s="200" t="str">
        <f t="shared" si="20"/>
        <v/>
      </c>
      <c r="L193" s="201" t="str">
        <f t="shared" si="21"/>
        <v/>
      </c>
      <c r="M193" s="200" t="str">
        <f t="shared" si="22"/>
        <v/>
      </c>
      <c r="N193" s="201" t="str">
        <f t="shared" si="23"/>
        <v/>
      </c>
      <c r="P193" t="str">
        <f t="shared" si="24"/>
        <v/>
      </c>
      <c r="Q193" s="202" t="str">
        <f t="shared" si="25"/>
        <v/>
      </c>
    </row>
    <row r="194" spans="1:17" ht="16.5" thickBot="1" x14ac:dyDescent="0.3">
      <c r="A194" s="190">
        <f t="shared" si="26"/>
        <v>197</v>
      </c>
      <c r="B194" s="208"/>
      <c r="C194" s="208"/>
      <c r="D194" s="210"/>
      <c r="E194" s="210"/>
      <c r="F194" s="291"/>
      <c r="G194" s="291"/>
      <c r="I194" t="str">
        <f t="shared" si="18"/>
        <v/>
      </c>
      <c r="J194" t="str">
        <f t="shared" si="19"/>
        <v/>
      </c>
      <c r="K194" s="200" t="str">
        <f t="shared" si="20"/>
        <v/>
      </c>
      <c r="L194" s="201" t="str">
        <f t="shared" si="21"/>
        <v/>
      </c>
      <c r="M194" s="200" t="str">
        <f t="shared" si="22"/>
        <v/>
      </c>
      <c r="N194" s="201" t="str">
        <f t="shared" si="23"/>
        <v/>
      </c>
      <c r="P194" t="str">
        <f t="shared" si="24"/>
        <v/>
      </c>
      <c r="Q194" s="202" t="str">
        <f t="shared" si="25"/>
        <v/>
      </c>
    </row>
    <row r="195" spans="1:17" ht="16.5" thickBot="1" x14ac:dyDescent="0.3">
      <c r="A195" s="190">
        <f t="shared" si="26"/>
        <v>198</v>
      </c>
      <c r="B195" s="208"/>
      <c r="C195" s="208"/>
      <c r="D195" s="210"/>
      <c r="E195" s="210"/>
      <c r="F195" s="291"/>
      <c r="G195" s="291"/>
      <c r="I195" t="str">
        <f t="shared" si="18"/>
        <v/>
      </c>
      <c r="J195" t="str">
        <f t="shared" si="19"/>
        <v/>
      </c>
      <c r="K195" s="200" t="str">
        <f t="shared" si="20"/>
        <v/>
      </c>
      <c r="L195" s="201" t="str">
        <f t="shared" si="21"/>
        <v/>
      </c>
      <c r="M195" s="200" t="str">
        <f t="shared" si="22"/>
        <v/>
      </c>
      <c r="N195" s="201" t="str">
        <f t="shared" si="23"/>
        <v/>
      </c>
      <c r="P195" t="str">
        <f t="shared" si="24"/>
        <v/>
      </c>
      <c r="Q195" s="202" t="str">
        <f t="shared" si="25"/>
        <v/>
      </c>
    </row>
    <row r="196" spans="1:17" ht="16.5" thickBot="1" x14ac:dyDescent="0.3">
      <c r="A196" s="190">
        <f t="shared" si="26"/>
        <v>199</v>
      </c>
      <c r="B196" s="208"/>
      <c r="C196" s="208"/>
      <c r="D196" s="210"/>
      <c r="E196" s="210"/>
      <c r="F196" s="291"/>
      <c r="G196" s="291"/>
      <c r="I196" t="str">
        <f t="shared" si="18"/>
        <v/>
      </c>
      <c r="J196" t="str">
        <f t="shared" si="19"/>
        <v/>
      </c>
      <c r="K196" s="200" t="str">
        <f t="shared" si="20"/>
        <v/>
      </c>
      <c r="L196" s="201" t="str">
        <f t="shared" si="21"/>
        <v/>
      </c>
      <c r="M196" s="200" t="str">
        <f t="shared" si="22"/>
        <v/>
      </c>
      <c r="N196" s="201" t="str">
        <f t="shared" si="23"/>
        <v/>
      </c>
      <c r="P196" t="str">
        <f t="shared" si="24"/>
        <v/>
      </c>
      <c r="Q196" s="202" t="str">
        <f t="shared" si="25"/>
        <v/>
      </c>
    </row>
    <row r="197" spans="1:17" ht="16.5" thickBot="1" x14ac:dyDescent="0.3">
      <c r="A197" s="190">
        <f t="shared" si="26"/>
        <v>200</v>
      </c>
      <c r="B197" s="208"/>
      <c r="C197" s="208"/>
      <c r="D197" s="210"/>
      <c r="E197" s="210"/>
      <c r="F197" s="291"/>
      <c r="G197" s="291"/>
      <c r="I197" t="str">
        <f t="shared" ref="I197:I216" si="27">IF(LEN(B197)&gt;0,CONCATENATE(" WHEN COUNTRY = '",$B$2, ,"' AND SEGMENT = '",$B$3,"' THEN ",B197 ),"")</f>
        <v/>
      </c>
      <c r="J197" t="str">
        <f t="shared" ref="J197:J216" si="28">IF(LEN(C197)&gt;0,CONCATENATE(" WHEN COUNTRY = '",$B$2, ,"' AND SEGMENT = '",$C$3,"' THEN ",C197 ),"")</f>
        <v/>
      </c>
      <c r="K197" s="200" t="str">
        <f t="shared" ref="K197:K216" si="29">IF(LEN(D197)&gt;0,CONCATENATE(" WHEN COUNTRY = '",$D$2, ,"' AND SEGMENT = '",$D$3,"' THEN ",D197 ),"")</f>
        <v/>
      </c>
      <c r="L197" s="201" t="str">
        <f t="shared" ref="L197:L216" si="30">IF(LEN(E197)&gt;0,CONCATENATE(" WHEN COUNTRY = '",$D$2, ,"' AND SEGMENT = '",$E$3,"' THEN ",E197 ),"")</f>
        <v/>
      </c>
      <c r="M197" s="200" t="str">
        <f t="shared" ref="M197:M222" si="31">IF(LEN(F197)&gt;0,CONCATENATE(" WHEN COUNTRY = '",$F$2, ,"' AND SEGMENT IN ",$F$3," THEN ",F197 ),"")</f>
        <v/>
      </c>
      <c r="N197" s="201" t="str">
        <f t="shared" ref="N197:N222" si="32">IF(LEN(G197)&gt;0,CONCATENATE(" WHEN COUNTRY = '",$F$2, ,"' AND SEGMENT = '",$G$3,"' THEN ",G197 ),"")</f>
        <v/>
      </c>
      <c r="P197" t="str">
        <f t="shared" ref="P197:P222" si="33">CONCATENATE(I197,J197,K197,L197,M197,N197)</f>
        <v/>
      </c>
      <c r="Q197" s="202" t="str">
        <f t="shared" ref="Q197:Q216" si="34">IF(LEN(P197)&gt;0,CONCATENATE("CASE ",P197," END AS VAL_MIN_IND_",A197,","),"")</f>
        <v/>
      </c>
    </row>
    <row r="198" spans="1:17" ht="16.5" thickBot="1" x14ac:dyDescent="0.3">
      <c r="A198" s="190">
        <f t="shared" ref="A198:A222" si="35">+A197+1</f>
        <v>201</v>
      </c>
      <c r="B198" s="208"/>
      <c r="C198" s="208"/>
      <c r="D198" s="210"/>
      <c r="E198" s="210"/>
      <c r="F198" s="291"/>
      <c r="G198" s="291"/>
      <c r="I198" t="str">
        <f t="shared" si="27"/>
        <v/>
      </c>
      <c r="J198" t="str">
        <f t="shared" si="28"/>
        <v/>
      </c>
      <c r="K198" s="200" t="str">
        <f t="shared" si="29"/>
        <v/>
      </c>
      <c r="L198" s="201" t="str">
        <f t="shared" si="30"/>
        <v/>
      </c>
      <c r="M198" s="200" t="str">
        <f t="shared" si="31"/>
        <v/>
      </c>
      <c r="N198" s="201" t="str">
        <f t="shared" si="32"/>
        <v/>
      </c>
      <c r="P198" t="str">
        <f t="shared" si="33"/>
        <v/>
      </c>
      <c r="Q198" s="202" t="str">
        <f t="shared" si="34"/>
        <v/>
      </c>
    </row>
    <row r="199" spans="1:17" ht="16.5" thickBot="1" x14ac:dyDescent="0.3">
      <c r="A199" s="190">
        <f t="shared" si="35"/>
        <v>202</v>
      </c>
      <c r="B199" s="208"/>
      <c r="C199" s="208"/>
      <c r="D199" s="210"/>
      <c r="E199" s="210"/>
      <c r="F199" s="291"/>
      <c r="G199" s="291"/>
      <c r="I199" t="str">
        <f t="shared" si="27"/>
        <v/>
      </c>
      <c r="J199" t="str">
        <f t="shared" si="28"/>
        <v/>
      </c>
      <c r="K199" s="200" t="str">
        <f t="shared" si="29"/>
        <v/>
      </c>
      <c r="L199" s="201" t="str">
        <f t="shared" si="30"/>
        <v/>
      </c>
      <c r="M199" s="200" t="str">
        <f t="shared" si="31"/>
        <v/>
      </c>
      <c r="N199" s="201" t="str">
        <f t="shared" si="32"/>
        <v/>
      </c>
      <c r="P199" t="str">
        <f t="shared" si="33"/>
        <v/>
      </c>
      <c r="Q199" s="202" t="str">
        <f t="shared" si="34"/>
        <v/>
      </c>
    </row>
    <row r="200" spans="1:17" ht="16.5" thickBot="1" x14ac:dyDescent="0.3">
      <c r="A200" s="190">
        <f t="shared" si="35"/>
        <v>203</v>
      </c>
      <c r="B200" s="208"/>
      <c r="C200" s="208"/>
      <c r="D200" s="210"/>
      <c r="E200" s="210"/>
      <c r="F200" s="291"/>
      <c r="G200" s="291"/>
      <c r="I200" t="str">
        <f t="shared" si="27"/>
        <v/>
      </c>
      <c r="J200" t="str">
        <f t="shared" si="28"/>
        <v/>
      </c>
      <c r="K200" s="200" t="str">
        <f t="shared" si="29"/>
        <v/>
      </c>
      <c r="L200" s="201" t="str">
        <f t="shared" si="30"/>
        <v/>
      </c>
      <c r="M200" s="200" t="str">
        <f t="shared" si="31"/>
        <v/>
      </c>
      <c r="N200" s="201" t="str">
        <f t="shared" si="32"/>
        <v/>
      </c>
      <c r="P200" t="str">
        <f t="shared" si="33"/>
        <v/>
      </c>
      <c r="Q200" s="202" t="str">
        <f t="shared" si="34"/>
        <v/>
      </c>
    </row>
    <row r="201" spans="1:17" ht="16.5" thickBot="1" x14ac:dyDescent="0.3">
      <c r="A201" s="190">
        <f t="shared" si="35"/>
        <v>204</v>
      </c>
      <c r="B201" s="208"/>
      <c r="C201" s="208"/>
      <c r="D201" s="210"/>
      <c r="E201" s="210"/>
      <c r="F201" s="291"/>
      <c r="G201" s="291"/>
      <c r="I201" t="str">
        <f t="shared" si="27"/>
        <v/>
      </c>
      <c r="J201" t="str">
        <f t="shared" si="28"/>
        <v/>
      </c>
      <c r="K201" s="200" t="str">
        <f t="shared" si="29"/>
        <v/>
      </c>
      <c r="L201" s="201" t="str">
        <f t="shared" si="30"/>
        <v/>
      </c>
      <c r="M201" s="200" t="str">
        <f t="shared" si="31"/>
        <v/>
      </c>
      <c r="N201" s="201" t="str">
        <f t="shared" si="32"/>
        <v/>
      </c>
      <c r="P201" t="str">
        <f t="shared" si="33"/>
        <v/>
      </c>
      <c r="Q201" s="202" t="str">
        <f t="shared" si="34"/>
        <v/>
      </c>
    </row>
    <row r="202" spans="1:17" ht="16.5" thickBot="1" x14ac:dyDescent="0.3">
      <c r="A202" s="190">
        <f t="shared" si="35"/>
        <v>205</v>
      </c>
      <c r="B202" s="208"/>
      <c r="C202" s="208"/>
      <c r="D202" s="210"/>
      <c r="E202" s="210"/>
      <c r="F202" s="291"/>
      <c r="G202" s="291"/>
      <c r="I202" t="str">
        <f t="shared" si="27"/>
        <v/>
      </c>
      <c r="J202" t="str">
        <f t="shared" si="28"/>
        <v/>
      </c>
      <c r="K202" s="200" t="str">
        <f t="shared" si="29"/>
        <v/>
      </c>
      <c r="L202" s="201" t="str">
        <f t="shared" si="30"/>
        <v/>
      </c>
      <c r="M202" s="200" t="str">
        <f t="shared" si="31"/>
        <v/>
      </c>
      <c r="N202" s="201" t="str">
        <f t="shared" si="32"/>
        <v/>
      </c>
      <c r="P202" t="str">
        <f t="shared" si="33"/>
        <v/>
      </c>
      <c r="Q202" s="202" t="str">
        <f t="shared" si="34"/>
        <v/>
      </c>
    </row>
    <row r="203" spans="1:17" ht="16.5" thickBot="1" x14ac:dyDescent="0.3">
      <c r="A203" s="190">
        <f t="shared" si="35"/>
        <v>206</v>
      </c>
      <c r="B203" s="208"/>
      <c r="C203" s="208"/>
      <c r="D203" s="210"/>
      <c r="E203" s="210"/>
      <c r="F203" s="291"/>
      <c r="G203" s="291"/>
      <c r="I203" t="str">
        <f t="shared" si="27"/>
        <v/>
      </c>
      <c r="J203" t="str">
        <f t="shared" si="28"/>
        <v/>
      </c>
      <c r="K203" s="200" t="str">
        <f t="shared" si="29"/>
        <v/>
      </c>
      <c r="L203" s="201" t="str">
        <f t="shared" si="30"/>
        <v/>
      </c>
      <c r="M203" s="200" t="str">
        <f t="shared" si="31"/>
        <v/>
      </c>
      <c r="N203" s="201" t="str">
        <f t="shared" si="32"/>
        <v/>
      </c>
      <c r="P203" t="str">
        <f t="shared" si="33"/>
        <v/>
      </c>
      <c r="Q203" s="202" t="str">
        <f t="shared" si="34"/>
        <v/>
      </c>
    </row>
    <row r="204" spans="1:17" ht="16.5" thickBot="1" x14ac:dyDescent="0.3">
      <c r="A204" s="190">
        <f t="shared" si="35"/>
        <v>207</v>
      </c>
      <c r="B204" s="208"/>
      <c r="C204" s="208"/>
      <c r="D204" s="210"/>
      <c r="E204" s="210"/>
      <c r="F204" s="291"/>
      <c r="G204" s="291"/>
      <c r="I204" t="str">
        <f t="shared" si="27"/>
        <v/>
      </c>
      <c r="J204" t="str">
        <f t="shared" si="28"/>
        <v/>
      </c>
      <c r="K204" s="200" t="str">
        <f t="shared" si="29"/>
        <v/>
      </c>
      <c r="L204" s="201" t="str">
        <f t="shared" si="30"/>
        <v/>
      </c>
      <c r="M204" s="200" t="str">
        <f t="shared" si="31"/>
        <v/>
      </c>
      <c r="N204" s="201" t="str">
        <f t="shared" si="32"/>
        <v/>
      </c>
      <c r="P204" t="str">
        <f t="shared" si="33"/>
        <v/>
      </c>
      <c r="Q204" s="202" t="str">
        <f t="shared" si="34"/>
        <v/>
      </c>
    </row>
    <row r="205" spans="1:17" ht="16.5" thickBot="1" x14ac:dyDescent="0.3">
      <c r="A205" s="190">
        <f t="shared" si="35"/>
        <v>208</v>
      </c>
      <c r="B205" s="208"/>
      <c r="C205" s="208"/>
      <c r="D205" s="210"/>
      <c r="E205" s="210"/>
      <c r="F205" s="291"/>
      <c r="G205" s="291"/>
      <c r="I205" t="str">
        <f t="shared" si="27"/>
        <v/>
      </c>
      <c r="J205" t="str">
        <f t="shared" si="28"/>
        <v/>
      </c>
      <c r="K205" s="200" t="str">
        <f t="shared" si="29"/>
        <v/>
      </c>
      <c r="L205" s="201" t="str">
        <f t="shared" si="30"/>
        <v/>
      </c>
      <c r="M205" s="200" t="str">
        <f t="shared" si="31"/>
        <v/>
      </c>
      <c r="N205" s="201" t="str">
        <f t="shared" si="32"/>
        <v/>
      </c>
      <c r="P205" t="str">
        <f t="shared" si="33"/>
        <v/>
      </c>
      <c r="Q205" s="202" t="str">
        <f t="shared" si="34"/>
        <v/>
      </c>
    </row>
    <row r="206" spans="1:17" ht="16.5" thickBot="1" x14ac:dyDescent="0.3">
      <c r="A206" s="190">
        <f t="shared" si="35"/>
        <v>209</v>
      </c>
      <c r="B206" s="208"/>
      <c r="C206" s="208"/>
      <c r="D206" s="210"/>
      <c r="E206" s="209"/>
      <c r="F206" s="291"/>
      <c r="G206" s="291"/>
      <c r="I206" t="str">
        <f t="shared" si="27"/>
        <v/>
      </c>
      <c r="J206" t="str">
        <f t="shared" si="28"/>
        <v/>
      </c>
      <c r="K206" s="200" t="str">
        <f t="shared" si="29"/>
        <v/>
      </c>
      <c r="L206" s="201" t="str">
        <f t="shared" si="30"/>
        <v/>
      </c>
      <c r="M206" s="200" t="str">
        <f t="shared" si="31"/>
        <v/>
      </c>
      <c r="N206" s="201" t="str">
        <f t="shared" si="32"/>
        <v/>
      </c>
      <c r="P206" t="str">
        <f t="shared" si="33"/>
        <v/>
      </c>
      <c r="Q206" s="202" t="str">
        <f t="shared" si="34"/>
        <v/>
      </c>
    </row>
    <row r="207" spans="1:17" ht="16.5" thickBot="1" x14ac:dyDescent="0.3">
      <c r="A207" s="190">
        <f t="shared" si="35"/>
        <v>210</v>
      </c>
      <c r="B207" s="208"/>
      <c r="C207" s="208"/>
      <c r="D207" s="210"/>
      <c r="E207" s="210"/>
      <c r="F207" s="291"/>
      <c r="G207" s="291"/>
      <c r="I207" t="str">
        <f t="shared" si="27"/>
        <v/>
      </c>
      <c r="J207" t="str">
        <f t="shared" si="28"/>
        <v/>
      </c>
      <c r="K207" s="200" t="str">
        <f t="shared" si="29"/>
        <v/>
      </c>
      <c r="L207" s="201" t="str">
        <f t="shared" si="30"/>
        <v/>
      </c>
      <c r="M207" s="200" t="str">
        <f t="shared" si="31"/>
        <v/>
      </c>
      <c r="N207" s="201" t="str">
        <f t="shared" si="32"/>
        <v/>
      </c>
      <c r="P207" t="str">
        <f t="shared" si="33"/>
        <v/>
      </c>
      <c r="Q207" s="202" t="str">
        <f t="shared" si="34"/>
        <v/>
      </c>
    </row>
    <row r="208" spans="1:17" ht="16.5" thickBot="1" x14ac:dyDescent="0.3">
      <c r="A208" s="190">
        <f t="shared" si="35"/>
        <v>211</v>
      </c>
      <c r="B208" s="208"/>
      <c r="C208" s="208"/>
      <c r="D208" s="210"/>
      <c r="E208" s="210"/>
      <c r="F208" s="291"/>
      <c r="G208" s="291"/>
      <c r="I208" t="str">
        <f t="shared" si="27"/>
        <v/>
      </c>
      <c r="J208" t="str">
        <f t="shared" si="28"/>
        <v/>
      </c>
      <c r="K208" s="200" t="str">
        <f t="shared" si="29"/>
        <v/>
      </c>
      <c r="L208" s="201" t="str">
        <f t="shared" si="30"/>
        <v/>
      </c>
      <c r="M208" s="200" t="str">
        <f t="shared" si="31"/>
        <v/>
      </c>
      <c r="N208" s="201" t="str">
        <f t="shared" si="32"/>
        <v/>
      </c>
      <c r="P208" t="str">
        <f t="shared" si="33"/>
        <v/>
      </c>
      <c r="Q208" s="202" t="str">
        <f t="shared" si="34"/>
        <v/>
      </c>
    </row>
    <row r="209" spans="1:17" ht="16.5" thickBot="1" x14ac:dyDescent="0.3">
      <c r="A209" s="190">
        <f t="shared" si="35"/>
        <v>212</v>
      </c>
      <c r="B209" s="208"/>
      <c r="C209" s="208"/>
      <c r="D209" s="210"/>
      <c r="E209" s="210"/>
      <c r="F209" s="291"/>
      <c r="G209" s="291"/>
      <c r="I209" t="str">
        <f t="shared" si="27"/>
        <v/>
      </c>
      <c r="J209" t="str">
        <f t="shared" si="28"/>
        <v/>
      </c>
      <c r="K209" s="200" t="str">
        <f t="shared" si="29"/>
        <v/>
      </c>
      <c r="L209" s="201" t="str">
        <f t="shared" si="30"/>
        <v/>
      </c>
      <c r="M209" s="200" t="str">
        <f t="shared" si="31"/>
        <v/>
      </c>
      <c r="N209" s="201" t="str">
        <f t="shared" si="32"/>
        <v/>
      </c>
      <c r="P209" t="str">
        <f t="shared" si="33"/>
        <v/>
      </c>
      <c r="Q209" s="202" t="str">
        <f t="shared" si="34"/>
        <v/>
      </c>
    </row>
    <row r="210" spans="1:17" ht="16.5" thickBot="1" x14ac:dyDescent="0.3">
      <c r="A210" s="190">
        <f t="shared" si="35"/>
        <v>213</v>
      </c>
      <c r="B210" s="208"/>
      <c r="C210" s="208"/>
      <c r="D210" s="210"/>
      <c r="E210" s="209"/>
      <c r="F210" s="291"/>
      <c r="G210" s="291"/>
      <c r="I210" t="str">
        <f t="shared" si="27"/>
        <v/>
      </c>
      <c r="J210" t="str">
        <f t="shared" si="28"/>
        <v/>
      </c>
      <c r="K210" s="200" t="str">
        <f t="shared" si="29"/>
        <v/>
      </c>
      <c r="L210" s="201" t="str">
        <f t="shared" si="30"/>
        <v/>
      </c>
      <c r="M210" s="200" t="str">
        <f t="shared" si="31"/>
        <v/>
      </c>
      <c r="N210" s="201" t="str">
        <f t="shared" si="32"/>
        <v/>
      </c>
      <c r="P210" t="str">
        <f t="shared" si="33"/>
        <v/>
      </c>
      <c r="Q210" s="202" t="str">
        <f t="shared" si="34"/>
        <v/>
      </c>
    </row>
    <row r="211" spans="1:17" ht="16.5" thickBot="1" x14ac:dyDescent="0.3">
      <c r="A211" s="190">
        <f t="shared" si="35"/>
        <v>214</v>
      </c>
      <c r="B211" s="208"/>
      <c r="C211" s="208"/>
      <c r="D211" s="210"/>
      <c r="E211" s="210"/>
      <c r="F211" s="291"/>
      <c r="G211" s="291"/>
      <c r="I211" t="str">
        <f t="shared" si="27"/>
        <v/>
      </c>
      <c r="J211" t="str">
        <f t="shared" si="28"/>
        <v/>
      </c>
      <c r="K211" s="200" t="str">
        <f t="shared" si="29"/>
        <v/>
      </c>
      <c r="L211" s="201" t="str">
        <f t="shared" si="30"/>
        <v/>
      </c>
      <c r="M211" s="200" t="str">
        <f t="shared" si="31"/>
        <v/>
      </c>
      <c r="N211" s="201" t="str">
        <f t="shared" si="32"/>
        <v/>
      </c>
      <c r="P211" t="str">
        <f t="shared" si="33"/>
        <v/>
      </c>
      <c r="Q211" s="202" t="str">
        <f t="shared" si="34"/>
        <v/>
      </c>
    </row>
    <row r="212" spans="1:17" ht="16.5" thickBot="1" x14ac:dyDescent="0.3">
      <c r="A212" s="190">
        <f t="shared" si="35"/>
        <v>215</v>
      </c>
      <c r="B212" s="208"/>
      <c r="C212" s="208"/>
      <c r="D212" s="210"/>
      <c r="E212" s="210"/>
      <c r="F212" s="291"/>
      <c r="G212" s="291"/>
      <c r="I212" t="str">
        <f t="shared" si="27"/>
        <v/>
      </c>
      <c r="J212" t="str">
        <f t="shared" si="28"/>
        <v/>
      </c>
      <c r="K212" s="200" t="str">
        <f t="shared" si="29"/>
        <v/>
      </c>
      <c r="L212" s="201" t="str">
        <f t="shared" si="30"/>
        <v/>
      </c>
      <c r="M212" s="200" t="str">
        <f t="shared" si="31"/>
        <v/>
      </c>
      <c r="N212" s="201" t="str">
        <f t="shared" si="32"/>
        <v/>
      </c>
      <c r="P212" t="str">
        <f t="shared" si="33"/>
        <v/>
      </c>
      <c r="Q212" s="202" t="str">
        <f t="shared" si="34"/>
        <v/>
      </c>
    </row>
    <row r="213" spans="1:17" ht="16.5" thickBot="1" x14ac:dyDescent="0.3">
      <c r="A213" s="190">
        <f t="shared" si="35"/>
        <v>216</v>
      </c>
      <c r="B213" s="208"/>
      <c r="C213" s="208"/>
      <c r="D213" s="210"/>
      <c r="E213" s="210"/>
      <c r="F213" s="291"/>
      <c r="G213" s="291"/>
      <c r="I213" t="str">
        <f t="shared" si="27"/>
        <v/>
      </c>
      <c r="J213" t="str">
        <f t="shared" si="28"/>
        <v/>
      </c>
      <c r="K213" s="200" t="str">
        <f t="shared" si="29"/>
        <v/>
      </c>
      <c r="L213" s="201" t="str">
        <f t="shared" si="30"/>
        <v/>
      </c>
      <c r="M213" s="200" t="str">
        <f t="shared" si="31"/>
        <v/>
      </c>
      <c r="N213" s="201" t="str">
        <f t="shared" si="32"/>
        <v/>
      </c>
      <c r="P213" t="str">
        <f t="shared" si="33"/>
        <v/>
      </c>
      <c r="Q213" s="202" t="str">
        <f t="shared" si="34"/>
        <v/>
      </c>
    </row>
    <row r="214" spans="1:17" ht="16.5" thickBot="1" x14ac:dyDescent="0.3">
      <c r="A214" s="190">
        <f t="shared" si="35"/>
        <v>217</v>
      </c>
      <c r="B214" s="208"/>
      <c r="C214" s="208"/>
      <c r="D214" s="210"/>
      <c r="E214" s="210"/>
      <c r="F214" s="291"/>
      <c r="G214" s="291"/>
      <c r="I214" t="str">
        <f t="shared" si="27"/>
        <v/>
      </c>
      <c r="J214" t="str">
        <f t="shared" si="28"/>
        <v/>
      </c>
      <c r="K214" s="200" t="str">
        <f t="shared" si="29"/>
        <v/>
      </c>
      <c r="L214" s="201" t="str">
        <f t="shared" si="30"/>
        <v/>
      </c>
      <c r="M214" s="200" t="str">
        <f t="shared" si="31"/>
        <v/>
      </c>
      <c r="N214" s="201" t="str">
        <f t="shared" si="32"/>
        <v/>
      </c>
      <c r="P214" t="str">
        <f t="shared" si="33"/>
        <v/>
      </c>
      <c r="Q214" s="202" t="str">
        <f t="shared" si="34"/>
        <v/>
      </c>
    </row>
    <row r="215" spans="1:17" ht="16.5" thickBot="1" x14ac:dyDescent="0.3">
      <c r="A215" s="190">
        <f t="shared" si="35"/>
        <v>218</v>
      </c>
      <c r="B215" s="208"/>
      <c r="C215" s="208"/>
      <c r="D215" s="210"/>
      <c r="E215" s="210"/>
      <c r="F215" s="291"/>
      <c r="G215" s="291"/>
      <c r="I215" t="str">
        <f t="shared" si="27"/>
        <v/>
      </c>
      <c r="J215" t="str">
        <f t="shared" si="28"/>
        <v/>
      </c>
      <c r="K215" s="200" t="str">
        <f t="shared" si="29"/>
        <v/>
      </c>
      <c r="L215" s="201" t="str">
        <f t="shared" si="30"/>
        <v/>
      </c>
      <c r="M215" s="200" t="str">
        <f t="shared" si="31"/>
        <v/>
      </c>
      <c r="N215" s="201" t="str">
        <f t="shared" si="32"/>
        <v/>
      </c>
      <c r="P215" t="str">
        <f t="shared" si="33"/>
        <v/>
      </c>
      <c r="Q215" s="202" t="str">
        <f t="shared" si="34"/>
        <v/>
      </c>
    </row>
    <row r="216" spans="1:17" ht="16.5" thickBot="1" x14ac:dyDescent="0.3">
      <c r="A216" s="190">
        <f t="shared" si="35"/>
        <v>219</v>
      </c>
      <c r="B216" s="208"/>
      <c r="C216" s="208"/>
      <c r="D216" s="210"/>
      <c r="E216" s="210"/>
      <c r="F216" s="291"/>
      <c r="G216" s="291"/>
      <c r="I216" t="str">
        <f t="shared" si="27"/>
        <v/>
      </c>
      <c r="J216" t="str">
        <f t="shared" si="28"/>
        <v/>
      </c>
      <c r="K216" s="200" t="str">
        <f t="shared" si="29"/>
        <v/>
      </c>
      <c r="L216" s="201" t="str">
        <f t="shared" si="30"/>
        <v/>
      </c>
      <c r="M216" s="200" t="str">
        <f t="shared" si="31"/>
        <v/>
      </c>
      <c r="N216" s="201" t="str">
        <f t="shared" si="32"/>
        <v/>
      </c>
      <c r="P216" t="str">
        <f t="shared" si="33"/>
        <v/>
      </c>
      <c r="Q216" s="202" t="str">
        <f t="shared" si="34"/>
        <v/>
      </c>
    </row>
    <row r="217" spans="1:17" ht="16.5" thickBot="1" x14ac:dyDescent="0.3">
      <c r="A217" s="190">
        <f t="shared" si="35"/>
        <v>220</v>
      </c>
      <c r="B217" s="208"/>
      <c r="C217" s="208"/>
      <c r="D217" s="210"/>
      <c r="E217" s="210"/>
      <c r="F217" s="291"/>
      <c r="G217" s="291"/>
      <c r="I217" t="str">
        <f t="shared" ref="I217:I222" si="36">IF(LEN(B217)&gt;0,CONCATENATE(" WHEN COUNTRY = '",$B$2, ,"' AND SEGMENT = '",$B$3,"' THEN ",B217 ),"")</f>
        <v/>
      </c>
      <c r="J217" t="str">
        <f t="shared" ref="J217:J222" si="37">IF(LEN(C217)&gt;0,CONCATENATE(" WHEN COUNTRY = '",$B$2, ,"' AND SEGMENT = '",$C$3,"' THEN ",C217 ),"")</f>
        <v/>
      </c>
      <c r="K217" s="200" t="str">
        <f t="shared" ref="K217:K222" si="38">IF(LEN(D217)&gt;0,CONCATENATE(" WHEN COUNTRY = '",$D$2, ,"' AND SEGMENT = '",$D$3,"' THEN ",D217 ),"")</f>
        <v/>
      </c>
      <c r="L217" s="201" t="str">
        <f t="shared" ref="L217:L222" si="39">IF(LEN(E217)&gt;0,CONCATENATE(" WHEN COUNTRY = '",$D$2, ,"' AND SEGMENT = '",$E$3,"' THEN ",E217 ),"")</f>
        <v/>
      </c>
      <c r="M217" s="200" t="str">
        <f t="shared" si="31"/>
        <v/>
      </c>
      <c r="N217" s="201" t="str">
        <f t="shared" si="32"/>
        <v/>
      </c>
      <c r="P217" t="str">
        <f t="shared" si="33"/>
        <v/>
      </c>
      <c r="Q217" s="202" t="str">
        <f t="shared" ref="Q217:Q222" si="40">IF(LEN(P217)&gt;0,CONCATENATE("CASE ",P217," END AS VAL_MIN_IND_",A217,","),"")</f>
        <v/>
      </c>
    </row>
    <row r="218" spans="1:17" ht="16.5" thickBot="1" x14ac:dyDescent="0.3">
      <c r="A218" s="190">
        <f t="shared" si="35"/>
        <v>221</v>
      </c>
      <c r="B218" s="208"/>
      <c r="C218" s="208"/>
      <c r="D218" s="210"/>
      <c r="E218" s="210"/>
      <c r="F218" s="291"/>
      <c r="G218" s="291"/>
      <c r="I218" t="str">
        <f t="shared" si="36"/>
        <v/>
      </c>
      <c r="J218" t="str">
        <f t="shared" si="37"/>
        <v/>
      </c>
      <c r="K218" s="200" t="str">
        <f t="shared" si="38"/>
        <v/>
      </c>
      <c r="L218" s="201" t="str">
        <f t="shared" si="39"/>
        <v/>
      </c>
      <c r="M218" s="200" t="str">
        <f t="shared" si="31"/>
        <v/>
      </c>
      <c r="N218" s="201" t="str">
        <f t="shared" si="32"/>
        <v/>
      </c>
      <c r="P218" t="str">
        <f t="shared" si="33"/>
        <v/>
      </c>
      <c r="Q218" s="202" t="str">
        <f t="shared" si="40"/>
        <v/>
      </c>
    </row>
    <row r="219" spans="1:17" ht="16.5" thickBot="1" x14ac:dyDescent="0.3">
      <c r="A219" s="190">
        <f t="shared" si="35"/>
        <v>222</v>
      </c>
      <c r="B219" s="208"/>
      <c r="C219" s="208"/>
      <c r="D219" s="210"/>
      <c r="E219" s="210"/>
      <c r="F219" s="291"/>
      <c r="G219" s="291"/>
      <c r="I219" t="str">
        <f t="shared" si="36"/>
        <v/>
      </c>
      <c r="J219" t="str">
        <f t="shared" si="37"/>
        <v/>
      </c>
      <c r="K219" s="200" t="str">
        <f t="shared" si="38"/>
        <v/>
      </c>
      <c r="L219" s="201" t="str">
        <f t="shared" si="39"/>
        <v/>
      </c>
      <c r="M219" s="200" t="str">
        <f t="shared" si="31"/>
        <v/>
      </c>
      <c r="N219" s="201" t="str">
        <f t="shared" si="32"/>
        <v/>
      </c>
      <c r="P219" t="str">
        <f t="shared" si="33"/>
        <v/>
      </c>
      <c r="Q219" s="202" t="str">
        <f t="shared" si="40"/>
        <v/>
      </c>
    </row>
    <row r="220" spans="1:17" ht="16.5" thickBot="1" x14ac:dyDescent="0.3">
      <c r="A220" s="190">
        <f t="shared" si="35"/>
        <v>223</v>
      </c>
      <c r="B220" s="208"/>
      <c r="C220" s="208"/>
      <c r="D220" s="210"/>
      <c r="E220" s="210"/>
      <c r="F220" s="291"/>
      <c r="G220" s="291"/>
      <c r="I220" t="str">
        <f t="shared" si="36"/>
        <v/>
      </c>
      <c r="J220" t="str">
        <f t="shared" si="37"/>
        <v/>
      </c>
      <c r="K220" s="200" t="str">
        <f t="shared" si="38"/>
        <v/>
      </c>
      <c r="L220" s="201" t="str">
        <f t="shared" si="39"/>
        <v/>
      </c>
      <c r="M220" s="200" t="str">
        <f t="shared" si="31"/>
        <v/>
      </c>
      <c r="N220" s="201" t="str">
        <f t="shared" si="32"/>
        <v/>
      </c>
      <c r="P220" t="str">
        <f t="shared" si="33"/>
        <v/>
      </c>
      <c r="Q220" s="202" t="str">
        <f t="shared" si="40"/>
        <v/>
      </c>
    </row>
    <row r="221" spans="1:17" ht="16.5" thickBot="1" x14ac:dyDescent="0.3">
      <c r="A221" s="190">
        <f t="shared" si="35"/>
        <v>224</v>
      </c>
      <c r="B221" s="208"/>
      <c r="C221" s="208"/>
      <c r="D221" s="210"/>
      <c r="E221" s="210"/>
      <c r="F221" s="291"/>
      <c r="G221" s="291"/>
      <c r="I221" t="str">
        <f t="shared" si="36"/>
        <v/>
      </c>
      <c r="J221" t="str">
        <f t="shared" si="37"/>
        <v/>
      </c>
      <c r="K221" s="200" t="str">
        <f t="shared" si="38"/>
        <v/>
      </c>
      <c r="L221" s="201" t="str">
        <f t="shared" si="39"/>
        <v/>
      </c>
      <c r="M221" s="200" t="str">
        <f t="shared" si="31"/>
        <v/>
      </c>
      <c r="N221" s="201" t="str">
        <f t="shared" si="32"/>
        <v/>
      </c>
      <c r="P221" t="str">
        <f t="shared" si="33"/>
        <v/>
      </c>
      <c r="Q221" s="202" t="str">
        <f t="shared" si="40"/>
        <v/>
      </c>
    </row>
    <row r="222" spans="1:17" ht="16.5" thickBot="1" x14ac:dyDescent="0.3">
      <c r="A222" s="190">
        <f t="shared" si="35"/>
        <v>225</v>
      </c>
      <c r="B222" s="208"/>
      <c r="C222" s="208"/>
      <c r="D222" s="210"/>
      <c r="E222" s="210"/>
      <c r="F222" s="291"/>
      <c r="G222" s="291"/>
      <c r="I222" t="str">
        <f t="shared" si="36"/>
        <v/>
      </c>
      <c r="J222" t="str">
        <f t="shared" si="37"/>
        <v/>
      </c>
      <c r="K222" s="200" t="str">
        <f t="shared" si="38"/>
        <v/>
      </c>
      <c r="L222" s="201" t="str">
        <f t="shared" si="39"/>
        <v/>
      </c>
      <c r="M222" s="200" t="str">
        <f t="shared" si="31"/>
        <v/>
      </c>
      <c r="N222" s="201" t="str">
        <f t="shared" si="32"/>
        <v/>
      </c>
      <c r="P222" t="str">
        <f t="shared" si="33"/>
        <v/>
      </c>
      <c r="Q222" s="202" t="str">
        <f t="shared" si="40"/>
        <v/>
      </c>
    </row>
  </sheetData>
  <autoFilter ref="F3:G222"/>
  <mergeCells count="8">
    <mergeCell ref="B1:G1"/>
    <mergeCell ref="M2:N3"/>
    <mergeCell ref="Q2:Q3"/>
    <mergeCell ref="B2:C2"/>
    <mergeCell ref="D2:E2"/>
    <mergeCell ref="I2:J3"/>
    <mergeCell ref="K2:L3"/>
    <mergeCell ref="F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18"/>
  <sheetViews>
    <sheetView topLeftCell="C198" zoomScale="90" zoomScaleNormal="90" workbookViewId="0">
      <selection activeCell="E3" sqref="E3:E214"/>
    </sheetView>
  </sheetViews>
  <sheetFormatPr defaultRowHeight="15.75" x14ac:dyDescent="0.25"/>
  <cols>
    <col min="1" max="1" width="9" customWidth="1"/>
    <col min="2" max="2" width="255.625" bestFit="1" customWidth="1"/>
    <col min="3" max="3" width="16.5" customWidth="1"/>
    <col min="4" max="4" width="13.375" customWidth="1"/>
    <col min="5" max="5" width="140.25" customWidth="1"/>
    <col min="6" max="6" width="13.625" customWidth="1"/>
  </cols>
  <sheetData>
    <row r="2" spans="1:6" ht="16.5" thickBot="1" x14ac:dyDescent="0.3">
      <c r="A2" s="196" t="s">
        <v>1807</v>
      </c>
      <c r="B2" s="153" t="s">
        <v>1802</v>
      </c>
      <c r="C2" s="153" t="s">
        <v>1809</v>
      </c>
      <c r="D2" s="153" t="s">
        <v>1810</v>
      </c>
      <c r="E2" s="153" t="s">
        <v>1811</v>
      </c>
      <c r="F2" s="153" t="s">
        <v>1812</v>
      </c>
    </row>
    <row r="3" spans="1:6" ht="16.5" thickBot="1" x14ac:dyDescent="0.3">
      <c r="A3" s="190">
        <v>1</v>
      </c>
      <c r="B3" t="str">
        <f>MISSING_VALUE!X4</f>
        <v>CASE  WHEN COUNTRY = 'BIB' THEN 0 WHEN COUNTRY = 'KOPER' THEN 0 WHEN COUNTRY = 'BIR' THEN 0 END AS MISSING_VAL_IND_1,</v>
      </c>
      <c r="C3" t="str">
        <f>VAL_MAX!Q4</f>
        <v/>
      </c>
      <c r="D3" t="str">
        <f>VAL_MIN!Q4</f>
        <v/>
      </c>
      <c r="E3" s="203" t="str">
        <f>CONCATENATE(B3," ",C3," ",D3)</f>
        <v xml:space="preserve">CASE  WHEN COUNTRY = 'BIB' THEN 0 WHEN COUNTRY = 'KOPER' THEN 0 WHEN COUNTRY = 'BIR' THEN 0 END AS MISSING_VAL_IND_1,  </v>
      </c>
      <c r="F3">
        <f>IF((LEN(B3)+LEN(C3)+LEN(D3))&gt;0,1,0)</f>
        <v>1</v>
      </c>
    </row>
    <row r="4" spans="1:6" ht="16.5" thickBot="1" x14ac:dyDescent="0.3">
      <c r="A4" s="190">
        <f>+A3+1</f>
        <v>2</v>
      </c>
      <c r="B4" t="str">
        <f>MISSING_VALUE!X5</f>
        <v>CASE  WHEN COUNTRY = 'BIR' THEN 0 END AS MISSING_VAL_IND_2,</v>
      </c>
      <c r="C4" t="str">
        <f>VAL_MAX!Q5</f>
        <v/>
      </c>
      <c r="D4" t="str">
        <f>VAL_MIN!Q5</f>
        <v/>
      </c>
      <c r="E4" s="203" t="str">
        <f t="shared" ref="E3:E67" si="0">CONCATENATE(B4," ",C4," ",D4)</f>
        <v xml:space="preserve">CASE  WHEN COUNTRY = 'BIR' THEN 0 END AS MISSING_VAL_IND_2,  </v>
      </c>
      <c r="F4">
        <f>IF((LEN(B4)+LEN(C4)+LEN(D4))&gt;0,1,0)</f>
        <v>1</v>
      </c>
    </row>
    <row r="5" spans="1:6" ht="16.5" hidden="1" thickBot="1" x14ac:dyDescent="0.3">
      <c r="A5" s="190">
        <f t="shared" ref="A5:A68" si="1">+A4+1</f>
        <v>3</v>
      </c>
      <c r="B5" t="str">
        <f>MISSING_VALUE!X6</f>
        <v/>
      </c>
      <c r="C5" t="str">
        <f>VAL_MAX!Q6</f>
        <v/>
      </c>
      <c r="D5" t="str">
        <f>VAL_MIN!Q6</f>
        <v/>
      </c>
      <c r="E5" s="203" t="str">
        <f t="shared" si="0"/>
        <v xml:space="preserve">  </v>
      </c>
      <c r="F5">
        <f t="shared" ref="F5:F68" si="2">IF((LEN(B5)+LEN(C5)+LEN(D5))&gt;0,1,0)</f>
        <v>0</v>
      </c>
    </row>
    <row r="6" spans="1:6" ht="16.5" hidden="1" customHeight="1" thickBot="1" x14ac:dyDescent="0.3">
      <c r="A6" s="190">
        <f t="shared" si="1"/>
        <v>4</v>
      </c>
      <c r="B6" t="str">
        <f>MISSING_VALUE!X7</f>
        <v/>
      </c>
      <c r="C6" t="str">
        <f>VAL_MAX!Q7</f>
        <v/>
      </c>
      <c r="D6" t="str">
        <f>VAL_MIN!Q7</f>
        <v/>
      </c>
      <c r="E6" s="203" t="str">
        <f t="shared" si="0"/>
        <v xml:space="preserve">  </v>
      </c>
      <c r="F6">
        <f t="shared" si="2"/>
        <v>0</v>
      </c>
    </row>
    <row r="7" spans="1:6" ht="16.5" customHeight="1" thickBot="1" x14ac:dyDescent="0.3">
      <c r="A7" s="190">
        <f t="shared" si="1"/>
        <v>5</v>
      </c>
      <c r="B7" t="str">
        <f>MISSING_VALUE!X8</f>
        <v>-999 AS MISSING_VAL_IND_5,</v>
      </c>
      <c r="C7" t="str">
        <f>VAL_MAX!Q8</f>
        <v/>
      </c>
      <c r="D7" t="str">
        <f>VAL_MIN!Q8</f>
        <v/>
      </c>
      <c r="E7" s="203" t="str">
        <f t="shared" si="0"/>
        <v xml:space="preserve">-999 AS MISSING_VAL_IND_5,  </v>
      </c>
      <c r="F7">
        <f t="shared" si="2"/>
        <v>1</v>
      </c>
    </row>
    <row r="8" spans="1:6" ht="16.5" hidden="1" customHeight="1" thickBot="1" x14ac:dyDescent="0.3">
      <c r="A8" s="190">
        <f t="shared" si="1"/>
        <v>6</v>
      </c>
      <c r="B8" t="str">
        <f>MISSING_VALUE!X9</f>
        <v/>
      </c>
      <c r="C8" t="str">
        <f>VAL_MAX!Q9</f>
        <v/>
      </c>
      <c r="D8" t="str">
        <f>VAL_MIN!Q9</f>
        <v/>
      </c>
      <c r="E8" s="203" t="str">
        <f t="shared" si="0"/>
        <v xml:space="preserve">  </v>
      </c>
      <c r="F8">
        <f t="shared" si="2"/>
        <v>0</v>
      </c>
    </row>
    <row r="9" spans="1:6" ht="16.5" thickBot="1" x14ac:dyDescent="0.3">
      <c r="A9" s="190">
        <f t="shared" si="1"/>
        <v>7</v>
      </c>
      <c r="B9" t="str">
        <f>MISSING_VALUE!X10</f>
        <v>CASE  WHEN COUNTRY = 'BIB' THEN 0 WHEN COUNTRY = 'KOPER' THEN 0 WHEN COUNTRY = 'BIR' THEN 0 END AS MISSING_VAL_IND_7,</v>
      </c>
      <c r="C9" t="str">
        <f>VAL_MAX!Q10</f>
        <v/>
      </c>
      <c r="D9" t="str">
        <f>VAL_MIN!Q10</f>
        <v/>
      </c>
      <c r="E9" s="203" t="str">
        <f t="shared" si="0"/>
        <v xml:space="preserve">CASE  WHEN COUNTRY = 'BIB' THEN 0 WHEN COUNTRY = 'KOPER' THEN 0 WHEN COUNTRY = 'BIR' THEN 0 END AS MISSING_VAL_IND_7,  </v>
      </c>
      <c r="F9">
        <f t="shared" si="2"/>
        <v>1</v>
      </c>
    </row>
    <row r="10" spans="1:6" ht="48" thickBot="1" x14ac:dyDescent="0.3">
      <c r="A10" s="190">
        <f t="shared" si="1"/>
        <v>8</v>
      </c>
      <c r="B10" t="str">
        <f>MISSING_VALUE!X11</f>
        <v>CASE  WHEN COUNTRY = 'BIB' THEN 1 WHEN COUNTRY = 'KOPER' THEN 1 WHEN COUNTRY = 'BIR' THEN 1 END AS MISSING_VAL_IND_8,</v>
      </c>
      <c r="C10" t="str">
        <f>VAL_MAX!Q11</f>
        <v>CASE  WHEN COUNTRY = 'BIB' AND SEGMENT = 'CORPORATE' THEN 1.670961 WHEN COUNTRY = 'BIB' AND SEGMENT = 'RETAIL'  THEN 1.958556 END AS VAL_MAX_IND_8,</v>
      </c>
      <c r="D10" t="str">
        <f>VAL_MIN!Q11</f>
        <v/>
      </c>
      <c r="E10" s="203" t="str">
        <f t="shared" si="0"/>
        <v xml:space="preserve">CASE  WHEN COUNTRY = 'BIB' THEN 1 WHEN COUNTRY = 'KOPER' THEN 1 WHEN COUNTRY = 'BIR' THEN 1 END AS MISSING_VAL_IND_8, CASE  WHEN COUNTRY = 'BIB' AND SEGMENT = 'CORPORATE' THEN 1.670961 WHEN COUNTRY = 'BIB' AND SEGMENT = 'RETAIL'  THEN 1.958556 END AS VAL_MAX_IND_8, </v>
      </c>
      <c r="F10">
        <f t="shared" si="2"/>
        <v>1</v>
      </c>
    </row>
    <row r="11" spans="1:6" ht="16.5" thickBot="1" x14ac:dyDescent="0.3">
      <c r="A11" s="190">
        <f t="shared" si="1"/>
        <v>9</v>
      </c>
      <c r="B11" t="str">
        <f>MISSING_VALUE!X12</f>
        <v>CASE  WHEN COUNTRY = 'BIB' THEN 0 WHEN COUNTRY = 'KOPER' THEN 0 END AS MISSING_VAL_IND_9,</v>
      </c>
      <c r="C11" t="str">
        <f>VAL_MAX!Q12</f>
        <v/>
      </c>
      <c r="D11" t="str">
        <f>VAL_MIN!Q12</f>
        <v/>
      </c>
      <c r="E11" s="203" t="str">
        <f t="shared" si="0"/>
        <v xml:space="preserve">CASE  WHEN COUNTRY = 'BIB' THEN 0 WHEN COUNTRY = 'KOPER' THEN 0 END AS MISSING_VAL_IND_9,  </v>
      </c>
      <c r="F11">
        <f t="shared" si="2"/>
        <v>1</v>
      </c>
    </row>
    <row r="12" spans="1:6" ht="16.5" thickBot="1" x14ac:dyDescent="0.3">
      <c r="A12" s="190">
        <f t="shared" si="1"/>
        <v>10</v>
      </c>
      <c r="B12" t="str">
        <f>MISSING_VALUE!X13</f>
        <v>CASE  WHEN COUNTRY = 'KOPER' THEN 0 END AS MISSING_VAL_IND_10,</v>
      </c>
      <c r="C12" t="str">
        <f>VAL_MAX!Q13</f>
        <v/>
      </c>
      <c r="D12" t="str">
        <f>VAL_MIN!Q13</f>
        <v/>
      </c>
      <c r="E12" s="203" t="str">
        <f t="shared" si="0"/>
        <v xml:space="preserve">CASE  WHEN COUNTRY = 'KOPER' THEN 0 END AS MISSING_VAL_IND_10,  </v>
      </c>
      <c r="F12">
        <f t="shared" si="2"/>
        <v>1</v>
      </c>
    </row>
    <row r="13" spans="1:6" ht="16.5" thickBot="1" x14ac:dyDescent="0.3">
      <c r="A13" s="190">
        <f t="shared" si="1"/>
        <v>11</v>
      </c>
      <c r="B13" t="str">
        <f>MISSING_VALUE!X14</f>
        <v>CASE  WHEN COUNTRY = 'BIB' THEN 0 WHEN COUNTRY = 'KOPER' THEN 0 END AS MISSING_VAL_IND_11,</v>
      </c>
      <c r="C13" t="str">
        <f>VAL_MAX!Q14</f>
        <v/>
      </c>
      <c r="D13" t="str">
        <f>VAL_MIN!Q14</f>
        <v/>
      </c>
      <c r="E13" s="203" t="str">
        <f t="shared" si="0"/>
        <v xml:space="preserve">CASE  WHEN COUNTRY = 'BIB' THEN 0 WHEN COUNTRY = 'KOPER' THEN 0 END AS MISSING_VAL_IND_11,  </v>
      </c>
      <c r="F13">
        <f t="shared" si="2"/>
        <v>1</v>
      </c>
    </row>
    <row r="14" spans="1:6" ht="16.5" customHeight="1" thickBot="1" x14ac:dyDescent="0.3">
      <c r="A14" s="190">
        <f t="shared" si="1"/>
        <v>12</v>
      </c>
      <c r="B14" t="str">
        <f>MISSING_VALUE!X15</f>
        <v>0 AS MISSING_VAL_IND_12,</v>
      </c>
      <c r="C14" t="str">
        <f>VAL_MAX!Q15</f>
        <v/>
      </c>
      <c r="D14" t="str">
        <f>VAL_MIN!Q15</f>
        <v/>
      </c>
      <c r="E14" s="203" t="str">
        <f t="shared" si="0"/>
        <v xml:space="preserve">0 AS MISSING_VAL_IND_12,  </v>
      </c>
      <c r="F14">
        <f t="shared" si="2"/>
        <v>1</v>
      </c>
    </row>
    <row r="15" spans="1:6" ht="126.75" thickBot="1" x14ac:dyDescent="0.3">
      <c r="A15" s="190">
        <f t="shared" si="1"/>
        <v>13</v>
      </c>
      <c r="B15" t="str">
        <f>MISSING_VALUE!X16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END AS MISSING_VAL_IND_13,</v>
      </c>
      <c r="C15" t="str">
        <f>VAL_MAX!Q16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END AS VAL_MAX_IND_13,</v>
      </c>
      <c r="D15" t="str">
        <f>VAL_MIN!Q16</f>
        <v>CASE  WHEN COUNTRY = 'BIB' AND SEGMENT = 'CORPORATE' THEN 48.1689 WHEN COUNTRY = 'KOPER' AND SEGMENT = 'SMALL/MICRO' THEN -20342.19 WHEN COUNTRY = 'BIR' AND SEGMENT IN ('CORPORATE','SME Corporate') THEN 2.5000 WHEN COUNTRY = 'BIR' AND SEGMENT = 'SME Retail' THEN 0.0000 END AS VAL_MIN_IND_13,</v>
      </c>
      <c r="E15" s="203" t="str">
        <f>CONCATENATE(B15," ",C15," ",D15)</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END AS VAL_MAX_IND_13, CASE  WHEN COUNTRY = 'BIB' AND SEGMENT = 'CORPORATE' THEN 48.1689 WHEN COUNTRY = 'KOPER' AND SEGMENT = 'SMALL/MICRO' THEN -20342.19 WHEN COUNTRY = 'BIR' AND SEGMENT IN ('CORPORATE','SME Corporate') THEN 2.5000 WHEN COUNTRY = 'BIR' AND SEGMENT = 'SME Retail' THEN 0.0000 END AS VAL_MIN_IND_13,</v>
      </c>
      <c r="F15">
        <f t="shared" si="2"/>
        <v>1</v>
      </c>
    </row>
    <row r="16" spans="1:6" ht="16.5" thickBot="1" x14ac:dyDescent="0.3">
      <c r="A16" s="190">
        <f t="shared" si="1"/>
        <v>14</v>
      </c>
      <c r="B16" t="str">
        <f>MISSING_VALUE!X17</f>
        <v>CASE  WHEN COUNTRY = 'BIB' THEN 1 WHEN COUNTRY = 'KOPER' THEN 1 WHEN COUNTRY = 'BIR' THEN 1 END AS MISSING_VAL_IND_14,</v>
      </c>
      <c r="C16" t="str">
        <f>VAL_MAX!Q17</f>
        <v/>
      </c>
      <c r="D16" t="str">
        <f>VAL_MIN!Q17</f>
        <v/>
      </c>
      <c r="E16" s="203" t="str">
        <f>CONCATENATE(B16," ",C16," ",D16)</f>
        <v xml:space="preserve">CASE  WHEN COUNTRY = 'BIB' THEN 1 WHEN COUNTRY = 'KOPER' THEN 1 WHEN COUNTRY = 'BIR' THEN 1 END AS MISSING_VAL_IND_14,  </v>
      </c>
      <c r="F16">
        <f t="shared" si="2"/>
        <v>1</v>
      </c>
    </row>
    <row r="17" spans="1:6" ht="16.5" thickBot="1" x14ac:dyDescent="0.3">
      <c r="A17" s="190">
        <f t="shared" si="1"/>
        <v>15</v>
      </c>
      <c r="B17" t="str">
        <f>MISSING_VALUE!X18</f>
        <v>CASE  WHEN COUNTRY = 'BIB' THEN 0 WHEN COUNTRY = 'KOPER' THEN 0 END AS MISSING_VAL_IND_15,</v>
      </c>
      <c r="C17" t="str">
        <f>VAL_MAX!Q18</f>
        <v/>
      </c>
      <c r="D17" t="str">
        <f>VAL_MIN!Q18</f>
        <v/>
      </c>
      <c r="E17" s="203" t="str">
        <f t="shared" si="0"/>
        <v xml:space="preserve">CASE  WHEN COUNTRY = 'BIB' THEN 0 WHEN COUNTRY = 'KOPER' THEN 0 END AS MISSING_VAL_IND_15,  </v>
      </c>
      <c r="F17">
        <f t="shared" si="2"/>
        <v>1</v>
      </c>
    </row>
    <row r="18" spans="1:6" ht="16.5" thickBot="1" x14ac:dyDescent="0.3">
      <c r="A18" s="190">
        <f t="shared" si="1"/>
        <v>16</v>
      </c>
      <c r="B18" t="str">
        <f>MISSING_VALUE!X19</f>
        <v>CASE  WHEN COUNTRY = 'BIR' THEN 0 END AS MISSING_VAL_IND_16,</v>
      </c>
      <c r="C18" t="str">
        <f>VAL_MAX!Q19</f>
        <v/>
      </c>
      <c r="D18" t="str">
        <f>VAL_MIN!Q19</f>
        <v/>
      </c>
      <c r="E18" s="203" t="str">
        <f t="shared" si="0"/>
        <v xml:space="preserve">CASE  WHEN COUNTRY = 'BIR' THEN 0 END AS MISSING_VAL_IND_16,  </v>
      </c>
      <c r="F18">
        <f t="shared" si="2"/>
        <v>1</v>
      </c>
    </row>
    <row r="19" spans="1:6" ht="16.5" hidden="1" thickBot="1" x14ac:dyDescent="0.3">
      <c r="A19" s="190">
        <f t="shared" si="1"/>
        <v>17</v>
      </c>
      <c r="B19" t="str">
        <f>MISSING_VALUE!X20</f>
        <v/>
      </c>
      <c r="C19" t="str">
        <f>VAL_MAX!Q20</f>
        <v/>
      </c>
      <c r="D19" t="str">
        <f>VAL_MIN!Q20</f>
        <v/>
      </c>
      <c r="E19" s="203" t="str">
        <f t="shared" si="0"/>
        <v xml:space="preserve">  </v>
      </c>
      <c r="F19">
        <f t="shared" si="2"/>
        <v>0</v>
      </c>
    </row>
    <row r="20" spans="1:6" ht="16.5" hidden="1" customHeight="1" thickBot="1" x14ac:dyDescent="0.3">
      <c r="A20" s="190">
        <f t="shared" si="1"/>
        <v>18</v>
      </c>
      <c r="B20" t="str">
        <f>MISSING_VALUE!X21</f>
        <v/>
      </c>
      <c r="C20" t="str">
        <f>VAL_MAX!Q21</f>
        <v/>
      </c>
      <c r="D20" t="str">
        <f>VAL_MIN!Q21</f>
        <v/>
      </c>
      <c r="E20" s="203" t="str">
        <f t="shared" si="0"/>
        <v xml:space="preserve">  </v>
      </c>
      <c r="F20">
        <f t="shared" si="2"/>
        <v>0</v>
      </c>
    </row>
    <row r="21" spans="1:6" ht="16.5" hidden="1" customHeight="1" thickBot="1" x14ac:dyDescent="0.3">
      <c r="A21" s="190">
        <f t="shared" si="1"/>
        <v>19</v>
      </c>
      <c r="B21" t="str">
        <f>MISSING_VALUE!X22</f>
        <v/>
      </c>
      <c r="C21" t="str">
        <f>VAL_MAX!Q22</f>
        <v/>
      </c>
      <c r="D21" t="str">
        <f>VAL_MIN!Q22</f>
        <v/>
      </c>
      <c r="E21" s="203" t="str">
        <f t="shared" si="0"/>
        <v xml:space="preserve">  </v>
      </c>
      <c r="F21">
        <f t="shared" si="2"/>
        <v>0</v>
      </c>
    </row>
    <row r="22" spans="1:6" ht="16.5" hidden="1" thickBot="1" x14ac:dyDescent="0.3">
      <c r="A22" s="190">
        <f t="shared" si="1"/>
        <v>20</v>
      </c>
      <c r="B22" t="str">
        <f>MISSING_VALUE!X23</f>
        <v/>
      </c>
      <c r="C22" t="str">
        <f>VAL_MAX!Q23</f>
        <v/>
      </c>
      <c r="D22" t="str">
        <f>VAL_MIN!Q23</f>
        <v/>
      </c>
      <c r="E22" s="203" t="str">
        <f t="shared" si="0"/>
        <v xml:space="preserve">  </v>
      </c>
      <c r="F22">
        <f t="shared" si="2"/>
        <v>0</v>
      </c>
    </row>
    <row r="23" spans="1:6" ht="16.5" hidden="1" customHeight="1" thickBot="1" x14ac:dyDescent="0.3">
      <c r="A23" s="190">
        <f t="shared" si="1"/>
        <v>21</v>
      </c>
      <c r="B23" t="str">
        <f>MISSING_VALUE!X24</f>
        <v/>
      </c>
      <c r="C23" t="str">
        <f>VAL_MAX!Q24</f>
        <v/>
      </c>
      <c r="D23" t="str">
        <f>VAL_MIN!Q24</f>
        <v/>
      </c>
      <c r="E23" s="203" t="str">
        <f t="shared" si="0"/>
        <v xml:space="preserve">  </v>
      </c>
      <c r="F23">
        <f t="shared" si="2"/>
        <v>0</v>
      </c>
    </row>
    <row r="24" spans="1:6" ht="16.5" hidden="1" customHeight="1" thickBot="1" x14ac:dyDescent="0.3">
      <c r="A24" s="190">
        <f t="shared" si="1"/>
        <v>22</v>
      </c>
      <c r="B24" t="str">
        <f>MISSING_VALUE!X25</f>
        <v/>
      </c>
      <c r="C24" t="str">
        <f>VAL_MAX!Q25</f>
        <v/>
      </c>
      <c r="D24" t="str">
        <f>VAL_MIN!Q25</f>
        <v/>
      </c>
      <c r="E24" s="203" t="str">
        <f t="shared" si="0"/>
        <v xml:space="preserve">  </v>
      </c>
      <c r="F24">
        <f t="shared" si="2"/>
        <v>0</v>
      </c>
    </row>
    <row r="25" spans="1:6" ht="16.5" hidden="1" customHeight="1" thickBot="1" x14ac:dyDescent="0.3">
      <c r="A25" s="190">
        <f t="shared" si="1"/>
        <v>23</v>
      </c>
      <c r="B25" t="str">
        <f>MISSING_VALUE!X26</f>
        <v/>
      </c>
      <c r="C25" t="str">
        <f>VAL_MAX!Q26</f>
        <v/>
      </c>
      <c r="D25" t="str">
        <f>VAL_MIN!Q26</f>
        <v/>
      </c>
      <c r="E25" s="203" t="str">
        <f t="shared" si="0"/>
        <v xml:space="preserve">  </v>
      </c>
      <c r="F25">
        <f t="shared" si="2"/>
        <v>0</v>
      </c>
    </row>
    <row r="26" spans="1:6" ht="16.5" hidden="1" customHeight="1" thickBot="1" x14ac:dyDescent="0.3">
      <c r="A26" s="190">
        <f t="shared" si="1"/>
        <v>24</v>
      </c>
      <c r="B26" t="str">
        <f>MISSING_VALUE!X27</f>
        <v/>
      </c>
      <c r="C26" t="str">
        <f>VAL_MAX!Q27</f>
        <v/>
      </c>
      <c r="D26" t="str">
        <f>VAL_MIN!Q27</f>
        <v/>
      </c>
      <c r="E26" s="203" t="str">
        <f t="shared" si="0"/>
        <v xml:space="preserve">  </v>
      </c>
      <c r="F26">
        <f t="shared" si="2"/>
        <v>0</v>
      </c>
    </row>
    <row r="27" spans="1:6" ht="16.5" hidden="1" customHeight="1" thickBot="1" x14ac:dyDescent="0.3">
      <c r="A27" s="190">
        <f t="shared" si="1"/>
        <v>25</v>
      </c>
      <c r="B27" t="str">
        <f>MISSING_VALUE!X28</f>
        <v/>
      </c>
      <c r="C27" t="str">
        <f>VAL_MAX!Q28</f>
        <v/>
      </c>
      <c r="D27" t="str">
        <f>VAL_MIN!Q28</f>
        <v/>
      </c>
      <c r="E27" s="203" t="str">
        <f t="shared" si="0"/>
        <v xml:space="preserve">  </v>
      </c>
      <c r="F27">
        <f t="shared" si="2"/>
        <v>0</v>
      </c>
    </row>
    <row r="28" spans="1:6" ht="16.5" hidden="1" customHeight="1" thickBot="1" x14ac:dyDescent="0.3">
      <c r="A28" s="190">
        <f t="shared" si="1"/>
        <v>26</v>
      </c>
      <c r="B28" t="str">
        <f>MISSING_VALUE!X29</f>
        <v/>
      </c>
      <c r="C28" t="str">
        <f>VAL_MAX!Q29</f>
        <v/>
      </c>
      <c r="D28" t="str">
        <f>VAL_MIN!Q29</f>
        <v/>
      </c>
      <c r="E28" s="203" t="str">
        <f t="shared" si="0"/>
        <v xml:space="preserve">  </v>
      </c>
      <c r="F28">
        <f t="shared" si="2"/>
        <v>0</v>
      </c>
    </row>
    <row r="29" spans="1:6" ht="16.5" hidden="1" thickBot="1" x14ac:dyDescent="0.3">
      <c r="A29" s="190">
        <f t="shared" si="1"/>
        <v>27</v>
      </c>
      <c r="B29" t="str">
        <f>MISSING_VALUE!X30</f>
        <v/>
      </c>
      <c r="C29" t="str">
        <f>VAL_MAX!Q30</f>
        <v/>
      </c>
      <c r="D29" t="str">
        <f>VAL_MIN!Q30</f>
        <v/>
      </c>
      <c r="E29" s="203" t="str">
        <f t="shared" si="0"/>
        <v xml:space="preserve">  </v>
      </c>
      <c r="F29">
        <f t="shared" si="2"/>
        <v>0</v>
      </c>
    </row>
    <row r="30" spans="1:6" ht="16.5" hidden="1" thickBot="1" x14ac:dyDescent="0.3">
      <c r="A30" s="190">
        <f t="shared" si="1"/>
        <v>28</v>
      </c>
      <c r="B30" t="str">
        <f>MISSING_VALUE!X31</f>
        <v/>
      </c>
      <c r="C30" t="str">
        <f>VAL_MAX!Q31</f>
        <v/>
      </c>
      <c r="D30" t="str">
        <f>VAL_MIN!Q31</f>
        <v/>
      </c>
      <c r="E30" s="203" t="str">
        <f t="shared" si="0"/>
        <v xml:space="preserve">  </v>
      </c>
      <c r="F30">
        <f t="shared" si="2"/>
        <v>0</v>
      </c>
    </row>
    <row r="31" spans="1:6" ht="16.5" hidden="1" thickBot="1" x14ac:dyDescent="0.3">
      <c r="A31" s="190">
        <f t="shared" si="1"/>
        <v>29</v>
      </c>
      <c r="B31" t="str">
        <f>MISSING_VALUE!X32</f>
        <v/>
      </c>
      <c r="C31" t="str">
        <f>VAL_MAX!Q32</f>
        <v/>
      </c>
      <c r="D31" t="str">
        <f>VAL_MIN!Q32</f>
        <v/>
      </c>
      <c r="E31" s="203" t="str">
        <f t="shared" si="0"/>
        <v xml:space="preserve">  </v>
      </c>
      <c r="F31">
        <f t="shared" si="2"/>
        <v>0</v>
      </c>
    </row>
    <row r="32" spans="1:6" ht="16.5" hidden="1" thickBot="1" x14ac:dyDescent="0.3">
      <c r="A32" s="190">
        <f t="shared" si="1"/>
        <v>30</v>
      </c>
      <c r="B32" t="str">
        <f>MISSING_VALUE!X33</f>
        <v/>
      </c>
      <c r="C32" t="str">
        <f>VAL_MAX!Q33</f>
        <v/>
      </c>
      <c r="D32" t="str">
        <f>VAL_MIN!Q33</f>
        <v/>
      </c>
      <c r="E32" s="203" t="str">
        <f t="shared" si="0"/>
        <v xml:space="preserve">  </v>
      </c>
      <c r="F32">
        <f t="shared" si="2"/>
        <v>0</v>
      </c>
    </row>
    <row r="33" spans="1:6" ht="16.5" customHeight="1" thickBot="1" x14ac:dyDescent="0.3">
      <c r="A33" s="190">
        <f t="shared" si="1"/>
        <v>31</v>
      </c>
      <c r="B33" t="str">
        <f>MISSING_VALUE!X34</f>
        <v>CASE  WHEN COUNTRY = 'BIR' THEN 0 END AS MISSING_VAL_IND_31,</v>
      </c>
      <c r="C33" t="str">
        <f>VAL_MAX!Q34</f>
        <v/>
      </c>
      <c r="D33" t="str">
        <f>VAL_MIN!Q34</f>
        <v/>
      </c>
      <c r="E33" s="203" t="str">
        <f t="shared" si="0"/>
        <v xml:space="preserve">CASE  WHEN COUNTRY = 'BIR' THEN 0 END AS MISSING_VAL_IND_31,  </v>
      </c>
      <c r="F33">
        <f t="shared" si="2"/>
        <v>1</v>
      </c>
    </row>
    <row r="34" spans="1:6" ht="16.5" hidden="1" customHeight="1" thickBot="1" x14ac:dyDescent="0.3">
      <c r="A34" s="190">
        <f t="shared" si="1"/>
        <v>32</v>
      </c>
      <c r="B34" t="str">
        <f>MISSING_VALUE!X35</f>
        <v/>
      </c>
      <c r="C34" t="str">
        <f>VAL_MAX!Q35</f>
        <v/>
      </c>
      <c r="D34" t="str">
        <f>VAL_MIN!Q35</f>
        <v/>
      </c>
      <c r="E34" s="203" t="str">
        <f t="shared" si="0"/>
        <v xml:space="preserve">  </v>
      </c>
      <c r="F34">
        <f t="shared" si="2"/>
        <v>0</v>
      </c>
    </row>
    <row r="35" spans="1:6" ht="16.5" hidden="1" customHeight="1" thickBot="1" x14ac:dyDescent="0.3">
      <c r="A35" s="190">
        <f t="shared" si="1"/>
        <v>33</v>
      </c>
      <c r="B35" t="str">
        <f>MISSING_VALUE!X36</f>
        <v/>
      </c>
      <c r="C35" t="str">
        <f>VAL_MAX!Q36</f>
        <v/>
      </c>
      <c r="D35" t="str">
        <f>VAL_MIN!Q36</f>
        <v/>
      </c>
      <c r="E35" s="203" t="str">
        <f t="shared" si="0"/>
        <v xml:space="preserve">  </v>
      </c>
      <c r="F35">
        <f t="shared" si="2"/>
        <v>0</v>
      </c>
    </row>
    <row r="36" spans="1:6" ht="16.5" hidden="1" thickBot="1" x14ac:dyDescent="0.3">
      <c r="A36" s="190">
        <f t="shared" si="1"/>
        <v>34</v>
      </c>
      <c r="B36" t="str">
        <f>MISSING_VALUE!X37</f>
        <v/>
      </c>
      <c r="C36" t="str">
        <f>VAL_MAX!Q37</f>
        <v/>
      </c>
      <c r="D36" t="str">
        <f>VAL_MIN!Q37</f>
        <v/>
      </c>
      <c r="E36" s="203" t="str">
        <f t="shared" si="0"/>
        <v xml:space="preserve">  </v>
      </c>
      <c r="F36">
        <f t="shared" si="2"/>
        <v>0</v>
      </c>
    </row>
    <row r="37" spans="1:6" ht="16.5" thickBot="1" x14ac:dyDescent="0.3">
      <c r="A37" s="190">
        <f t="shared" si="1"/>
        <v>35</v>
      </c>
      <c r="B37" t="str">
        <f>MISSING_VALUE!X38</f>
        <v>CASE  WHEN COUNTRY = 'BIB' THEN 0 WHEN COUNTRY = 'KOPER' THEN 0 END AS MISSING_VAL_IND_35,</v>
      </c>
      <c r="C37" t="str">
        <f>VAL_MAX!Q38</f>
        <v/>
      </c>
      <c r="D37" t="str">
        <f>VAL_MIN!Q38</f>
        <v/>
      </c>
      <c r="E37" s="203" t="str">
        <f t="shared" si="0"/>
        <v xml:space="preserve">CASE  WHEN COUNTRY = 'BIB' THEN 0 WHEN COUNTRY = 'KOPER' THEN 0 END AS MISSING_VAL_IND_35,  </v>
      </c>
      <c r="F37">
        <f t="shared" si="2"/>
        <v>1</v>
      </c>
    </row>
    <row r="38" spans="1:6" ht="16.5" hidden="1" customHeight="1" thickBot="1" x14ac:dyDescent="0.3">
      <c r="A38" s="190">
        <f t="shared" si="1"/>
        <v>36</v>
      </c>
      <c r="B38" t="str">
        <f>MISSING_VALUE!X39</f>
        <v/>
      </c>
      <c r="C38" t="str">
        <f>VAL_MAX!Q39</f>
        <v/>
      </c>
      <c r="D38" t="str">
        <f>VAL_MIN!Q39</f>
        <v/>
      </c>
      <c r="E38" s="203" t="str">
        <f t="shared" si="0"/>
        <v xml:space="preserve">  </v>
      </c>
      <c r="F38">
        <f t="shared" si="2"/>
        <v>0</v>
      </c>
    </row>
    <row r="39" spans="1:6" ht="16.5" hidden="1" customHeight="1" thickBot="1" x14ac:dyDescent="0.3">
      <c r="A39" s="190">
        <f t="shared" si="1"/>
        <v>37</v>
      </c>
      <c r="B39" t="str">
        <f>MISSING_VALUE!X40</f>
        <v/>
      </c>
      <c r="C39" t="str">
        <f>VAL_MAX!Q40</f>
        <v/>
      </c>
      <c r="D39" t="str">
        <f>VAL_MIN!Q40</f>
        <v/>
      </c>
      <c r="E39" s="203" t="str">
        <f t="shared" si="0"/>
        <v xml:space="preserve">  </v>
      </c>
      <c r="F39">
        <f t="shared" si="2"/>
        <v>0</v>
      </c>
    </row>
    <row r="40" spans="1:6" ht="16.5" hidden="1" customHeight="1" thickBot="1" x14ac:dyDescent="0.3">
      <c r="A40" s="190">
        <f t="shared" si="1"/>
        <v>38</v>
      </c>
      <c r="B40" t="str">
        <f>MISSING_VALUE!X41</f>
        <v/>
      </c>
      <c r="C40" t="str">
        <f>VAL_MAX!Q41</f>
        <v/>
      </c>
      <c r="D40" t="str">
        <f>VAL_MIN!Q41</f>
        <v/>
      </c>
      <c r="E40" s="203" t="str">
        <f t="shared" si="0"/>
        <v xml:space="preserve">  </v>
      </c>
      <c r="F40">
        <f t="shared" si="2"/>
        <v>0</v>
      </c>
    </row>
    <row r="41" spans="1:6" ht="16.5" hidden="1" customHeight="1" thickBot="1" x14ac:dyDescent="0.3">
      <c r="A41" s="190">
        <f t="shared" si="1"/>
        <v>39</v>
      </c>
      <c r="B41" t="str">
        <f>MISSING_VALUE!X42</f>
        <v/>
      </c>
      <c r="C41" t="str">
        <f>VAL_MAX!Q42</f>
        <v/>
      </c>
      <c r="D41" t="str">
        <f>VAL_MIN!Q42</f>
        <v/>
      </c>
      <c r="E41" s="203" t="str">
        <f t="shared" si="0"/>
        <v xml:space="preserve">  </v>
      </c>
      <c r="F41">
        <f t="shared" si="2"/>
        <v>0</v>
      </c>
    </row>
    <row r="42" spans="1:6" ht="79.5" thickBot="1" x14ac:dyDescent="0.3">
      <c r="A42" s="190">
        <f t="shared" si="1"/>
        <v>40</v>
      </c>
      <c r="B42" t="str">
        <f>MISSING_VALUE!X43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END AS MISSING_VAL_IND_40,</v>
      </c>
      <c r="C42" t="str">
        <f>VAL_MAX!Q43</f>
        <v>CASE  WHEN COUNTRY = 'BIR' AND SEGMENT IN ('CORPORATE','SME Corporate') THEN 3 WHEN COUNTRY = 'BIR' AND SEGMENT = 'SME Retail' THEN 4.282961 END AS VAL_MAX_IND_40,</v>
      </c>
      <c r="D42" t="str">
        <f>VAL_MIN!Q43</f>
        <v/>
      </c>
      <c r="E42" s="203" t="str">
        <f t="shared" si="0"/>
        <v xml:space="preserve">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END AS MISSING_VAL_IND_40, CASE  WHEN COUNTRY = 'BIR' AND SEGMENT IN ('CORPORATE','SME Corporate') THEN 3 WHEN COUNTRY = 'BIR' AND SEGMENT = 'SME Retail' THEN 4.282961 END AS VAL_MAX_IND_40, </v>
      </c>
      <c r="F42">
        <f t="shared" si="2"/>
        <v>1</v>
      </c>
    </row>
    <row r="43" spans="1:6" ht="16.5" hidden="1" customHeight="1" thickBot="1" x14ac:dyDescent="0.3">
      <c r="A43" s="190">
        <f t="shared" si="1"/>
        <v>41</v>
      </c>
      <c r="B43" t="str">
        <f>MISSING_VALUE!X44</f>
        <v/>
      </c>
      <c r="C43" t="str">
        <f>VAL_MAX!Q44</f>
        <v/>
      </c>
      <c r="D43" t="str">
        <f>VAL_MIN!Q44</f>
        <v/>
      </c>
      <c r="E43" s="203" t="str">
        <f t="shared" si="0"/>
        <v xml:space="preserve">  </v>
      </c>
      <c r="F43">
        <f t="shared" si="2"/>
        <v>0</v>
      </c>
    </row>
    <row r="44" spans="1:6" ht="16.5" hidden="1" customHeight="1" thickBot="1" x14ac:dyDescent="0.3">
      <c r="A44" s="190">
        <f t="shared" si="1"/>
        <v>42</v>
      </c>
      <c r="B44" t="str">
        <f>MISSING_VALUE!X45</f>
        <v/>
      </c>
      <c r="C44" t="str">
        <f>VAL_MAX!Q45</f>
        <v/>
      </c>
      <c r="D44" t="str">
        <f>VAL_MIN!Q45</f>
        <v/>
      </c>
      <c r="E44" s="203" t="str">
        <f t="shared" si="0"/>
        <v xml:space="preserve">  </v>
      </c>
      <c r="F44">
        <f t="shared" si="2"/>
        <v>0</v>
      </c>
    </row>
    <row r="45" spans="1:6" ht="16.5" hidden="1" thickBot="1" x14ac:dyDescent="0.3">
      <c r="A45" s="190">
        <f t="shared" si="1"/>
        <v>43</v>
      </c>
      <c r="B45" t="str">
        <f>MISSING_VALUE!X46</f>
        <v/>
      </c>
      <c r="C45" t="str">
        <f>VAL_MAX!Q46</f>
        <v/>
      </c>
      <c r="D45" t="str">
        <f>VAL_MIN!Q46</f>
        <v/>
      </c>
      <c r="E45" s="203" t="str">
        <f t="shared" si="0"/>
        <v xml:space="preserve">  </v>
      </c>
      <c r="F45">
        <f t="shared" si="2"/>
        <v>0</v>
      </c>
    </row>
    <row r="46" spans="1:6" ht="63.75" thickBot="1" x14ac:dyDescent="0.3">
      <c r="A46" s="190">
        <f t="shared" si="1"/>
        <v>44</v>
      </c>
      <c r="B46" t="str">
        <f>MISSING_VALUE!X47</f>
        <v>CASE  WHEN COUNTRY = 'BIB' THEN 0 WHEN COUNTRY = 'KOPER' THEN 0 WHEN COUNTRY = 'BIR' THEN 0 END AS MISSING_VAL_IND_44,</v>
      </c>
      <c r="C46" t="str">
        <f>VAL_MAX!Q47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END AS VAL_MAX_IND_44,</v>
      </c>
      <c r="D46" t="str">
        <f>VAL_MIN!Q47</f>
        <v/>
      </c>
      <c r="E46" s="203" t="str">
        <f t="shared" si="0"/>
        <v xml:space="preserve">CASE  WHEN COUNTRY = 'BIB' THEN 0 WHEN COUNTRY = 'KOPER' THEN 0 WHEN COUNTRY = 'BIR'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END AS VAL_MAX_IND_44, </v>
      </c>
      <c r="F46">
        <f t="shared" si="2"/>
        <v>1</v>
      </c>
    </row>
    <row r="47" spans="1:6" ht="16.5" hidden="1" customHeight="1" thickBot="1" x14ac:dyDescent="0.3">
      <c r="A47" s="190">
        <f t="shared" si="1"/>
        <v>45</v>
      </c>
      <c r="B47" t="str">
        <f>MISSING_VALUE!X48</f>
        <v/>
      </c>
      <c r="C47" t="str">
        <f>VAL_MAX!Q48</f>
        <v/>
      </c>
      <c r="D47" t="str">
        <f>VAL_MIN!Q48</f>
        <v/>
      </c>
      <c r="E47" s="203" t="str">
        <f t="shared" si="0"/>
        <v xml:space="preserve">  </v>
      </c>
      <c r="F47">
        <f t="shared" si="2"/>
        <v>0</v>
      </c>
    </row>
    <row r="48" spans="1:6" ht="16.5" hidden="1" customHeight="1" thickBot="1" x14ac:dyDescent="0.3">
      <c r="A48" s="190">
        <f t="shared" si="1"/>
        <v>46</v>
      </c>
      <c r="B48" t="str">
        <f>MISSING_VALUE!X49</f>
        <v/>
      </c>
      <c r="C48" t="str">
        <f>VAL_MAX!Q49</f>
        <v/>
      </c>
      <c r="D48" t="str">
        <f>VAL_MIN!Q49</f>
        <v/>
      </c>
      <c r="E48" s="203" t="str">
        <f t="shared" si="0"/>
        <v xml:space="preserve">  </v>
      </c>
      <c r="F48">
        <f t="shared" si="2"/>
        <v>0</v>
      </c>
    </row>
    <row r="49" spans="1:6" ht="16.5" hidden="1" thickBot="1" x14ac:dyDescent="0.3">
      <c r="A49" s="190">
        <f t="shared" si="1"/>
        <v>47</v>
      </c>
      <c r="B49" t="str">
        <f>MISSING_VALUE!X50</f>
        <v/>
      </c>
      <c r="C49" t="str">
        <f>VAL_MAX!Q50</f>
        <v/>
      </c>
      <c r="D49" t="str">
        <f>VAL_MIN!Q50</f>
        <v/>
      </c>
      <c r="E49" s="203" t="str">
        <f t="shared" si="0"/>
        <v xml:space="preserve">  </v>
      </c>
      <c r="F49">
        <f t="shared" si="2"/>
        <v>0</v>
      </c>
    </row>
    <row r="50" spans="1:6" ht="32.25" thickBot="1" x14ac:dyDescent="0.3">
      <c r="A50" s="190">
        <f t="shared" si="1"/>
        <v>48</v>
      </c>
      <c r="B50" t="str">
        <f>MISSING_VALUE!X51</f>
        <v>CASE  WHEN COUNTRY = 'KOPER' AND SEGMENT= 'CORPORATE'  THEN 0.4015377 WHEN COUNTRY = 'KOPER' AND SEGMENT= 'SMALL/MICRO'  THEN 0.3516507 END AS MISSING_VAL_IND_48,</v>
      </c>
      <c r="C50" t="str">
        <f>VAL_MAX!Q51</f>
        <v/>
      </c>
      <c r="D50" t="str">
        <f>VAL_MIN!Q51</f>
        <v/>
      </c>
      <c r="E50" s="203" t="str">
        <f t="shared" si="0"/>
        <v xml:space="preserve">CASE  WHEN COUNTRY = 'KOPER' AND SEGMENT= 'CORPORATE'  THEN 0.4015377 WHEN COUNTRY = 'KOPER' AND SEGMENT= 'SMALL/MICRO'  THEN 0.3516507 END AS MISSING_VAL_IND_48,  </v>
      </c>
      <c r="F50">
        <f t="shared" si="2"/>
        <v>1</v>
      </c>
    </row>
    <row r="51" spans="1:6" ht="16.5" hidden="1" thickBot="1" x14ac:dyDescent="0.3">
      <c r="A51" s="190">
        <f t="shared" si="1"/>
        <v>49</v>
      </c>
      <c r="B51" t="str">
        <f>MISSING_VALUE!X52</f>
        <v/>
      </c>
      <c r="C51" t="str">
        <f>VAL_MAX!Q52</f>
        <v/>
      </c>
      <c r="D51" t="str">
        <f>VAL_MIN!Q52</f>
        <v/>
      </c>
      <c r="E51" s="203" t="str">
        <f t="shared" si="0"/>
        <v xml:space="preserve">  </v>
      </c>
      <c r="F51">
        <f t="shared" si="2"/>
        <v>0</v>
      </c>
    </row>
    <row r="52" spans="1:6" ht="16.5" hidden="1" thickBot="1" x14ac:dyDescent="0.3">
      <c r="A52" s="190">
        <f t="shared" si="1"/>
        <v>50</v>
      </c>
      <c r="B52" t="str">
        <f>MISSING_VALUE!X53</f>
        <v/>
      </c>
      <c r="C52" t="str">
        <f>VAL_MAX!Q53</f>
        <v/>
      </c>
      <c r="D52" t="str">
        <f>VAL_MIN!Q53</f>
        <v/>
      </c>
      <c r="E52" s="203" t="str">
        <f t="shared" si="0"/>
        <v xml:space="preserve">  </v>
      </c>
      <c r="F52">
        <f t="shared" si="2"/>
        <v>0</v>
      </c>
    </row>
    <row r="53" spans="1:6" ht="16.5" hidden="1" thickBot="1" x14ac:dyDescent="0.3">
      <c r="A53" s="190">
        <f t="shared" si="1"/>
        <v>51</v>
      </c>
      <c r="B53" t="str">
        <f>MISSING_VALUE!X54</f>
        <v/>
      </c>
      <c r="C53" t="str">
        <f>VAL_MAX!Q54</f>
        <v/>
      </c>
      <c r="D53" t="str">
        <f>VAL_MIN!Q54</f>
        <v/>
      </c>
      <c r="E53" s="203" t="str">
        <f t="shared" si="0"/>
        <v xml:space="preserve">  </v>
      </c>
      <c r="F53">
        <f t="shared" si="2"/>
        <v>0</v>
      </c>
    </row>
    <row r="54" spans="1:6" ht="16.5" hidden="1" customHeight="1" thickBot="1" x14ac:dyDescent="0.3">
      <c r="A54" s="190">
        <f t="shared" si="1"/>
        <v>52</v>
      </c>
      <c r="B54" t="str">
        <f>MISSING_VALUE!X55</f>
        <v/>
      </c>
      <c r="C54" t="str">
        <f>VAL_MAX!Q55</f>
        <v/>
      </c>
      <c r="D54" t="str">
        <f>VAL_MIN!Q55</f>
        <v/>
      </c>
      <c r="E54" s="203" t="str">
        <f t="shared" si="0"/>
        <v xml:space="preserve">  </v>
      </c>
      <c r="F54">
        <f t="shared" si="2"/>
        <v>0</v>
      </c>
    </row>
    <row r="55" spans="1:6" ht="16.5" hidden="1" customHeight="1" thickBot="1" x14ac:dyDescent="0.3">
      <c r="A55" s="190">
        <f t="shared" si="1"/>
        <v>53</v>
      </c>
      <c r="B55" t="str">
        <f>MISSING_VALUE!X56</f>
        <v/>
      </c>
      <c r="C55" t="str">
        <f>VAL_MAX!Q56</f>
        <v/>
      </c>
      <c r="D55" t="str">
        <f>VAL_MIN!Q56</f>
        <v/>
      </c>
      <c r="E55" s="203" t="str">
        <f t="shared" si="0"/>
        <v xml:space="preserve">  </v>
      </c>
      <c r="F55">
        <f t="shared" si="2"/>
        <v>0</v>
      </c>
    </row>
    <row r="56" spans="1:6" ht="16.5" hidden="1" customHeight="1" thickBot="1" x14ac:dyDescent="0.3">
      <c r="A56" s="190">
        <f t="shared" si="1"/>
        <v>54</v>
      </c>
      <c r="B56" t="str">
        <f>MISSING_VALUE!X57</f>
        <v/>
      </c>
      <c r="C56" t="str">
        <f>VAL_MAX!Q57</f>
        <v/>
      </c>
      <c r="D56" t="str">
        <f>VAL_MIN!Q57</f>
        <v/>
      </c>
      <c r="E56" s="203" t="str">
        <f t="shared" si="0"/>
        <v xml:space="preserve">  </v>
      </c>
      <c r="F56">
        <f t="shared" si="2"/>
        <v>0</v>
      </c>
    </row>
    <row r="57" spans="1:6" ht="16.5" hidden="1" thickBot="1" x14ac:dyDescent="0.3">
      <c r="A57" s="190">
        <f t="shared" si="1"/>
        <v>55</v>
      </c>
      <c r="B57" t="str">
        <f>MISSING_VALUE!X58</f>
        <v/>
      </c>
      <c r="C57" t="str">
        <f>VAL_MAX!Q58</f>
        <v/>
      </c>
      <c r="D57" t="str">
        <f>VAL_MIN!Q58</f>
        <v/>
      </c>
      <c r="E57" s="203" t="str">
        <f t="shared" si="0"/>
        <v xml:space="preserve">  </v>
      </c>
      <c r="F57">
        <f t="shared" si="2"/>
        <v>0</v>
      </c>
    </row>
    <row r="58" spans="1:6" ht="95.25" thickBot="1" x14ac:dyDescent="0.3">
      <c r="A58" s="190">
        <f t="shared" si="1"/>
        <v>56</v>
      </c>
      <c r="B58" t="str">
        <f>MISSING_VALUE!X59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END AS MISSING_VAL_IND_56,</v>
      </c>
      <c r="C58" t="str">
        <f>VAL_MAX!Q59</f>
        <v>CASE  WHEN COUNTRY = 'BIB' AND SEGMENT = 'RETAIL'  THEN 1.51457 WHEN COUNTRY = 'BIR' AND SEGMENT IN ('CORPORATE','SME Corporate') THEN 1 WHEN COUNTRY = 'BIR' AND SEGMENT = 'SME Retail' THEN 0.9702842 END AS VAL_MAX_IND_56,</v>
      </c>
      <c r="D58" t="str">
        <f>VAL_MIN!Q59</f>
        <v/>
      </c>
      <c r="E58" s="203" t="str">
        <f t="shared" si="0"/>
        <v xml:space="preserve">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END AS MISSING_VAL_IND_56, CASE  WHEN COUNTRY = 'BIB' AND SEGMENT = 'RETAIL'  THEN 1.51457 WHEN COUNTRY = 'BIR' AND SEGMENT IN ('CORPORATE','SME Corporate') THEN 1 WHEN COUNTRY = 'BIR' AND SEGMENT = 'SME Retail' THEN 0.9702842 END AS VAL_MAX_IND_56, </v>
      </c>
      <c r="F58">
        <f t="shared" si="2"/>
        <v>1</v>
      </c>
    </row>
    <row r="59" spans="1:6" ht="16.5" thickBot="1" x14ac:dyDescent="0.3">
      <c r="A59" s="190">
        <f t="shared" si="1"/>
        <v>57</v>
      </c>
      <c r="B59" t="str">
        <f>MISSING_VALUE!X60</f>
        <v>CASE  WHEN COUNTRY = 'BIB' THEN 0 END AS MISSING_VAL_IND_57,</v>
      </c>
      <c r="C59" t="str">
        <f>VAL_MAX!Q60</f>
        <v/>
      </c>
      <c r="D59" t="str">
        <f>VAL_MIN!Q60</f>
        <v/>
      </c>
      <c r="E59" s="203" t="str">
        <f t="shared" si="0"/>
        <v xml:space="preserve">CASE  WHEN COUNTRY = 'BIB' THEN 0 END AS MISSING_VAL_IND_57,  </v>
      </c>
      <c r="F59">
        <f t="shared" si="2"/>
        <v>1</v>
      </c>
    </row>
    <row r="60" spans="1:6" ht="16.5" thickBot="1" x14ac:dyDescent="0.3">
      <c r="A60" s="190">
        <f t="shared" si="1"/>
        <v>58</v>
      </c>
      <c r="B60" t="str">
        <f>MISSING_VALUE!X61</f>
        <v>CASE  WHEN COUNTRY = 'BIB' THEN 0 WHEN COUNTRY = 'KOPER' THEN 0 WHEN COUNTRY = 'BIR' THEN 0 END AS MISSING_VAL_IND_58,</v>
      </c>
      <c r="C60" t="str">
        <f>VAL_MAX!Q61</f>
        <v/>
      </c>
      <c r="D60" t="str">
        <f>VAL_MIN!Q61</f>
        <v/>
      </c>
      <c r="E60" s="203" t="str">
        <f t="shared" si="0"/>
        <v xml:space="preserve">CASE  WHEN COUNTRY = 'BIB' THEN 0 WHEN COUNTRY = 'KOPER' THEN 0 WHEN COUNTRY = 'BIR' THEN 0 END AS MISSING_VAL_IND_58,  </v>
      </c>
      <c r="F60">
        <f t="shared" si="2"/>
        <v>1</v>
      </c>
    </row>
    <row r="61" spans="1:6" ht="111" thickBot="1" x14ac:dyDescent="0.3">
      <c r="A61" s="190">
        <v>60</v>
      </c>
      <c r="B61" t="str">
        <f>MISSING_VALUE!X62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END AS MISSING_VAL_IND_60,</v>
      </c>
      <c r="C61" t="str">
        <f>VAL_MAX!Q62</f>
        <v>CASE  WHEN COUNTRY = 'KOPER' AND SEGMENT = 'SMALL/MICRO' THEN 104776.4 WHEN COUNTRY = 'BIR' AND SEGMENT IN ('CORPORATE','SME Corporate') THEN 22100000 WHEN COUNTRY = 'BIR' AND SEGMENT = 'SME Retail' THEN 4254531.00 END AS VAL_MAX_IND_60,</v>
      </c>
      <c r="D61" t="str">
        <f>VAL_MIN!Q62</f>
        <v>CASE  WHEN COUNTRY = 'KOPER' AND SEGMENT = 'SMALL/MICRO' THEN 898.9567 WHEN COUNTRY = 'BIR' AND SEGMENT IN ('CORPORATE','SME Corporate') THEN 19020.55 WHEN COUNTRY = 'BIR' AND SEGMENT = 'SME Retail' THEN 53000.1600 END AS VAL_MIN_IND_60,</v>
      </c>
      <c r="E61" s="203" t="str">
        <f t="shared" si="0"/>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END AS MISSING_VAL_IND_60, CASE  WHEN COUNTRY = 'KOPER' AND SEGMENT = 'SMALL/MICRO' THEN 104776.4 WHEN COUNTRY = 'BIR' AND SEGMENT IN ('CORPORATE','SME Corporate') THEN 22100000 WHEN COUNTRY = 'BIR' AND SEGMENT = 'SME Retail' THEN 4254531.00 END AS VAL_MAX_IND_60, CASE  WHEN COUNTRY = 'KOPER' AND SEGMENT = 'SMALL/MICRO' THEN 898.9567 WHEN COUNTRY = 'BIR' AND SEGMENT IN ('CORPORATE','SME Corporate') THEN 19020.55 WHEN COUNTRY = 'BIR' AND SEGMENT = 'SME Retail' THEN 53000.1600 END AS VAL_MIN_IND_60,</v>
      </c>
      <c r="F61">
        <f t="shared" si="2"/>
        <v>1</v>
      </c>
    </row>
    <row r="62" spans="1:6" ht="79.5" thickBot="1" x14ac:dyDescent="0.3">
      <c r="A62" s="190">
        <f t="shared" si="1"/>
        <v>61</v>
      </c>
      <c r="B62" t="str">
        <f>MISSING_VALUE!X63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END AS MISSING_VAL_IND_61,</v>
      </c>
      <c r="C62" t="str">
        <f>VAL_MAX!Q63</f>
        <v>CASE  WHEN COUNTRY = 'BIR' AND SEGMENT IN ('CORPORATE','SME Corporate') THEN 19500000 WHEN COUNTRY = 'BIR' AND SEGMENT = 'SME Retail' THEN 4740252.00 END AS VAL_MAX_IND_61,</v>
      </c>
      <c r="D62" t="str">
        <f>VAL_MIN!Q63</f>
        <v>CASE  WHEN COUNTRY = 'BIR' AND SEGMENT IN ('CORPORATE','SME Corporate') THEN 9895428 WHEN COUNTRY = 'BIR' AND SEGMENT = 'SME Retail' THEN 750.2392 END AS VAL_MIN_IND_61,</v>
      </c>
      <c r="E62" s="203" t="str">
        <f t="shared" si="0"/>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END AS MISSING_VAL_IND_61, CASE  WHEN COUNTRY = 'BIR' AND SEGMENT IN ('CORPORATE','SME Corporate') THEN 19500000 WHEN COUNTRY = 'BIR' AND SEGMENT = 'SME Retail' THEN 4740252.00 END AS VAL_MAX_IND_61, CASE  WHEN COUNTRY = 'BIR' AND SEGMENT IN ('CORPORATE','SME Corporate') THEN 9895428 WHEN COUNTRY = 'BIR' AND SEGMENT = 'SME Retail' THEN 750.2392 END AS VAL_MIN_IND_61,</v>
      </c>
      <c r="F62">
        <f t="shared" si="2"/>
        <v>1</v>
      </c>
    </row>
    <row r="63" spans="1:6" ht="79.5" thickBot="1" x14ac:dyDescent="0.3">
      <c r="A63" s="190">
        <f t="shared" si="1"/>
        <v>62</v>
      </c>
      <c r="B63" t="str">
        <f>MISSING_VALUE!X64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END AS MISSING_VAL_IND_62,</v>
      </c>
      <c r="C63" t="str">
        <f>VAL_MAX!Q64</f>
        <v>CASE  WHEN COUNTRY = 'BIR' AND SEGMENT IN ('CORPORATE','SME Corporate') THEN 1632470 WHEN COUNTRY = 'BIR' AND SEGMENT = 'SME Retail' THEN 956248.70 END AS VAL_MAX_IND_62,</v>
      </c>
      <c r="D63" t="str">
        <f>VAL_MIN!Q64</f>
        <v>CASE  WHEN COUNTRY = 'BIR' AND SEGMENT IN ('CORPORATE','SME Corporate') THEN 0.004714 WHEN COUNTRY = 'BIR' AND SEGMENT = 'SME Retail' THEN 0.0000 END AS VAL_MIN_IND_62,</v>
      </c>
      <c r="E63" s="203" t="str">
        <f t="shared" si="0"/>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END AS MISSING_VAL_IND_62, CASE  WHEN COUNTRY = 'BIR' AND SEGMENT IN ('CORPORATE','SME Corporate') THEN 1632470 WHEN COUNTRY = 'BIR' AND SEGMENT = 'SME Retail' THEN 956248.70 END AS VAL_MAX_IND_62, CASE  WHEN COUNTRY = 'BIR' AND SEGMENT IN ('CORPORATE','SME Corporate') THEN 0.004714 WHEN COUNTRY = 'BIR' AND SEGMENT = 'SME Retail' THEN 0.0000 END AS VAL_MIN_IND_62,</v>
      </c>
      <c r="F63">
        <f t="shared" si="2"/>
        <v>1</v>
      </c>
    </row>
    <row r="64" spans="1:6" ht="79.5" thickBot="1" x14ac:dyDescent="0.3">
      <c r="A64" s="190">
        <f t="shared" si="1"/>
        <v>63</v>
      </c>
      <c r="B64" t="str">
        <f>MISSING_VALUE!X65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END AS MISSING_VAL_IND_63,</v>
      </c>
      <c r="C64" t="str">
        <f>VAL_MAX!Q65</f>
        <v>CASE  WHEN COUNTRY = 'BIR' AND SEGMENT IN ('CORPORATE','SME Corporate') THEN 16100000 WHEN COUNTRY = 'BIR' AND SEGMENT = 'SME Retail' THEN 3151518.00 END AS VAL_MAX_IND_63,</v>
      </c>
      <c r="D64" t="str">
        <f>VAL_MIN!Q65</f>
        <v>CASE  WHEN COUNTRY = 'BIR' AND SEGMENT IN ('CORPORATE','SME Corporate') THEN 11160.79 WHEN COUNTRY = 'BIR' AND SEGMENT = 'SME Retail' THEN 28174.4800 END AS VAL_MIN_IND_63,</v>
      </c>
      <c r="E64" s="203" t="str">
        <f t="shared" si="0"/>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END AS MISSING_VAL_IND_63, CASE  WHEN COUNTRY = 'BIR' AND SEGMENT IN ('CORPORATE','SME Corporate') THEN 16100000 WHEN COUNTRY = 'BIR' AND SEGMENT = 'SME Retail' THEN 3151518.00 END AS VAL_MAX_IND_63, CASE  WHEN COUNTRY = 'BIR' AND SEGMENT IN ('CORPORATE','SME Corporate') THEN 11160.79 WHEN COUNTRY = 'BIR' AND SEGMENT = 'SME Retail' THEN 28174.4800 END AS VAL_MIN_IND_63,</v>
      </c>
      <c r="F64">
        <f t="shared" si="2"/>
        <v>1</v>
      </c>
    </row>
    <row r="65" spans="1:6" ht="48" thickBot="1" x14ac:dyDescent="0.3">
      <c r="A65" s="190">
        <f t="shared" si="1"/>
        <v>64</v>
      </c>
      <c r="B65" t="str">
        <f>MISSING_VALUE!X66</f>
        <v>CASE  WHEN COUNTRY = 'BIB' AND SEGMENT= 'CORPORATE'  THEN 4.5284538 WHEN COUNTRY = 'BIB' AND SEGMENT= 'RETAIL'  THEN 2.4769738 WHEN COUNTRY = 'KOPER' AND SEGMENT= 'CORPORATE'  THEN 6.201973 WHEN COUNTRY = 'KOPER' AND SEGMENT= 'SMALL/MICRO'  THEN 4.904056 END AS MISSING_VAL_IND_64,</v>
      </c>
      <c r="C65" t="str">
        <f>VAL_MAX!Q66</f>
        <v/>
      </c>
      <c r="D65" t="str">
        <f>VAL_MIN!Q66</f>
        <v/>
      </c>
      <c r="E65" s="203" t="str">
        <f t="shared" si="0"/>
        <v xml:space="preserve">CASE  WHEN COUNTRY = 'BIB' AND SEGMENT= 'CORPORATE'  THEN 4.5284538 WHEN COUNTRY = 'BIB' AND SEGMENT= 'RETAIL'  THEN 2.4769738 WHEN COUNTRY = 'KOPER' AND SEGMENT= 'CORPORATE'  THEN 6.201973 WHEN COUNTRY = 'KOPER' AND SEGMENT= 'SMALL/MICRO'  THEN 4.904056 END AS MISSING_VAL_IND_64,  </v>
      </c>
      <c r="F65">
        <f t="shared" si="2"/>
        <v>1</v>
      </c>
    </row>
    <row r="66" spans="1:6" ht="48" thickBot="1" x14ac:dyDescent="0.3">
      <c r="A66" s="190">
        <f t="shared" si="1"/>
        <v>65</v>
      </c>
      <c r="B66" t="str">
        <f>MISSING_VALUE!X67</f>
        <v>CASE  WHEN COUNTRY = 'KOPER' THEN 0 WHEN COUNTRY = 'BIR' THEN 0 END AS MISSING_VAL_IND_65,</v>
      </c>
      <c r="C66" t="str">
        <f>VAL_MAX!Q67</f>
        <v>CASE  WHEN COUNTRY = 'BIR' AND SEGMENT IN ('CORPORATE','SME Corporate') THEN 2.130984 WHEN COUNTRY = 'BIR' AND SEGMENT = 'SME Retail' THEN 1.623285 END AS VAL_MAX_IND_65,</v>
      </c>
      <c r="D66" t="str">
        <f>VAL_MIN!Q67</f>
        <v/>
      </c>
      <c r="E66" s="203" t="str">
        <f t="shared" si="0"/>
        <v xml:space="preserve">CASE  WHEN COUNTRY = 'KOPER' THEN 0 WHEN COUNTRY = 'BIR' THEN 0 END AS MISSING_VAL_IND_65, CASE  WHEN COUNTRY = 'BIR' AND SEGMENT IN ('CORPORATE','SME Corporate') THEN 2.130984 WHEN COUNTRY = 'BIR' AND SEGMENT = 'SME Retail' THEN 1.623285 END AS VAL_MAX_IND_65, </v>
      </c>
      <c r="F66">
        <f t="shared" si="2"/>
        <v>1</v>
      </c>
    </row>
    <row r="67" spans="1:6" ht="48" thickBot="1" x14ac:dyDescent="0.3">
      <c r="A67" s="190">
        <f t="shared" si="1"/>
        <v>66</v>
      </c>
      <c r="B67" t="str">
        <f>MISSING_VALUE!X68</f>
        <v>CASE  WHEN COUNTRY = 'BIB' AND SEGMENT= 'CORPORATE'  THEN 4.5284538 WHEN COUNTRY = 'BIB' AND SEGMENT= 'RETAIL'  THEN 2.4769738 WHEN COUNTRY = 'KOPER' AND SEGMENT= 'CORPORATE'  THEN 6.201973 WHEN COUNTRY = 'KOPER' AND SEGMENT= 'SMALL/MICRO'  THEN 4.904056 WHEN COUNTRY = 'BIR' THEN 0 END AS MISSING_VAL_IND_66,</v>
      </c>
      <c r="C67" t="str">
        <f>VAL_MAX!Q68</f>
        <v/>
      </c>
      <c r="D67" t="str">
        <f>VAL_MIN!Q68</f>
        <v/>
      </c>
      <c r="E67" s="203" t="str">
        <f t="shared" si="0"/>
        <v xml:space="preserve">CASE  WHEN COUNTRY = 'BIB' AND SEGMENT= 'CORPORATE'  THEN 4.5284538 WHEN COUNTRY = 'BIB' AND SEGMENT= 'RETAIL'  THEN 2.4769738 WHEN COUNTRY = 'KOPER' AND SEGMENT= 'CORPORATE'  THEN 6.201973 WHEN COUNTRY = 'KOPER' AND SEGMENT= 'SMALL/MICRO'  THEN 4.904056 WHEN COUNTRY = 'BIR' THEN 0 END AS MISSING_VAL_IND_66,  </v>
      </c>
      <c r="F67">
        <f t="shared" si="2"/>
        <v>1</v>
      </c>
    </row>
    <row r="68" spans="1:6" ht="48" thickBot="1" x14ac:dyDescent="0.3">
      <c r="A68" s="190">
        <f t="shared" si="1"/>
        <v>67</v>
      </c>
      <c r="B68" t="str">
        <f>MISSING_VALUE!X69</f>
        <v>CASE  WHEN COUNTRY = 'BIB' AND SEGMENT= 'CORPORATE'  THEN 4.5284538 WHEN COUNTRY = 'BIB' AND SEGMENT= 'RETAIL'  THEN 2.4769738 WHEN COUNTRY = 'KOPER' AND SEGMENT= 'CORPORATE'  THEN 6.201973 WHEN COUNTRY = 'KOPER' AND SEGMENT= 'SMALL/MICRO'  THEN 4.904056 WHEN COUNTRY = 'BIR' THEN 0 END AS MISSING_VAL_IND_67,</v>
      </c>
      <c r="C68" t="str">
        <f>VAL_MAX!Q69</f>
        <v/>
      </c>
      <c r="D68" t="str">
        <f>VAL_MIN!Q69</f>
        <v/>
      </c>
      <c r="E68" s="203" t="str">
        <f t="shared" ref="E68:E129" si="3">CONCATENATE(B68," ",C68," ",D68)</f>
        <v xml:space="preserve">CASE  WHEN COUNTRY = 'BIB' AND SEGMENT= 'CORPORATE'  THEN 4.5284538 WHEN COUNTRY = 'BIB' AND SEGMENT= 'RETAIL'  THEN 2.4769738 WHEN COUNTRY = 'KOPER' AND SEGMENT= 'CORPORATE'  THEN 6.201973 WHEN COUNTRY = 'KOPER' AND SEGMENT= 'SMALL/MICRO'  THEN 4.904056 WHEN COUNTRY = 'BIR' THEN 0 END AS MISSING_VAL_IND_67,  </v>
      </c>
      <c r="F68">
        <f t="shared" si="2"/>
        <v>1</v>
      </c>
    </row>
    <row r="69" spans="1:6" ht="48" thickBot="1" x14ac:dyDescent="0.3">
      <c r="A69" s="190">
        <f t="shared" ref="A69:A132" si="4">+A68+1</f>
        <v>68</v>
      </c>
      <c r="B69" t="str">
        <f>MISSING_VALUE!X70</f>
        <v>CASE  WHEN COUNTRY = 'BIB' AND SEGMENT= 'CORPORATE'  THEN 0.38435042 WHEN COUNTRY = 'BIB' AND SEGMENT= 'RETAIL'  THEN 0.25999987 WHEN COUNTRY = 'KOPER' AND SEGMENT= 'CORPORATE'  THEN 0.4982336 WHEN COUNTRY = 'KOPER' AND SEGMENT= 'SMALL/MICRO'  THEN 0.3419732 WHEN COUNTRY = 'BIR' THEN 0 END AS MISSING_VAL_IND_68,</v>
      </c>
      <c r="C69" t="str">
        <f>VAL_MAX!Q70</f>
        <v/>
      </c>
      <c r="D69" t="str">
        <f>VAL_MIN!Q70</f>
        <v/>
      </c>
      <c r="E69" s="203" t="str">
        <f t="shared" si="3"/>
        <v xml:space="preserve">CASE  WHEN COUNTRY = 'BIB' AND SEGMENT= 'CORPORATE'  THEN 0.38435042 WHEN COUNTRY = 'BIB' AND SEGMENT= 'RETAIL'  THEN 0.25999987 WHEN COUNTRY = 'KOPER' AND SEGMENT= 'CORPORATE'  THEN 0.4982336 WHEN COUNTRY = 'KOPER' AND SEGMENT= 'SMALL/MICRO'  THEN 0.3419732 WHEN COUNTRY = 'BIR' THEN 0 END AS MISSING_VAL_IND_68,  </v>
      </c>
      <c r="F69">
        <f t="shared" ref="F69:F132" si="5">IF((LEN(B69)+LEN(C69)+LEN(D69))&gt;0,1,0)</f>
        <v>1</v>
      </c>
    </row>
    <row r="70" spans="1:6" ht="16.5" thickBot="1" x14ac:dyDescent="0.3">
      <c r="A70" s="190">
        <f t="shared" si="4"/>
        <v>69</v>
      </c>
      <c r="B70" t="str">
        <f>MISSING_VALUE!X71</f>
        <v>CASE  WHEN COUNTRY = 'BIB' THEN 0 WHEN COUNTRY = 'KOPER' THEN 0 WHEN COUNTRY = 'BIR' THEN 0 END AS MISSING_VAL_IND_69,</v>
      </c>
      <c r="C70" t="str">
        <f>VAL_MAX!Q71</f>
        <v/>
      </c>
      <c r="D70" t="str">
        <f>VAL_MIN!Q71</f>
        <v/>
      </c>
      <c r="E70" s="203" t="str">
        <f t="shared" si="3"/>
        <v xml:space="preserve">CASE  WHEN COUNTRY = 'BIB' THEN 0 WHEN COUNTRY = 'KOPER' THEN 0 WHEN COUNTRY = 'BIR' THEN 0 END AS MISSING_VAL_IND_69,  </v>
      </c>
      <c r="F70">
        <f t="shared" si="5"/>
        <v>1</v>
      </c>
    </row>
    <row r="71" spans="1:6" ht="16.5" thickBot="1" x14ac:dyDescent="0.3">
      <c r="A71" s="190">
        <f t="shared" si="4"/>
        <v>70</v>
      </c>
      <c r="B71" t="str">
        <f>MISSING_VALUE!X72</f>
        <v>CASE  WHEN COUNTRY = 'BIB' THEN 0 WHEN COUNTRY = 'KOPER' THEN 0 END AS MISSING_VAL_IND_70,</v>
      </c>
      <c r="C71" t="str">
        <f>VAL_MAX!Q72</f>
        <v/>
      </c>
      <c r="D71" t="str">
        <f>VAL_MIN!Q72</f>
        <v/>
      </c>
      <c r="E71" s="203" t="str">
        <f t="shared" si="3"/>
        <v xml:space="preserve">CASE  WHEN COUNTRY = 'BIB' THEN 0 WHEN COUNTRY = 'KOPER' THEN 0 END AS MISSING_VAL_IND_70,  </v>
      </c>
      <c r="F71">
        <f t="shared" si="5"/>
        <v>1</v>
      </c>
    </row>
    <row r="72" spans="1:6" ht="16.5" thickBot="1" x14ac:dyDescent="0.3">
      <c r="A72" s="190">
        <f t="shared" si="4"/>
        <v>71</v>
      </c>
      <c r="B72" t="str">
        <f>MISSING_VALUE!X73</f>
        <v>CASE  WHEN COUNTRY = 'BIB' THEN 0 WHEN COUNTRY = 'KOPER' THEN 0 END AS MISSING_VAL_IND_71,</v>
      </c>
      <c r="C72" t="str">
        <f>VAL_MAX!Q73</f>
        <v/>
      </c>
      <c r="D72" t="str">
        <f>VAL_MIN!Q73</f>
        <v/>
      </c>
      <c r="E72" s="203" t="str">
        <f t="shared" si="3"/>
        <v xml:space="preserve">CASE  WHEN COUNTRY = 'BIB' THEN 0 WHEN COUNTRY = 'KOPER' THEN 0 END AS MISSING_VAL_IND_71,  </v>
      </c>
      <c r="F72">
        <f t="shared" si="5"/>
        <v>1</v>
      </c>
    </row>
    <row r="73" spans="1:6" ht="32.25" thickBot="1" x14ac:dyDescent="0.3">
      <c r="A73" s="190">
        <f t="shared" si="4"/>
        <v>72</v>
      </c>
      <c r="B73" t="str">
        <f>MISSING_VALUE!X74</f>
        <v>CASE  WHEN COUNTRY = 'KOPER' AND SEGMENT= 'CORPORATE'  THEN 0.1480531 WHEN COUNTRY = 'KOPER' AND SEGMENT= 'SMALL/MICRO'  THEN 0.1109992 END AS MISSING_VAL_IND_72,</v>
      </c>
      <c r="C73" t="str">
        <f>VAL_MAX!Q74</f>
        <v/>
      </c>
      <c r="D73" t="str">
        <f>VAL_MIN!Q74</f>
        <v/>
      </c>
      <c r="E73" s="203" t="str">
        <f t="shared" si="3"/>
        <v xml:space="preserve">CASE  WHEN COUNTRY = 'KOPER' AND SEGMENT= 'CORPORATE'  THEN 0.1480531 WHEN COUNTRY = 'KOPER' AND SEGMENT= 'SMALL/MICRO'  THEN 0.1109992 END AS MISSING_VAL_IND_72,  </v>
      </c>
      <c r="F73">
        <f t="shared" si="5"/>
        <v>1</v>
      </c>
    </row>
    <row r="74" spans="1:6" ht="16.5" thickBot="1" x14ac:dyDescent="0.3">
      <c r="A74" s="190">
        <f t="shared" si="4"/>
        <v>73</v>
      </c>
      <c r="B74" t="str">
        <f>MISSING_VALUE!X75</f>
        <v>CASE  WHEN COUNTRY = 'KOPER' THEN 0 END AS MISSING_VAL_IND_73,</v>
      </c>
      <c r="C74" t="str">
        <f>VAL_MAX!Q75</f>
        <v/>
      </c>
      <c r="D74" t="str">
        <f>VAL_MIN!Q75</f>
        <v/>
      </c>
      <c r="E74" s="203" t="str">
        <f t="shared" si="3"/>
        <v xml:space="preserve">CASE  WHEN COUNTRY = 'KOPER' THEN 0 END AS MISSING_VAL_IND_73,  </v>
      </c>
      <c r="F74">
        <f t="shared" si="5"/>
        <v>1</v>
      </c>
    </row>
    <row r="75" spans="1:6" ht="16.5" thickBot="1" x14ac:dyDescent="0.3">
      <c r="A75" s="190">
        <f t="shared" si="4"/>
        <v>74</v>
      </c>
      <c r="B75" t="str">
        <f>MISSING_VALUE!X76</f>
        <v>CASE  WHEN COUNTRY = 'BIB' THEN 0 WHEN COUNTRY = 'KOPER' THEN 0 END AS MISSING_VAL_IND_74,</v>
      </c>
      <c r="C75" t="str">
        <f>VAL_MAX!Q76</f>
        <v/>
      </c>
      <c r="D75" t="str">
        <f>VAL_MIN!Q76</f>
        <v/>
      </c>
      <c r="E75" s="203" t="str">
        <f t="shared" si="3"/>
        <v xml:space="preserve">CASE  WHEN COUNTRY = 'BIB' THEN 0 WHEN COUNTRY = 'KOPER' THEN 0 END AS MISSING_VAL_IND_74,  </v>
      </c>
      <c r="F75">
        <f t="shared" si="5"/>
        <v>1</v>
      </c>
    </row>
    <row r="76" spans="1:6" ht="48" thickBot="1" x14ac:dyDescent="0.3">
      <c r="A76" s="190">
        <f t="shared" si="4"/>
        <v>75</v>
      </c>
      <c r="B76" t="str">
        <f>MISSING_VALUE!X77</f>
        <v>CASE  WHEN COUNTRY = 'BIB' AND SEGMENT= 'CORPORATE'  THEN 0.23026249 WHEN COUNTRY = 'BIB' AND SEGMENT= 'RETAIL'  THEN 0.1971831 WHEN COUNTRY = 'KOPER' AND SEGMENT= 'CORPORATE'  THEN 0.2008283 WHEN COUNTRY = 'KOPER' AND SEGMENT= 'SMALL/MICRO'  THEN 0.1877206 END AS MISSING_VAL_IND_75,</v>
      </c>
      <c r="C76" t="str">
        <f>VAL_MAX!Q77</f>
        <v/>
      </c>
      <c r="D76" t="str">
        <f>VAL_MIN!Q77</f>
        <v/>
      </c>
      <c r="E76" s="203" t="str">
        <f t="shared" si="3"/>
        <v xml:space="preserve">CASE  WHEN COUNTRY = 'BIB' AND SEGMENT= 'CORPORATE'  THEN 0.23026249 WHEN COUNTRY = 'BIB' AND SEGMENT= 'RETAIL'  THEN 0.1971831 WHEN COUNTRY = 'KOPER' AND SEGMENT= 'CORPORATE'  THEN 0.2008283 WHEN COUNTRY = 'KOPER' AND SEGMENT= 'SMALL/MICRO'  THEN 0.1877206 END AS MISSING_VAL_IND_75,  </v>
      </c>
      <c r="F76">
        <f t="shared" si="5"/>
        <v>1</v>
      </c>
    </row>
    <row r="77" spans="1:6" ht="16.5" thickBot="1" x14ac:dyDescent="0.3">
      <c r="A77" s="190">
        <f t="shared" si="4"/>
        <v>76</v>
      </c>
      <c r="B77" t="str">
        <f>MISSING_VALUE!X78</f>
        <v>CASE  WHEN COUNTRY = 'BIB' THEN 0 WHEN COUNTRY = 'KOPER' THEN 0 END AS MISSING_VAL_IND_76,</v>
      </c>
      <c r="C77" t="str">
        <f>VAL_MAX!Q78</f>
        <v/>
      </c>
      <c r="D77" t="str">
        <f>VAL_MIN!Q78</f>
        <v/>
      </c>
      <c r="E77" s="203" t="str">
        <f t="shared" si="3"/>
        <v xml:space="preserve">CASE  WHEN COUNTRY = 'BIB' THEN 0 WHEN COUNTRY = 'KOPER' THEN 0 END AS MISSING_VAL_IND_76,  </v>
      </c>
      <c r="F77">
        <f t="shared" si="5"/>
        <v>1</v>
      </c>
    </row>
    <row r="78" spans="1:6" ht="16.5" thickBot="1" x14ac:dyDescent="0.3">
      <c r="A78" s="190">
        <f t="shared" si="4"/>
        <v>77</v>
      </c>
      <c r="B78" t="str">
        <f>MISSING_VALUE!X79</f>
        <v>CASE  WHEN COUNTRY = 'BIB' THEN 0 WHEN COUNTRY = 'KOPER' THEN 0 END AS MISSING_VAL_IND_77,</v>
      </c>
      <c r="C78" t="str">
        <f>VAL_MAX!Q79</f>
        <v/>
      </c>
      <c r="D78" t="str">
        <f>VAL_MIN!Q79</f>
        <v/>
      </c>
      <c r="E78" s="203" t="str">
        <f t="shared" si="3"/>
        <v xml:space="preserve">CASE  WHEN COUNTRY = 'BIB' THEN 0 WHEN COUNTRY = 'KOPER' THEN 0 END AS MISSING_VAL_IND_77,  </v>
      </c>
      <c r="F78">
        <f t="shared" si="5"/>
        <v>1</v>
      </c>
    </row>
    <row r="79" spans="1:6" ht="48" thickBot="1" x14ac:dyDescent="0.3">
      <c r="A79" s="190">
        <f t="shared" si="4"/>
        <v>78</v>
      </c>
      <c r="B79" t="str">
        <f>MISSING_VALUE!X80</f>
        <v>CASE  WHEN COUNTRY = 'BIB' AND SEGMENT= 'CORPORATE'  THEN 0.4570232 WHEN COUNTRY = 'BIB' AND SEGMENT= 'RETAIL'  THEN 0.62583858 WHEN COUNTRY = 'KOPER' AND SEGMENT= 'CORPORATE'  THEN 0.3646888 WHEN COUNTRY = 'KOPER' AND SEGMENT= 'SMALL/MICRO'  THEN 0.4255371 END AS MISSING_VAL_IND_78,</v>
      </c>
      <c r="C79" t="str">
        <f>VAL_MAX!Q80</f>
        <v/>
      </c>
      <c r="D79" t="str">
        <f>VAL_MIN!Q80</f>
        <v/>
      </c>
      <c r="E79" s="203" t="str">
        <f t="shared" si="3"/>
        <v xml:space="preserve">CASE  WHEN COUNTRY = 'BIB' AND SEGMENT= 'CORPORATE'  THEN 0.4570232 WHEN COUNTRY = 'BIB' AND SEGMENT= 'RETAIL'  THEN 0.62583858 WHEN COUNTRY = 'KOPER' AND SEGMENT= 'CORPORATE'  THEN 0.3646888 WHEN COUNTRY = 'KOPER' AND SEGMENT= 'SMALL/MICRO'  THEN 0.4255371 END AS MISSING_VAL_IND_78,  </v>
      </c>
      <c r="F79">
        <f t="shared" si="5"/>
        <v>1</v>
      </c>
    </row>
    <row r="80" spans="1:6" ht="16.5" thickBot="1" x14ac:dyDescent="0.3">
      <c r="A80" s="190">
        <f t="shared" si="4"/>
        <v>79</v>
      </c>
      <c r="B80" t="str">
        <f>MISSING_VALUE!X81</f>
        <v>CASE  WHEN COUNTRY = 'BIB' THEN 0 WHEN COUNTRY = 'KOPER' THEN 0 END AS MISSING_VAL_IND_79,</v>
      </c>
      <c r="C80" t="str">
        <f>VAL_MAX!Q81</f>
        <v/>
      </c>
      <c r="D80" t="str">
        <f>VAL_MIN!Q81</f>
        <v/>
      </c>
      <c r="E80" s="203" t="str">
        <f t="shared" si="3"/>
        <v xml:space="preserve">CASE  WHEN COUNTRY = 'BIB' THEN 0 WHEN COUNTRY = 'KOPER' THEN 0 END AS MISSING_VAL_IND_79,  </v>
      </c>
      <c r="F80">
        <f t="shared" si="5"/>
        <v>1</v>
      </c>
    </row>
    <row r="81" spans="1:6" ht="48" thickBot="1" x14ac:dyDescent="0.3">
      <c r="A81" s="190">
        <f t="shared" si="4"/>
        <v>80</v>
      </c>
      <c r="B81" t="str">
        <f>MISSING_VALUE!X82</f>
        <v>CASE  WHEN COUNTRY = 'BIB' AND SEGMENT= 'CORPORATE'  THEN 5.9253654 WHEN COUNTRY = 'BIB' AND SEGMENT= 'RETAIL'  THEN 6.5795145 WHEN COUNTRY = 'KOPER' AND SEGMENT= 'CORPORATE'  THEN 4.854529 WHEN COUNTRY = 'KOPER' AND SEGMENT= 'SMALL/MICRO'  THEN 5.92368 END AS MISSING_VAL_IND_80,</v>
      </c>
      <c r="C81" t="str">
        <f>VAL_MAX!Q82</f>
        <v/>
      </c>
      <c r="D81" t="str">
        <f>VAL_MIN!Q82</f>
        <v/>
      </c>
      <c r="E81" s="203" t="str">
        <f t="shared" si="3"/>
        <v xml:space="preserve">CASE  WHEN COUNTRY = 'BIB' AND SEGMENT= 'CORPORATE'  THEN 5.9253654 WHEN COUNTRY = 'BIB' AND SEGMENT= 'RETAIL'  THEN 6.5795145 WHEN COUNTRY = 'KOPER' AND SEGMENT= 'CORPORATE'  THEN 4.854529 WHEN COUNTRY = 'KOPER' AND SEGMENT= 'SMALL/MICRO'  THEN 5.92368 END AS MISSING_VAL_IND_80,  </v>
      </c>
      <c r="F81">
        <f t="shared" si="5"/>
        <v>1</v>
      </c>
    </row>
    <row r="82" spans="1:6" ht="16.5" thickBot="1" x14ac:dyDescent="0.3">
      <c r="A82" s="190">
        <f t="shared" si="4"/>
        <v>81</v>
      </c>
      <c r="B82" t="str">
        <f>MISSING_VALUE!X83</f>
        <v>CASE  WHEN COUNTRY = 'BIB' THEN 0 WHEN COUNTRY = 'KOPER' THEN 0 END AS MISSING_VAL_IND_81,</v>
      </c>
      <c r="C82" t="str">
        <f>VAL_MAX!Q83</f>
        <v/>
      </c>
      <c r="D82" t="str">
        <f>VAL_MIN!Q83</f>
        <v/>
      </c>
      <c r="E82" s="203" t="str">
        <f t="shared" si="3"/>
        <v xml:space="preserve">CASE  WHEN COUNTRY = 'BIB' THEN 0 WHEN COUNTRY = 'KOPER' THEN 0 END AS MISSING_VAL_IND_81,  </v>
      </c>
      <c r="F82">
        <f t="shared" si="5"/>
        <v>1</v>
      </c>
    </row>
    <row r="83" spans="1:6" ht="16.5" thickBot="1" x14ac:dyDescent="0.3">
      <c r="A83" s="190">
        <f t="shared" si="4"/>
        <v>82</v>
      </c>
      <c r="B83" t="str">
        <f>MISSING_VALUE!X84</f>
        <v>CASE  WHEN COUNTRY = 'BIB' THEN 0 WHEN COUNTRY = 'KOPER' THEN 0 END AS MISSING_VAL_IND_82,</v>
      </c>
      <c r="C83" t="str">
        <f>VAL_MAX!Q84</f>
        <v/>
      </c>
      <c r="D83" t="str">
        <f>VAL_MIN!Q84</f>
        <v/>
      </c>
      <c r="E83" s="203" t="str">
        <f t="shared" si="3"/>
        <v xml:space="preserve">CASE  WHEN COUNTRY = 'BIB' THEN 0 WHEN COUNTRY = 'KOPER' THEN 0 END AS MISSING_VAL_IND_82,  </v>
      </c>
      <c r="F83">
        <f t="shared" si="5"/>
        <v>1</v>
      </c>
    </row>
    <row r="84" spans="1:6" ht="16.5" thickBot="1" x14ac:dyDescent="0.3">
      <c r="A84" s="190">
        <f t="shared" si="4"/>
        <v>83</v>
      </c>
      <c r="B84" t="str">
        <f>MISSING_VALUE!X85</f>
        <v>CASE  WHEN COUNTRY = 'BIB' THEN 0 WHEN COUNTRY = 'KOPER' THEN 0 END AS MISSING_VAL_IND_83,</v>
      </c>
      <c r="C84" t="str">
        <f>VAL_MAX!Q85</f>
        <v/>
      </c>
      <c r="D84" t="str">
        <f>VAL_MIN!Q85</f>
        <v/>
      </c>
      <c r="E84" s="203" t="str">
        <f t="shared" si="3"/>
        <v xml:space="preserve">CASE  WHEN COUNTRY = 'BIB' THEN 0 WHEN COUNTRY = 'KOPER' THEN 0 END AS MISSING_VAL_IND_83,  </v>
      </c>
      <c r="F84">
        <f t="shared" si="5"/>
        <v>1</v>
      </c>
    </row>
    <row r="85" spans="1:6" ht="16.5" thickBot="1" x14ac:dyDescent="0.3">
      <c r="A85" s="190">
        <f t="shared" si="4"/>
        <v>84</v>
      </c>
      <c r="B85" t="str">
        <f>MISSING_VALUE!X86</f>
        <v>CASE  WHEN COUNTRY = 'BIB' THEN 0 WHEN COUNTRY = 'KOPER' THEN 0 END AS MISSING_VAL_IND_84,</v>
      </c>
      <c r="C85" t="str">
        <f>VAL_MAX!Q86</f>
        <v/>
      </c>
      <c r="D85" t="str">
        <f>VAL_MIN!Q86</f>
        <v/>
      </c>
      <c r="E85" s="203" t="str">
        <f t="shared" si="3"/>
        <v xml:space="preserve">CASE  WHEN COUNTRY = 'BIB' THEN 0 WHEN COUNTRY = 'KOPER' THEN 0 END AS MISSING_VAL_IND_84,  </v>
      </c>
      <c r="F85">
        <f t="shared" si="5"/>
        <v>1</v>
      </c>
    </row>
    <row r="86" spans="1:6" ht="16.5" thickBot="1" x14ac:dyDescent="0.3">
      <c r="A86" s="190">
        <f t="shared" si="4"/>
        <v>85</v>
      </c>
      <c r="B86" t="str">
        <f>MISSING_VALUE!X87</f>
        <v>CASE  WHEN COUNTRY = 'BIB' THEN 0 WHEN COUNTRY = 'KOPER' THEN 0 END AS MISSING_VAL_IND_85,</v>
      </c>
      <c r="C86" t="str">
        <f>VAL_MAX!Q87</f>
        <v/>
      </c>
      <c r="D86" t="str">
        <f>VAL_MIN!Q87</f>
        <v/>
      </c>
      <c r="E86" s="203" t="str">
        <f t="shared" si="3"/>
        <v xml:space="preserve">CASE  WHEN COUNTRY = 'BIB' THEN 0 WHEN COUNTRY = 'KOPER' THEN 0 END AS MISSING_VAL_IND_85,  </v>
      </c>
      <c r="F86">
        <f t="shared" si="5"/>
        <v>1</v>
      </c>
    </row>
    <row r="87" spans="1:6" ht="16.5" thickBot="1" x14ac:dyDescent="0.3">
      <c r="A87" s="190">
        <f t="shared" si="4"/>
        <v>86</v>
      </c>
      <c r="B87" t="str">
        <f>MISSING_VALUE!X88</f>
        <v>CASE  WHEN COUNTRY = 'BIB' THEN 0 WHEN COUNTRY = 'KOPER' THEN 0 END AS MISSING_VAL_IND_86,</v>
      </c>
      <c r="C87" t="str">
        <f>VAL_MAX!Q88</f>
        <v/>
      </c>
      <c r="D87" t="str">
        <f>VAL_MIN!Q88</f>
        <v/>
      </c>
      <c r="E87" s="203" t="str">
        <f t="shared" si="3"/>
        <v xml:space="preserve">CASE  WHEN COUNTRY = 'BIB' THEN 0 WHEN COUNTRY = 'KOPER' THEN 0 END AS MISSING_VAL_IND_86,  </v>
      </c>
      <c r="F87">
        <f t="shared" si="5"/>
        <v>1</v>
      </c>
    </row>
    <row r="88" spans="1:6" ht="16.5" thickBot="1" x14ac:dyDescent="0.3">
      <c r="A88" s="190">
        <f t="shared" si="4"/>
        <v>87</v>
      </c>
      <c r="B88" t="str">
        <f>MISSING_VALUE!X89</f>
        <v>CASE  WHEN COUNTRY = 'BIB' THEN 0 WHEN COUNTRY = 'KOPER' THEN 0 END AS MISSING_VAL_IND_87,</v>
      </c>
      <c r="C88" t="str">
        <f>VAL_MAX!Q89</f>
        <v/>
      </c>
      <c r="D88" t="str">
        <f>VAL_MIN!Q89</f>
        <v/>
      </c>
      <c r="E88" s="203" t="str">
        <f t="shared" si="3"/>
        <v xml:space="preserve">CASE  WHEN COUNTRY = 'BIB' THEN 0 WHEN COUNTRY = 'KOPER' THEN 0 END AS MISSING_VAL_IND_87,  </v>
      </c>
      <c r="F88">
        <f t="shared" si="5"/>
        <v>1</v>
      </c>
    </row>
    <row r="89" spans="1:6" ht="48" thickBot="1" x14ac:dyDescent="0.3">
      <c r="A89" s="190">
        <f t="shared" si="4"/>
        <v>88</v>
      </c>
      <c r="B89" t="str">
        <f>MISSING_VALUE!X90</f>
        <v>CASE  WHEN COUNTRY = 'BIB' AND SEGMENT= 'CORPORATE'  THEN 0.0641645 WHEN COUNTRY = 'BIB' AND SEGMENT= 'RETAIL'  THEN 0.04885011 WHEN COUNTRY = 'KOPER' AND SEGMENT= 'CORPORATE'  THEN 0.0853213 WHEN COUNTRY = 'KOPER' AND SEGMENT= 'SMALL/MICRO'  THEN 0.0687933 END AS MISSING_VAL_IND_88,</v>
      </c>
      <c r="C89" t="str">
        <f>VAL_MAX!Q90</f>
        <v/>
      </c>
      <c r="D89" t="str">
        <f>VAL_MIN!Q90</f>
        <v/>
      </c>
      <c r="E89" s="203" t="str">
        <f t="shared" si="3"/>
        <v xml:space="preserve">CASE  WHEN COUNTRY = 'BIB' AND SEGMENT= 'CORPORATE'  THEN 0.0641645 WHEN COUNTRY = 'BIB' AND SEGMENT= 'RETAIL'  THEN 0.04885011 WHEN COUNTRY = 'KOPER' AND SEGMENT= 'CORPORATE'  THEN 0.0853213 WHEN COUNTRY = 'KOPER' AND SEGMENT= 'SMALL/MICRO'  THEN 0.0687933 END AS MISSING_VAL_IND_88,  </v>
      </c>
      <c r="F89">
        <f t="shared" si="5"/>
        <v>1</v>
      </c>
    </row>
    <row r="90" spans="1:6" ht="16.5" thickBot="1" x14ac:dyDescent="0.3">
      <c r="A90" s="190">
        <f t="shared" si="4"/>
        <v>89</v>
      </c>
      <c r="B90" t="str">
        <f>MISSING_VALUE!X91</f>
        <v>CASE  WHEN COUNTRY = 'BIB' THEN 0 WHEN COUNTRY = 'KOPER' THEN 0 END AS MISSING_VAL_IND_89,</v>
      </c>
      <c r="C90" t="str">
        <f>VAL_MAX!Q91</f>
        <v/>
      </c>
      <c r="D90" t="str">
        <f>VAL_MIN!Q91</f>
        <v/>
      </c>
      <c r="E90" s="203" t="str">
        <f t="shared" si="3"/>
        <v xml:space="preserve">CASE  WHEN COUNTRY = 'BIB' THEN 0 WHEN COUNTRY = 'KOPER' THEN 0 END AS MISSING_VAL_IND_89,  </v>
      </c>
      <c r="F90">
        <f t="shared" si="5"/>
        <v>1</v>
      </c>
    </row>
    <row r="91" spans="1:6" ht="32.25" thickBot="1" x14ac:dyDescent="0.3">
      <c r="A91" s="190">
        <f t="shared" si="4"/>
        <v>90</v>
      </c>
      <c r="B91" t="str">
        <f>MISSING_VALUE!X92</f>
        <v>CASE  WHEN COUNTRY = 'KOPER' AND SEGMENT= 'CORPORATE'  THEN 0.0218502 WHEN COUNTRY = 'KOPER' AND SEGMENT= 'SMALL/MICRO'  THEN 0.0249093 END AS MISSING_VAL_IND_90,</v>
      </c>
      <c r="C91" t="str">
        <f>VAL_MAX!Q92</f>
        <v/>
      </c>
      <c r="D91" t="str">
        <f>VAL_MIN!Q92</f>
        <v/>
      </c>
      <c r="E91" s="203" t="str">
        <f t="shared" si="3"/>
        <v xml:space="preserve">CASE  WHEN COUNTRY = 'KOPER' AND SEGMENT= 'CORPORATE'  THEN 0.0218502 WHEN COUNTRY = 'KOPER' AND SEGMENT= 'SMALL/MICRO'  THEN 0.0249093 END AS MISSING_VAL_IND_90,  </v>
      </c>
      <c r="F91">
        <f t="shared" si="5"/>
        <v>1</v>
      </c>
    </row>
    <row r="92" spans="1:6" ht="16.5" thickBot="1" x14ac:dyDescent="0.3">
      <c r="A92" s="190">
        <f t="shared" si="4"/>
        <v>91</v>
      </c>
      <c r="B92" t="str">
        <f>MISSING_VALUE!X93</f>
        <v>CASE  WHEN COUNTRY = 'KOPER' THEN 0 END AS MISSING_VAL_IND_91,</v>
      </c>
      <c r="C92" t="str">
        <f>VAL_MAX!Q93</f>
        <v/>
      </c>
      <c r="D92" t="str">
        <f>VAL_MIN!Q93</f>
        <v/>
      </c>
      <c r="E92" s="203" t="str">
        <f t="shared" si="3"/>
        <v xml:space="preserve">CASE  WHEN COUNTRY = 'KOPER' THEN 0 END AS MISSING_VAL_IND_91,  </v>
      </c>
      <c r="F92">
        <f t="shared" si="5"/>
        <v>1</v>
      </c>
    </row>
    <row r="93" spans="1:6" ht="32.25" thickBot="1" x14ac:dyDescent="0.3">
      <c r="A93" s="190">
        <f t="shared" si="4"/>
        <v>92</v>
      </c>
      <c r="B93" t="str">
        <f>MISSING_VALUE!X94</f>
        <v>CASE  WHEN COUNTRY = 'KOPER' AND SEGMENT= 'CORPORATE'  THEN 0.00789 WHEN COUNTRY = 'KOPER' AND SEGMENT= 'SMALL/MICRO'  THEN 0.00998 END AS MISSING_VAL_IND_92,</v>
      </c>
      <c r="C93" t="str">
        <f>VAL_MAX!Q94</f>
        <v/>
      </c>
      <c r="D93" t="str">
        <f>VAL_MIN!Q94</f>
        <v/>
      </c>
      <c r="E93" s="203" t="str">
        <f t="shared" si="3"/>
        <v xml:space="preserve">CASE  WHEN COUNTRY = 'KOPER' AND SEGMENT= 'CORPORATE'  THEN 0.00789 WHEN COUNTRY = 'KOPER' AND SEGMENT= 'SMALL/MICRO'  THEN 0.00998 END AS MISSING_VAL_IND_92,  </v>
      </c>
      <c r="F93">
        <f t="shared" si="5"/>
        <v>1</v>
      </c>
    </row>
    <row r="94" spans="1:6" ht="16.5" thickBot="1" x14ac:dyDescent="0.3">
      <c r="A94" s="190">
        <f t="shared" si="4"/>
        <v>93</v>
      </c>
      <c r="B94" t="str">
        <f>MISSING_VALUE!X95</f>
        <v>CASE  WHEN COUNTRY = 'KOPER' THEN 0 END AS MISSING_VAL_IND_93,</v>
      </c>
      <c r="C94" t="str">
        <f>VAL_MAX!Q95</f>
        <v/>
      </c>
      <c r="D94" t="str">
        <f>VAL_MIN!Q95</f>
        <v/>
      </c>
      <c r="E94" s="203" t="str">
        <f t="shared" si="3"/>
        <v xml:space="preserve">CASE  WHEN COUNTRY = 'KOPER' THEN 0 END AS MISSING_VAL_IND_93,  </v>
      </c>
      <c r="F94">
        <f t="shared" si="5"/>
        <v>1</v>
      </c>
    </row>
    <row r="95" spans="1:6" ht="48" thickBot="1" x14ac:dyDescent="0.3">
      <c r="A95" s="190">
        <f t="shared" si="4"/>
        <v>94</v>
      </c>
      <c r="B95" t="str">
        <f>MISSING_VALUE!X96</f>
        <v>CASE  WHEN COUNTRY = 'BIB' AND SEGMENT= 'CORPORATE'  THEN 1175196.5 WHEN COUNTRY = 'BIB' AND SEGMENT= 'RETAIL'  THEN 32091.178 WHEN COUNTRY = 'KOPER' AND SEGMENT= 'CORPORATE'  THEN 3176191 WHEN COUNTRY = 'KOPER' AND SEGMENT= 'SMALL/MICRO'  THEN 38238 END AS MISSING_VAL_IND_94,</v>
      </c>
      <c r="C95" t="str">
        <f>VAL_MAX!Q96</f>
        <v/>
      </c>
      <c r="D95" t="str">
        <f>VAL_MIN!Q96</f>
        <v/>
      </c>
      <c r="E95" s="203" t="str">
        <f t="shared" si="3"/>
        <v xml:space="preserve">CASE  WHEN COUNTRY = 'BIB' AND SEGMENT= 'CORPORATE'  THEN 1175196.5 WHEN COUNTRY = 'BIB' AND SEGMENT= 'RETAIL'  THEN 32091.178 WHEN COUNTRY = 'KOPER' AND SEGMENT= 'CORPORATE'  THEN 3176191 WHEN COUNTRY = 'KOPER' AND SEGMENT= 'SMALL/MICRO'  THEN 38238 END AS MISSING_VAL_IND_94,  </v>
      </c>
      <c r="F95">
        <f t="shared" si="5"/>
        <v>1</v>
      </c>
    </row>
    <row r="96" spans="1:6" ht="16.5" thickBot="1" x14ac:dyDescent="0.3">
      <c r="A96" s="190">
        <f t="shared" si="4"/>
        <v>95</v>
      </c>
      <c r="B96" t="str">
        <f>MISSING_VALUE!X97</f>
        <v>CASE  WHEN COUNTRY = 'BIB' THEN 0 WHEN COUNTRY = 'KOPER' THEN 0 END AS MISSING_VAL_IND_95,</v>
      </c>
      <c r="C96" t="str">
        <f>VAL_MAX!Q97</f>
        <v/>
      </c>
      <c r="D96" t="str">
        <f>VAL_MIN!Q97</f>
        <v/>
      </c>
      <c r="E96" s="203" t="str">
        <f t="shared" si="3"/>
        <v xml:space="preserve">CASE  WHEN COUNTRY = 'BIB' THEN 0 WHEN COUNTRY = 'KOPER' THEN 0 END AS MISSING_VAL_IND_95,  </v>
      </c>
      <c r="F96">
        <f t="shared" si="5"/>
        <v>1</v>
      </c>
    </row>
    <row r="97" spans="1:6" ht="48" thickBot="1" x14ac:dyDescent="0.3">
      <c r="A97" s="190">
        <f t="shared" si="4"/>
        <v>96</v>
      </c>
      <c r="B97" t="str">
        <f>MISSING_VALUE!X98</f>
        <v>CASE  WHEN COUNTRY = 'BIB' AND SEGMENT= 'CORPORATE'  THEN 0.25418279 WHEN COUNTRY = 'BIB' AND SEGMENT= 'RETAIL'  THEN 0.27879429 WHEN COUNTRY = 'KOPER' AND SEGMENT= 'CORPORATE'  THEN 0.7651813 WHEN COUNTRY = 'KOPER' AND SEGMENT= 'SMALL/MICRO'  THEN 0.7044486 END AS MISSING_VAL_IND_96,</v>
      </c>
      <c r="C97" t="str">
        <f>VAL_MAX!Q98</f>
        <v/>
      </c>
      <c r="D97" t="str">
        <f>VAL_MIN!Q98</f>
        <v/>
      </c>
      <c r="E97" s="203" t="str">
        <f t="shared" si="3"/>
        <v xml:space="preserve">CASE  WHEN COUNTRY = 'BIB' AND SEGMENT= 'CORPORATE'  THEN 0.25418279 WHEN COUNTRY = 'BIB' AND SEGMENT= 'RETAIL'  THEN 0.27879429 WHEN COUNTRY = 'KOPER' AND SEGMENT= 'CORPORATE'  THEN 0.7651813 WHEN COUNTRY = 'KOPER' AND SEGMENT= 'SMALL/MICRO'  THEN 0.7044486 END AS MISSING_VAL_IND_96,  </v>
      </c>
      <c r="F97">
        <f t="shared" si="5"/>
        <v>1</v>
      </c>
    </row>
    <row r="98" spans="1:6" ht="16.5" thickBot="1" x14ac:dyDescent="0.3">
      <c r="A98" s="190">
        <f t="shared" si="4"/>
        <v>97</v>
      </c>
      <c r="B98" t="str">
        <f>MISSING_VALUE!X99</f>
        <v>CASE  WHEN COUNTRY = 'BIB' THEN 0 WHEN COUNTRY = 'KOPER' THEN 0 END AS MISSING_VAL_IND_97,</v>
      </c>
      <c r="C98" t="str">
        <f>VAL_MAX!Q99</f>
        <v/>
      </c>
      <c r="D98" t="str">
        <f>VAL_MIN!Q99</f>
        <v/>
      </c>
      <c r="E98" s="203" t="str">
        <f t="shared" si="3"/>
        <v xml:space="preserve">CASE  WHEN COUNTRY = 'BIB' THEN 0 WHEN COUNTRY = 'KOPER' THEN 0 END AS MISSING_VAL_IND_97,  </v>
      </c>
      <c r="F98">
        <f t="shared" si="5"/>
        <v>1</v>
      </c>
    </row>
    <row r="99" spans="1:6" ht="16.5" thickBot="1" x14ac:dyDescent="0.3">
      <c r="A99" s="190">
        <f t="shared" si="4"/>
        <v>98</v>
      </c>
      <c r="B99" t="str">
        <f>MISSING_VALUE!X100</f>
        <v>CASE  WHEN COUNTRY = 'BIB' THEN 0 WHEN COUNTRY = 'KOPER' THEN 0 END AS MISSING_VAL_IND_98,</v>
      </c>
      <c r="C99" t="str">
        <f>VAL_MAX!Q100</f>
        <v/>
      </c>
      <c r="D99" t="str">
        <f>VAL_MIN!Q100</f>
        <v/>
      </c>
      <c r="E99" s="203" t="str">
        <f t="shared" si="3"/>
        <v xml:space="preserve">CASE  WHEN COUNTRY = 'BIB' THEN 0 WHEN COUNTRY = 'KOPER' THEN 0 END AS MISSING_VAL_IND_98,  </v>
      </c>
      <c r="F99">
        <f t="shared" si="5"/>
        <v>1</v>
      </c>
    </row>
    <row r="100" spans="1:6" ht="32.25" thickBot="1" x14ac:dyDescent="0.3">
      <c r="A100" s="190">
        <f t="shared" si="4"/>
        <v>99</v>
      </c>
      <c r="B100" t="str">
        <f>MISSING_VALUE!X101</f>
        <v>CASE  WHEN COUNTRY = 'KOPER' AND SEGMENT= 'CORPORATE'  THEN 4.319317 WHEN COUNTRY = 'KOPER' AND SEGMENT= 'SMALL/MICRO'  THEN 4.160491 END AS MISSING_VAL_IND_99,</v>
      </c>
      <c r="C100" t="str">
        <f>VAL_MAX!Q101</f>
        <v/>
      </c>
      <c r="D100" t="str">
        <f>VAL_MIN!Q101</f>
        <v/>
      </c>
      <c r="E100" s="203" t="str">
        <f t="shared" si="3"/>
        <v xml:space="preserve">CASE  WHEN COUNTRY = 'KOPER' AND SEGMENT= 'CORPORATE'  THEN 4.319317 WHEN COUNTRY = 'KOPER' AND SEGMENT= 'SMALL/MICRO'  THEN 4.160491 END AS MISSING_VAL_IND_99,  </v>
      </c>
      <c r="F100">
        <f t="shared" si="5"/>
        <v>1</v>
      </c>
    </row>
    <row r="101" spans="1:6" ht="16.5" thickBot="1" x14ac:dyDescent="0.3">
      <c r="A101" s="190">
        <f t="shared" si="4"/>
        <v>100</v>
      </c>
      <c r="B101" t="str">
        <f>MISSING_VALUE!X102</f>
        <v>CASE  WHEN COUNTRY = 'KOPER' THEN 0 END AS MISSING_VAL_IND_100,</v>
      </c>
      <c r="C101" t="str">
        <f>VAL_MAX!Q102</f>
        <v/>
      </c>
      <c r="D101" t="str">
        <f>VAL_MIN!Q102</f>
        <v/>
      </c>
      <c r="E101" s="203" t="str">
        <f t="shared" si="3"/>
        <v xml:space="preserve">CASE  WHEN COUNTRY = 'KOPER' THEN 0 END AS MISSING_VAL_IND_100,  </v>
      </c>
      <c r="F101">
        <f t="shared" si="5"/>
        <v>1</v>
      </c>
    </row>
    <row r="102" spans="1:6" ht="16.5" thickBot="1" x14ac:dyDescent="0.3">
      <c r="A102" s="190">
        <f t="shared" si="4"/>
        <v>101</v>
      </c>
      <c r="B102" t="str">
        <f>MISSING_VALUE!X103</f>
        <v>CASE  WHEN COUNTRY = 'KOPER' THEN 0 END AS MISSING_VAL_IND_101,</v>
      </c>
      <c r="C102" t="str">
        <f>VAL_MAX!Q103</f>
        <v/>
      </c>
      <c r="D102" t="str">
        <f>VAL_MIN!Q103</f>
        <v/>
      </c>
      <c r="E102" s="203" t="str">
        <f t="shared" si="3"/>
        <v xml:space="preserve">CASE  WHEN COUNTRY = 'KOPER' THEN 0 END AS MISSING_VAL_IND_101,  </v>
      </c>
      <c r="F102">
        <f t="shared" si="5"/>
        <v>1</v>
      </c>
    </row>
    <row r="103" spans="1:6" ht="48" thickBot="1" x14ac:dyDescent="0.3">
      <c r="A103" s="190">
        <f t="shared" si="4"/>
        <v>102</v>
      </c>
      <c r="B103" t="str">
        <f>MISSING_VALUE!X104</f>
        <v>CASE  WHEN COUNTRY = 'BIB' AND SEGMENT= 'CORPORATE'  THEN 0.07693736 WHEN COUNTRY = 'BIB' AND SEGMENT= 'RETAIL'  THEN 0.09840684 WHEN COUNTRY = 'KOPER' AND SEGMENT= 'CORPORATE'  THEN 0.1440417 WHEN COUNTRY = 'KOPER' AND SEGMENT= 'SMALL/MICRO'  THEN 0.1251156 END AS MISSING_VAL_IND_102,</v>
      </c>
      <c r="C103" t="str">
        <f>VAL_MAX!Q104</f>
        <v/>
      </c>
      <c r="D103" t="str">
        <f>VAL_MIN!Q104</f>
        <v/>
      </c>
      <c r="E103" s="203" t="str">
        <f t="shared" si="3"/>
        <v xml:space="preserve">CASE  WHEN COUNTRY = 'BIB' AND SEGMENT= 'CORPORATE'  THEN 0.07693736 WHEN COUNTRY = 'BIB' AND SEGMENT= 'RETAIL'  THEN 0.09840684 WHEN COUNTRY = 'KOPER' AND SEGMENT= 'CORPORATE'  THEN 0.1440417 WHEN COUNTRY = 'KOPER' AND SEGMENT= 'SMALL/MICRO'  THEN 0.1251156 END AS MISSING_VAL_IND_102,  </v>
      </c>
      <c r="F103">
        <f t="shared" si="5"/>
        <v>1</v>
      </c>
    </row>
    <row r="104" spans="1:6" ht="16.5" thickBot="1" x14ac:dyDescent="0.3">
      <c r="A104" s="190">
        <f t="shared" si="4"/>
        <v>103</v>
      </c>
      <c r="B104" t="str">
        <f>MISSING_VALUE!X105</f>
        <v>CASE  WHEN COUNTRY = 'BIB' THEN 0 WHEN COUNTRY = 'KOPER' THEN 0 END AS MISSING_VAL_IND_103,</v>
      </c>
      <c r="C104" t="str">
        <f>VAL_MAX!Q105</f>
        <v/>
      </c>
      <c r="D104" t="str">
        <f>VAL_MIN!Q105</f>
        <v/>
      </c>
      <c r="E104" s="203" t="str">
        <f t="shared" si="3"/>
        <v xml:space="preserve">CASE  WHEN COUNTRY = 'BIB' THEN 0 WHEN COUNTRY = 'KOPER' THEN 0 END AS MISSING_VAL_IND_103,  </v>
      </c>
      <c r="F104">
        <f t="shared" si="5"/>
        <v>1</v>
      </c>
    </row>
    <row r="105" spans="1:6" ht="48" thickBot="1" x14ac:dyDescent="0.3">
      <c r="A105" s="190">
        <f t="shared" si="4"/>
        <v>104</v>
      </c>
      <c r="B105" t="str">
        <f>MISSING_VALUE!X106</f>
        <v>CASE  WHEN COUNTRY = 'BIB' AND SEGMENT= 'CORPORATE'  THEN 3.6227205 WHEN COUNTRY = 'BIB' AND SEGMENT= 'RETAIL'  THEN 2.1221309 WHEN COUNTRY = 'KOPER' AND SEGMENT= 'CORPORATE'  THEN 2.708896 WHEN COUNTRY = 'KOPER' AND SEGMENT= 'SMALL/MICRO'  THEN 1.950781 END AS MISSING_VAL_IND_104,</v>
      </c>
      <c r="C105" t="str">
        <f>VAL_MAX!Q106</f>
        <v/>
      </c>
      <c r="D105" t="str">
        <f>VAL_MIN!Q106</f>
        <v/>
      </c>
      <c r="E105" s="203" t="str">
        <f t="shared" si="3"/>
        <v xml:space="preserve">CASE  WHEN COUNTRY = 'BIB' AND SEGMENT= 'CORPORATE'  THEN 3.6227205 WHEN COUNTRY = 'BIB' AND SEGMENT= 'RETAIL'  THEN 2.1221309 WHEN COUNTRY = 'KOPER' AND SEGMENT= 'CORPORATE'  THEN 2.708896 WHEN COUNTRY = 'KOPER' AND SEGMENT= 'SMALL/MICRO'  THEN 1.950781 END AS MISSING_VAL_IND_104,  </v>
      </c>
      <c r="F105">
        <f t="shared" si="5"/>
        <v>1</v>
      </c>
    </row>
    <row r="106" spans="1:6" ht="48" thickBot="1" x14ac:dyDescent="0.3">
      <c r="A106" s="190">
        <f t="shared" si="4"/>
        <v>105</v>
      </c>
      <c r="B106" t="str">
        <f>MISSING_VALUE!X107</f>
        <v>CASE  WHEN COUNTRY = 'BIB' AND SEGMENT= 'CORPORATE'  THEN 0.10588412 WHEN COUNTRY = 'BIB' AND SEGMENT= 'RETAIL'  THEN 0.05298038 WHEN COUNTRY = 'KOPER' AND SEGMENT= 'CORPORATE'  THEN 0.167584 WHEN COUNTRY = 'KOPER' AND SEGMENT= 'SMALL/MICRO'  THEN 0.1445877 END AS MISSING_VAL_IND_105,</v>
      </c>
      <c r="C106" t="str">
        <f>VAL_MAX!Q107</f>
        <v/>
      </c>
      <c r="D106" t="str">
        <f>VAL_MIN!Q107</f>
        <v/>
      </c>
      <c r="E106" s="203" t="str">
        <f t="shared" si="3"/>
        <v xml:space="preserve">CASE  WHEN COUNTRY = 'BIB' AND SEGMENT= 'CORPORATE'  THEN 0.10588412 WHEN COUNTRY = 'BIB' AND SEGMENT= 'RETAIL'  THEN 0.05298038 WHEN COUNTRY = 'KOPER' AND SEGMENT= 'CORPORATE'  THEN 0.167584 WHEN COUNTRY = 'KOPER' AND SEGMENT= 'SMALL/MICRO'  THEN 0.1445877 END AS MISSING_VAL_IND_105,  </v>
      </c>
      <c r="F106">
        <f t="shared" si="5"/>
        <v>1</v>
      </c>
    </row>
    <row r="107" spans="1:6" ht="16.5" thickBot="1" x14ac:dyDescent="0.3">
      <c r="A107" s="190">
        <f t="shared" si="4"/>
        <v>106</v>
      </c>
      <c r="B107" t="str">
        <f>MISSING_VALUE!X108</f>
        <v>CASE  WHEN COUNTRY = 'BIB' THEN 0 WHEN COUNTRY = 'KOPER' THEN 0 END AS MISSING_VAL_IND_106,</v>
      </c>
      <c r="C107" t="str">
        <f>VAL_MAX!Q108</f>
        <v/>
      </c>
      <c r="D107" t="str">
        <f>VAL_MIN!Q108</f>
        <v/>
      </c>
      <c r="E107" s="203" t="str">
        <f t="shared" si="3"/>
        <v xml:space="preserve">CASE  WHEN COUNTRY = 'BIB' THEN 0 WHEN COUNTRY = 'KOPER' THEN 0 END AS MISSING_VAL_IND_106,  </v>
      </c>
      <c r="F107">
        <f t="shared" si="5"/>
        <v>1</v>
      </c>
    </row>
    <row r="108" spans="1:6" ht="16.5" thickBot="1" x14ac:dyDescent="0.3">
      <c r="A108" s="190">
        <f t="shared" si="4"/>
        <v>107</v>
      </c>
      <c r="B108" t="str">
        <f>MISSING_VALUE!X109</f>
        <v>CASE  WHEN COUNTRY = 'BIB' THEN 0 WHEN COUNTRY = 'KOPER' THEN 0 END AS MISSING_VAL_IND_107,</v>
      </c>
      <c r="C108" t="str">
        <f>VAL_MAX!Q109</f>
        <v/>
      </c>
      <c r="D108" t="str">
        <f>VAL_MIN!Q109</f>
        <v/>
      </c>
      <c r="E108" s="203" t="str">
        <f t="shared" si="3"/>
        <v xml:space="preserve">CASE  WHEN COUNTRY = 'BIB' THEN 0 WHEN COUNTRY = 'KOPER' THEN 0 END AS MISSING_VAL_IND_107,  </v>
      </c>
      <c r="F108">
        <f t="shared" si="5"/>
        <v>1</v>
      </c>
    </row>
    <row r="109" spans="1:6" ht="48" thickBot="1" x14ac:dyDescent="0.3">
      <c r="A109" s="190">
        <f t="shared" si="4"/>
        <v>108</v>
      </c>
      <c r="B109" t="str">
        <f>MISSING_VALUE!X110</f>
        <v>CASE  WHEN COUNTRY = 'BIB' AND SEGMENT= 'CORPORATE'  THEN 4.2176456 WHEN COUNTRY = 'BIB' AND SEGMENT= 'RETAIL'  THEN 2.7173913 WHEN COUNTRY = 'KOPER' AND SEGMENT= 'CORPORATE'  THEN 5.915803 WHEN COUNTRY = 'KOPER' AND SEGMENT= 'SMALL/MICRO'  THEN 4.317695 END AS MISSING_VAL_IND_108,</v>
      </c>
      <c r="C109" t="str">
        <f>VAL_MAX!Q110</f>
        <v/>
      </c>
      <c r="D109" t="str">
        <f>VAL_MIN!Q110</f>
        <v/>
      </c>
      <c r="E109" s="203" t="str">
        <f t="shared" si="3"/>
        <v xml:space="preserve">CASE  WHEN COUNTRY = 'BIB' AND SEGMENT= 'CORPORATE'  THEN 4.2176456 WHEN COUNTRY = 'BIB' AND SEGMENT= 'RETAIL'  THEN 2.7173913 WHEN COUNTRY = 'KOPER' AND SEGMENT= 'CORPORATE'  THEN 5.915803 WHEN COUNTRY = 'KOPER' AND SEGMENT= 'SMALL/MICRO'  THEN 4.317695 END AS MISSING_VAL_IND_108,  </v>
      </c>
      <c r="F109">
        <f t="shared" si="5"/>
        <v>1</v>
      </c>
    </row>
    <row r="110" spans="1:6" ht="16.5" thickBot="1" x14ac:dyDescent="0.3">
      <c r="A110" s="190">
        <f t="shared" si="4"/>
        <v>109</v>
      </c>
      <c r="B110" t="str">
        <f>MISSING_VALUE!X111</f>
        <v>CASE  WHEN COUNTRY = 'BIB' THEN 0 WHEN COUNTRY = 'KOPER' THEN 0 END AS MISSING_VAL_IND_109,</v>
      </c>
      <c r="C110" t="str">
        <f>VAL_MAX!Q111</f>
        <v/>
      </c>
      <c r="D110" t="str">
        <f>VAL_MIN!Q111</f>
        <v/>
      </c>
      <c r="E110" s="203" t="str">
        <f t="shared" si="3"/>
        <v xml:space="preserve">CASE  WHEN COUNTRY = 'BIB' THEN 0 WHEN COUNTRY = 'KOPER' THEN 0 END AS MISSING_VAL_IND_109,  </v>
      </c>
      <c r="F110">
        <f t="shared" si="5"/>
        <v>1</v>
      </c>
    </row>
    <row r="111" spans="1:6" ht="48" thickBot="1" x14ac:dyDescent="0.3">
      <c r="A111" s="190">
        <f t="shared" si="4"/>
        <v>110</v>
      </c>
      <c r="B111" t="str">
        <f>MISSING_VALUE!X112</f>
        <v>CASE  WHEN COUNTRY = 'BIB' AND SEGMENT= 'CORPORATE'  THEN -216.50633 WHEN COUNTRY = 'BIB' AND SEGMENT= 'RETAIL'  THEN -108.9804 WHEN COUNTRY = 'KOPER' AND SEGMENT= 'CORPORATE'  THEN -122.5099 WHEN COUNTRY = 'KOPER' AND SEGMENT= 'SMALL/MICRO'  THEN -84.6868 END AS MISSING_VAL_IND_110,</v>
      </c>
      <c r="C111" t="str">
        <f>VAL_MAX!Q112</f>
        <v/>
      </c>
      <c r="D111" t="str">
        <f>VAL_MIN!Q112</f>
        <v/>
      </c>
      <c r="E111" s="203" t="str">
        <f t="shared" si="3"/>
        <v xml:space="preserve">CASE  WHEN COUNTRY = 'BIB' AND SEGMENT= 'CORPORATE'  THEN -216.50633 WHEN COUNTRY = 'BIB' AND SEGMENT= 'RETAIL'  THEN -108.9804 WHEN COUNTRY = 'KOPER' AND SEGMENT= 'CORPORATE'  THEN -122.5099 WHEN COUNTRY = 'KOPER' AND SEGMENT= 'SMALL/MICRO'  THEN -84.6868 END AS MISSING_VAL_IND_110,  </v>
      </c>
      <c r="F111">
        <f t="shared" si="5"/>
        <v>1</v>
      </c>
    </row>
    <row r="112" spans="1:6" ht="16.5" thickBot="1" x14ac:dyDescent="0.3">
      <c r="A112" s="190">
        <f t="shared" si="4"/>
        <v>111</v>
      </c>
      <c r="B112" t="str">
        <f>MISSING_VALUE!X113</f>
        <v>CASE  WHEN COUNTRY = 'BIB' THEN 0 WHEN COUNTRY = 'KOPER' THEN 0 END AS MISSING_VAL_IND_111,</v>
      </c>
      <c r="C112" t="str">
        <f>VAL_MAX!Q113</f>
        <v/>
      </c>
      <c r="D112" t="str">
        <f>VAL_MIN!Q113</f>
        <v/>
      </c>
      <c r="E112" s="203" t="str">
        <f t="shared" si="3"/>
        <v xml:space="preserve">CASE  WHEN COUNTRY = 'BIB' THEN 0 WHEN COUNTRY = 'KOPER' THEN 0 END AS MISSING_VAL_IND_111,  </v>
      </c>
      <c r="F112">
        <f t="shared" si="5"/>
        <v>1</v>
      </c>
    </row>
    <row r="113" spans="1:6" ht="48" thickBot="1" x14ac:dyDescent="0.3">
      <c r="A113" s="190">
        <f t="shared" si="4"/>
        <v>112</v>
      </c>
      <c r="B113" t="str">
        <f>MISSING_VALUE!X114</f>
        <v>CASE  WHEN COUNTRY = 'BIB' AND SEGMENT= 'CORPORATE'  THEN 0.353852 WHEN COUNTRY = 'BIB' AND SEGMENT= 'RETAIL'  THEN 0.2644859 WHEN COUNTRY = 'KOPER' AND SEGMENT= 'CORPORATE'  THEN 0.4720106 WHEN COUNTRY = 'KOPER' AND SEGMENT= 'SMALL/MICRO'  THEN 0.2991793 END AS MISSING_VAL_IND_112,</v>
      </c>
      <c r="C113" t="str">
        <f>VAL_MAX!Q114</f>
        <v/>
      </c>
      <c r="D113" t="str">
        <f>VAL_MIN!Q114</f>
        <v/>
      </c>
      <c r="E113" s="203" t="str">
        <f t="shared" si="3"/>
        <v xml:space="preserve">CASE  WHEN COUNTRY = 'BIB' AND SEGMENT= 'CORPORATE'  THEN 0.353852 WHEN COUNTRY = 'BIB' AND SEGMENT= 'RETAIL'  THEN 0.2644859 WHEN COUNTRY = 'KOPER' AND SEGMENT= 'CORPORATE'  THEN 0.4720106 WHEN COUNTRY = 'KOPER' AND SEGMENT= 'SMALL/MICRO'  THEN 0.2991793 END AS MISSING_VAL_IND_112,  </v>
      </c>
      <c r="F113">
        <f t="shared" si="5"/>
        <v>1</v>
      </c>
    </row>
    <row r="114" spans="1:6" ht="16.5" thickBot="1" x14ac:dyDescent="0.3">
      <c r="A114" s="190">
        <f t="shared" si="4"/>
        <v>113</v>
      </c>
      <c r="B114" t="str">
        <f>MISSING_VALUE!X115</f>
        <v>CASE  WHEN COUNTRY = 'BIB' THEN 0 WHEN COUNTRY = 'KOPER' THEN 0 END AS MISSING_VAL_IND_113,</v>
      </c>
      <c r="C114" t="str">
        <f>VAL_MAX!Q115</f>
        <v/>
      </c>
      <c r="D114" t="str">
        <f>VAL_MIN!Q115</f>
        <v/>
      </c>
      <c r="E114" s="203" t="str">
        <f t="shared" si="3"/>
        <v xml:space="preserve">CASE  WHEN COUNTRY = 'BIB' THEN 0 WHEN COUNTRY = 'KOPER' THEN 0 END AS MISSING_VAL_IND_113,  </v>
      </c>
      <c r="F114">
        <f t="shared" si="5"/>
        <v>1</v>
      </c>
    </row>
    <row r="115" spans="1:6" ht="16.5" thickBot="1" x14ac:dyDescent="0.3">
      <c r="A115" s="190">
        <f t="shared" si="4"/>
        <v>114</v>
      </c>
      <c r="B115" t="str">
        <f>MISSING_VALUE!X116</f>
        <v>CASE  WHEN COUNTRY = 'BIB' THEN 0 WHEN COUNTRY = 'KOPER' THEN 0 END AS MISSING_VAL_IND_114,</v>
      </c>
      <c r="C115" t="str">
        <f>VAL_MAX!Q116</f>
        <v/>
      </c>
      <c r="D115" t="str">
        <f>VAL_MIN!Q116</f>
        <v/>
      </c>
      <c r="E115" s="203" t="str">
        <f t="shared" si="3"/>
        <v xml:space="preserve">CASE  WHEN COUNTRY = 'BIB' THEN 0 WHEN COUNTRY = 'KOPER' THEN 0 END AS MISSING_VAL_IND_114,  </v>
      </c>
      <c r="F115">
        <f t="shared" si="5"/>
        <v>1</v>
      </c>
    </row>
    <row r="116" spans="1:6" ht="48" thickBot="1" x14ac:dyDescent="0.3">
      <c r="A116" s="190">
        <f t="shared" si="4"/>
        <v>115</v>
      </c>
      <c r="B116" t="str">
        <f>MISSING_VALUE!X117</f>
        <v>CASE  WHEN COUNTRY = 'BIB' AND SEGMENT= 'CORPORATE'  THEN 0.02171407 WHEN COUNTRY = 'BIB' AND SEGMENT= 'RETAIL'  THEN 0.01998575 WHEN COUNTRY = 'KOPER' AND SEGMENT= 'CORPORATE'  THEN 0.0217927 WHEN COUNTRY = 'KOPER' AND SEGMENT= 'SMALL/MICRO'  THEN 0.0409422 END AS MISSING_VAL_IND_115,</v>
      </c>
      <c r="C116" t="str">
        <f>VAL_MAX!Q117</f>
        <v/>
      </c>
      <c r="D116" t="str">
        <f>VAL_MIN!Q117</f>
        <v/>
      </c>
      <c r="E116" s="203" t="str">
        <f t="shared" si="3"/>
        <v xml:space="preserve">CASE  WHEN COUNTRY = 'BIB' AND SEGMENT= 'CORPORATE'  THEN 0.02171407 WHEN COUNTRY = 'BIB' AND SEGMENT= 'RETAIL'  THEN 0.01998575 WHEN COUNTRY = 'KOPER' AND SEGMENT= 'CORPORATE'  THEN 0.0217927 WHEN COUNTRY = 'KOPER' AND SEGMENT= 'SMALL/MICRO'  THEN 0.0409422 END AS MISSING_VAL_IND_115,  </v>
      </c>
      <c r="F116">
        <f t="shared" si="5"/>
        <v>1</v>
      </c>
    </row>
    <row r="117" spans="1:6" ht="16.5" thickBot="1" x14ac:dyDescent="0.3">
      <c r="A117" s="190">
        <f t="shared" si="4"/>
        <v>116</v>
      </c>
      <c r="B117" t="str">
        <f>MISSING_VALUE!X118</f>
        <v>CASE  WHEN COUNTRY = 'BIB' THEN 0 WHEN COUNTRY = 'KOPER' THEN 0 END AS MISSING_VAL_IND_116,</v>
      </c>
      <c r="C117" t="str">
        <f>VAL_MAX!Q118</f>
        <v/>
      </c>
      <c r="D117" t="str">
        <f>VAL_MIN!Q118</f>
        <v/>
      </c>
      <c r="E117" s="203" t="str">
        <f t="shared" si="3"/>
        <v xml:space="preserve">CASE  WHEN COUNTRY = 'BIB' THEN 0 WHEN COUNTRY = 'KOPER' THEN 0 END AS MISSING_VAL_IND_116,  </v>
      </c>
      <c r="F117">
        <f t="shared" si="5"/>
        <v>1</v>
      </c>
    </row>
    <row r="118" spans="1:6" ht="32.25" thickBot="1" x14ac:dyDescent="0.3">
      <c r="A118" s="190">
        <v>122</v>
      </c>
      <c r="B118" t="str">
        <f>MISSING_VALUE!X119</f>
        <v>CASE  WHEN COUNTRY = 'KOPER' AND SEGMENT= 'CORPORATE'  THEN 3.177937 WHEN COUNTRY = 'KOPER' AND SEGMENT= 'SMALL/MICRO'  THEN 4.598423 END AS MISSING_VAL_IND_122,</v>
      </c>
      <c r="C118" t="str">
        <f>VAL_MAX!Q119</f>
        <v/>
      </c>
      <c r="D118" t="str">
        <f>VAL_MIN!Q119</f>
        <v/>
      </c>
      <c r="E118" s="203" t="str">
        <f t="shared" si="3"/>
        <v xml:space="preserve">CASE  WHEN COUNTRY = 'KOPER' AND SEGMENT= 'CORPORATE'  THEN 3.177937 WHEN COUNTRY = 'KOPER' AND SEGMENT= 'SMALL/MICRO'  THEN 4.598423 END AS MISSING_VAL_IND_122,  </v>
      </c>
      <c r="F118">
        <f t="shared" si="5"/>
        <v>1</v>
      </c>
    </row>
    <row r="119" spans="1:6" ht="16.5" thickBot="1" x14ac:dyDescent="0.3">
      <c r="A119" s="190">
        <f t="shared" si="4"/>
        <v>123</v>
      </c>
      <c r="B119" t="str">
        <f>MISSING_VALUE!X120</f>
        <v>CASE  WHEN COUNTRY = 'KOPER' THEN 0 END AS MISSING_VAL_IND_123,</v>
      </c>
      <c r="C119" t="str">
        <f>VAL_MAX!Q120</f>
        <v/>
      </c>
      <c r="D119" t="str">
        <f>VAL_MIN!Q120</f>
        <v/>
      </c>
      <c r="E119" s="203" t="str">
        <f t="shared" si="3"/>
        <v xml:space="preserve">CASE  WHEN COUNTRY = 'KOPER' THEN 0 END AS MISSING_VAL_IND_123,  </v>
      </c>
      <c r="F119">
        <f t="shared" si="5"/>
        <v>1</v>
      </c>
    </row>
    <row r="120" spans="1:6" ht="48" thickBot="1" x14ac:dyDescent="0.3">
      <c r="A120" s="190">
        <f t="shared" si="4"/>
        <v>124</v>
      </c>
      <c r="B120" t="str">
        <f>MISSING_VALUE!X121</f>
        <v>CASE  WHEN COUNTRY = 'BIB' AND SEGMENT= 'CORPORATE'  THEN 0.805116 WHEN COUNTRY = 'BIB' AND SEGMENT= 'RETAIL'  THEN 0.6816625 WHEN COUNTRY = 'KOPER' AND SEGMENT= 'CORPORATE'  THEN 0.8107947 WHEN COUNTRY = 'KOPER' AND SEGMENT= 'SMALL/MICRO'  THEN 0.8284199 END AS MISSING_VAL_IND_124,</v>
      </c>
      <c r="C120" t="str">
        <f>VAL_MAX!Q121</f>
        <v/>
      </c>
      <c r="D120" t="str">
        <f>VAL_MIN!Q121</f>
        <v/>
      </c>
      <c r="E120" s="203" t="str">
        <f t="shared" si="3"/>
        <v xml:space="preserve">CASE  WHEN COUNTRY = 'BIB' AND SEGMENT= 'CORPORATE'  THEN 0.805116 WHEN COUNTRY = 'BIB' AND SEGMENT= 'RETAIL'  THEN 0.6816625 WHEN COUNTRY = 'KOPER' AND SEGMENT= 'CORPORATE'  THEN 0.8107947 WHEN COUNTRY = 'KOPER' AND SEGMENT= 'SMALL/MICRO'  THEN 0.8284199 END AS MISSING_VAL_IND_124,  </v>
      </c>
      <c r="F120">
        <f t="shared" si="5"/>
        <v>1</v>
      </c>
    </row>
    <row r="121" spans="1:6" ht="16.5" thickBot="1" x14ac:dyDescent="0.3">
      <c r="A121" s="190">
        <f t="shared" si="4"/>
        <v>125</v>
      </c>
      <c r="B121" t="str">
        <f>MISSING_VALUE!X122</f>
        <v>CASE  WHEN COUNTRY = 'BIB' THEN 0 WHEN COUNTRY = 'KOPER' THEN 0 END AS MISSING_VAL_IND_125,</v>
      </c>
      <c r="C121" t="str">
        <f>VAL_MAX!Q122</f>
        <v/>
      </c>
      <c r="D121" t="str">
        <f>VAL_MIN!Q122</f>
        <v/>
      </c>
      <c r="E121" s="203" t="str">
        <f t="shared" si="3"/>
        <v xml:space="preserve">CASE  WHEN COUNTRY = 'BIB' THEN 0 WHEN COUNTRY = 'KOPER' THEN 0 END AS MISSING_VAL_IND_125,  </v>
      </c>
      <c r="F121">
        <f t="shared" si="5"/>
        <v>1</v>
      </c>
    </row>
    <row r="122" spans="1:6" ht="48" thickBot="1" x14ac:dyDescent="0.3">
      <c r="A122" s="190">
        <f t="shared" si="4"/>
        <v>126</v>
      </c>
      <c r="B122" t="str">
        <f>MISSING_VALUE!X123</f>
        <v>CASE  WHEN COUNTRY = 'BIB' AND SEGMENT= 'CORPORATE'  THEN 0.03870615 WHEN COUNTRY = 'BIB' AND SEGMENT= 'RETAIL'  THEN 0.02951718 WHEN COUNTRY = 'KOPER' AND SEGMENT= 'CORPORATE'  THEN 0.0423064 WHEN COUNTRY = 'KOPER' AND SEGMENT= 'SMALL/MICRO'  THEN 0.0404819 END AS MISSING_VAL_IND_126,</v>
      </c>
      <c r="C122" t="str">
        <f>VAL_MAX!Q123</f>
        <v/>
      </c>
      <c r="D122" t="str">
        <f>VAL_MIN!Q123</f>
        <v/>
      </c>
      <c r="E122" s="203" t="str">
        <f t="shared" si="3"/>
        <v xml:space="preserve">CASE  WHEN COUNTRY = 'BIB' AND SEGMENT= 'CORPORATE'  THEN 0.03870615 WHEN COUNTRY = 'BIB' AND SEGMENT= 'RETAIL'  THEN 0.02951718 WHEN COUNTRY = 'KOPER' AND SEGMENT= 'CORPORATE'  THEN 0.0423064 WHEN COUNTRY = 'KOPER' AND SEGMENT= 'SMALL/MICRO'  THEN 0.0404819 END AS MISSING_VAL_IND_126,  </v>
      </c>
      <c r="F122">
        <f t="shared" si="5"/>
        <v>1</v>
      </c>
    </row>
    <row r="123" spans="1:6" ht="16.5" thickBot="1" x14ac:dyDescent="0.3">
      <c r="A123" s="190">
        <f t="shared" si="4"/>
        <v>127</v>
      </c>
      <c r="B123" t="str">
        <f>MISSING_VALUE!X124</f>
        <v>CASE  WHEN COUNTRY = 'BIB' THEN 0 WHEN COUNTRY = 'KOPER' THEN 0 END AS MISSING_VAL_IND_127,</v>
      </c>
      <c r="C123" t="str">
        <f>VAL_MAX!Q124</f>
        <v/>
      </c>
      <c r="D123" t="str">
        <f>VAL_MIN!Q124</f>
        <v/>
      </c>
      <c r="E123" s="203" t="str">
        <f t="shared" si="3"/>
        <v xml:space="preserve">CASE  WHEN COUNTRY = 'BIB' THEN 0 WHEN COUNTRY = 'KOPER' THEN 0 END AS MISSING_VAL_IND_127,  </v>
      </c>
      <c r="F123">
        <f t="shared" si="5"/>
        <v>1</v>
      </c>
    </row>
    <row r="124" spans="1:6" ht="16.5" thickBot="1" x14ac:dyDescent="0.3">
      <c r="A124" s="190">
        <f t="shared" si="4"/>
        <v>128</v>
      </c>
      <c r="B124" t="str">
        <f>MISSING_VALUE!X125</f>
        <v>CASE  WHEN COUNTRY = 'BIB' THEN 0 WHEN COUNTRY = 'KOPER' THEN 0 END AS MISSING_VAL_IND_128,</v>
      </c>
      <c r="C124" t="str">
        <f>VAL_MAX!Q125</f>
        <v/>
      </c>
      <c r="D124" t="str">
        <f>VAL_MIN!Q125</f>
        <v/>
      </c>
      <c r="E124" s="203" t="str">
        <f t="shared" si="3"/>
        <v xml:space="preserve">CASE  WHEN COUNTRY = 'BIB' THEN 0 WHEN COUNTRY = 'KOPER' THEN 0 END AS MISSING_VAL_IND_128,  </v>
      </c>
      <c r="F124">
        <f t="shared" si="5"/>
        <v>1</v>
      </c>
    </row>
    <row r="125" spans="1:6" ht="48" thickBot="1" x14ac:dyDescent="0.3">
      <c r="A125" s="190">
        <f t="shared" si="4"/>
        <v>129</v>
      </c>
      <c r="B125" t="str">
        <f>MISSING_VALUE!X126</f>
        <v>CASE  WHEN COUNTRY = 'BIB' AND SEGMENT= 'CORPORATE'  THEN 9.109025 WHEN COUNTRY = 'BIB' AND SEGMENT= 'RETAIL'  THEN 6.1172247 WHEN COUNTRY = 'KOPER' AND SEGMENT= 'CORPORATE'  THEN 10.182 WHEN COUNTRY = 'KOPER' AND SEGMENT= 'SMALL/MICRO'  THEN 12.60775 END AS MISSING_VAL_IND_129,</v>
      </c>
      <c r="C125" t="str">
        <f>VAL_MAX!Q126</f>
        <v/>
      </c>
      <c r="D125" t="str">
        <f>VAL_MIN!Q126</f>
        <v/>
      </c>
      <c r="E125" s="203" t="str">
        <f t="shared" si="3"/>
        <v xml:space="preserve">CASE  WHEN COUNTRY = 'BIB' AND SEGMENT= 'CORPORATE'  THEN 9.109025 WHEN COUNTRY = 'BIB' AND SEGMENT= 'RETAIL'  THEN 6.1172247 WHEN COUNTRY = 'KOPER' AND SEGMENT= 'CORPORATE'  THEN 10.182 WHEN COUNTRY = 'KOPER' AND SEGMENT= 'SMALL/MICRO'  THEN 12.60775 END AS MISSING_VAL_IND_129,  </v>
      </c>
      <c r="F125">
        <f t="shared" si="5"/>
        <v>1</v>
      </c>
    </row>
    <row r="126" spans="1:6" ht="16.5" thickBot="1" x14ac:dyDescent="0.3">
      <c r="A126" s="190">
        <f t="shared" si="4"/>
        <v>130</v>
      </c>
      <c r="B126" t="str">
        <f>MISSING_VALUE!X127</f>
        <v>CASE  WHEN COUNTRY = 'BIB' THEN 0 WHEN COUNTRY = 'KOPER' THEN 0 END AS MISSING_VAL_IND_130,</v>
      </c>
      <c r="C126" t="str">
        <f>VAL_MAX!Q127</f>
        <v/>
      </c>
      <c r="D126" t="str">
        <f>VAL_MIN!Q127</f>
        <v/>
      </c>
      <c r="E126" s="203" t="str">
        <f t="shared" si="3"/>
        <v xml:space="preserve">CASE  WHEN COUNTRY = 'BIB' THEN 0 WHEN COUNTRY = 'KOPER' THEN 0 END AS MISSING_VAL_IND_130,  </v>
      </c>
      <c r="F126">
        <f t="shared" si="5"/>
        <v>1</v>
      </c>
    </row>
    <row r="127" spans="1:6" ht="48" thickBot="1" x14ac:dyDescent="0.3">
      <c r="A127" s="190">
        <f t="shared" si="4"/>
        <v>131</v>
      </c>
      <c r="B127" t="str">
        <f>MISSING_VALUE!X128</f>
        <v>CASE  WHEN COUNTRY = 'BIB' AND SEGMENT= 'CORPORATE'  THEN 0.38435042 WHEN COUNTRY = 'BIB' AND SEGMENT= 'RETAIL'  THEN 0.25999987 WHEN COUNTRY = 'KOPER' AND SEGMENT= 'CORPORATE'  THEN 0.4982336 WHEN COUNTRY = 'KOPER' AND SEGMENT= 'SMALL/MICRO'  THEN 0.3419732 END AS MISSING_VAL_IND_131,</v>
      </c>
      <c r="C127" t="str">
        <f>VAL_MAX!Q128</f>
        <v/>
      </c>
      <c r="D127" t="str">
        <f>VAL_MIN!Q128</f>
        <v/>
      </c>
      <c r="E127" s="203" t="str">
        <f t="shared" si="3"/>
        <v xml:space="preserve">CASE  WHEN COUNTRY = 'BIB' AND SEGMENT= 'CORPORATE'  THEN 0.38435042 WHEN COUNTRY = 'BIB' AND SEGMENT= 'RETAIL'  THEN 0.25999987 WHEN COUNTRY = 'KOPER' AND SEGMENT= 'CORPORATE'  THEN 0.4982336 WHEN COUNTRY = 'KOPER' AND SEGMENT= 'SMALL/MICRO'  THEN 0.3419732 END AS MISSING_VAL_IND_131,  </v>
      </c>
      <c r="F127">
        <f t="shared" si="5"/>
        <v>1</v>
      </c>
    </row>
    <row r="128" spans="1:6" ht="16.5" thickBot="1" x14ac:dyDescent="0.3">
      <c r="A128" s="190">
        <f t="shared" si="4"/>
        <v>132</v>
      </c>
      <c r="B128" t="str">
        <f>MISSING_VALUE!X129</f>
        <v>CASE  WHEN COUNTRY = 'BIB' THEN 0 WHEN COUNTRY = 'KOPER' THEN 0 END AS MISSING_VAL_IND_132,</v>
      </c>
      <c r="C128" t="str">
        <f>VAL_MAX!Q129</f>
        <v/>
      </c>
      <c r="D128" t="str">
        <f>VAL_MIN!Q129</f>
        <v/>
      </c>
      <c r="E128" s="203" t="str">
        <f t="shared" si="3"/>
        <v xml:space="preserve">CASE  WHEN COUNTRY = 'BIB' THEN 0 WHEN COUNTRY = 'KOPER' THEN 0 END AS MISSING_VAL_IND_132,  </v>
      </c>
      <c r="F128">
        <f t="shared" si="5"/>
        <v>1</v>
      </c>
    </row>
    <row r="129" spans="1:6" ht="16.5" thickBot="1" x14ac:dyDescent="0.3">
      <c r="A129" s="190">
        <f t="shared" si="4"/>
        <v>133</v>
      </c>
      <c r="B129" t="str">
        <f>MISSING_VALUE!X130</f>
        <v>CASE  WHEN COUNTRY = 'BIB' THEN 0 WHEN COUNTRY = 'KOPER' THEN 0 END AS MISSING_VAL_IND_133,</v>
      </c>
      <c r="C129" t="str">
        <f>VAL_MAX!Q130</f>
        <v/>
      </c>
      <c r="D129" t="str">
        <f>VAL_MIN!Q130</f>
        <v/>
      </c>
      <c r="E129" s="203" t="str">
        <f t="shared" si="3"/>
        <v xml:space="preserve">CASE  WHEN COUNTRY = 'BIB' THEN 0 WHEN COUNTRY = 'KOPER' THEN 0 END AS MISSING_VAL_IND_133,  </v>
      </c>
      <c r="F129">
        <f t="shared" si="5"/>
        <v>1</v>
      </c>
    </row>
    <row r="130" spans="1:6" ht="16.5" hidden="1" customHeight="1" thickBot="1" x14ac:dyDescent="0.3">
      <c r="A130" s="190">
        <f t="shared" si="4"/>
        <v>134</v>
      </c>
      <c r="B130" t="str">
        <f>MISSING_VALUE!X131</f>
        <v/>
      </c>
      <c r="C130" t="str">
        <f>VAL_MAX!Q131</f>
        <v/>
      </c>
      <c r="D130" t="str">
        <f>VAL_MIN!Q131</f>
        <v/>
      </c>
      <c r="E130" s="203" t="str">
        <f t="shared" ref="E130:E131" si="6">CONCATENATE(B130," ",C130," ",D130)</f>
        <v xml:space="preserve">  </v>
      </c>
      <c r="F130">
        <f t="shared" si="5"/>
        <v>0</v>
      </c>
    </row>
    <row r="131" spans="1:6" ht="16.5" hidden="1" customHeight="1" thickBot="1" x14ac:dyDescent="0.3">
      <c r="A131" s="190">
        <f t="shared" si="4"/>
        <v>135</v>
      </c>
      <c r="B131" t="str">
        <f>MISSING_VALUE!X132</f>
        <v/>
      </c>
      <c r="C131" t="str">
        <f>VAL_MAX!Q132</f>
        <v/>
      </c>
      <c r="D131" t="str">
        <f>VAL_MIN!Q132</f>
        <v/>
      </c>
      <c r="E131" s="203" t="str">
        <f t="shared" si="6"/>
        <v xml:space="preserve">  </v>
      </c>
      <c r="F131">
        <f t="shared" si="5"/>
        <v>0</v>
      </c>
    </row>
    <row r="132" spans="1:6" ht="16.5" hidden="1" customHeight="1" thickBot="1" x14ac:dyDescent="0.3">
      <c r="A132" s="190">
        <f t="shared" si="4"/>
        <v>136</v>
      </c>
      <c r="B132" t="str">
        <f>MISSING_VALUE!X133</f>
        <v/>
      </c>
      <c r="C132" t="str">
        <f>VAL_MAX!Q133</f>
        <v/>
      </c>
      <c r="D132" t="str">
        <f>VAL_MIN!Q133</f>
        <v/>
      </c>
      <c r="E132" s="203" t="str">
        <f t="shared" ref="E132:E195" si="7">CONCATENATE(B132," ",C132," ",D132)</f>
        <v xml:space="preserve">  </v>
      </c>
      <c r="F132">
        <f t="shared" si="5"/>
        <v>0</v>
      </c>
    </row>
    <row r="133" spans="1:6" ht="16.5" hidden="1" customHeight="1" thickBot="1" x14ac:dyDescent="0.3">
      <c r="A133" s="190">
        <f t="shared" ref="A133:A196" si="8">+A132+1</f>
        <v>137</v>
      </c>
      <c r="B133" t="str">
        <f>MISSING_VALUE!X134</f>
        <v/>
      </c>
      <c r="C133" t="str">
        <f>VAL_MAX!Q134</f>
        <v/>
      </c>
      <c r="D133" t="str">
        <f>VAL_MIN!Q134</f>
        <v/>
      </c>
      <c r="E133" s="203" t="str">
        <f t="shared" si="7"/>
        <v xml:space="preserve">  </v>
      </c>
      <c r="F133">
        <f t="shared" ref="F133:F196" si="9">IF((LEN(B133)+LEN(C133)+LEN(D133))&gt;0,1,0)</f>
        <v>0</v>
      </c>
    </row>
    <row r="134" spans="1:6" ht="16.5" customHeight="1" thickBot="1" x14ac:dyDescent="0.3">
      <c r="A134" s="190">
        <f t="shared" si="8"/>
        <v>138</v>
      </c>
      <c r="B134" t="str">
        <f>MISSING_VALUE!X135</f>
        <v>-999 AS MISSING_VAL_IND_138,</v>
      </c>
      <c r="C134" t="str">
        <f>VAL_MAX!Q135</f>
        <v/>
      </c>
      <c r="D134" t="str">
        <f>VAL_MIN!Q135</f>
        <v/>
      </c>
      <c r="E134" s="203" t="str">
        <f t="shared" si="7"/>
        <v xml:space="preserve">-999 AS MISSING_VAL_IND_138,  </v>
      </c>
      <c r="F134">
        <f t="shared" si="9"/>
        <v>1</v>
      </c>
    </row>
    <row r="135" spans="1:6" ht="16.5" customHeight="1" thickBot="1" x14ac:dyDescent="0.3">
      <c r="A135" s="190">
        <f t="shared" si="8"/>
        <v>139</v>
      </c>
      <c r="B135" t="str">
        <f>MISSING_VALUE!X136</f>
        <v>-999 AS MISSING_VAL_IND_139,</v>
      </c>
      <c r="C135" t="str">
        <f>VAL_MAX!Q136</f>
        <v/>
      </c>
      <c r="D135" t="str">
        <f>VAL_MIN!Q136</f>
        <v/>
      </c>
      <c r="E135" s="203" t="str">
        <f t="shared" si="7"/>
        <v xml:space="preserve">-999 AS MISSING_VAL_IND_139,  </v>
      </c>
      <c r="F135">
        <f t="shared" si="9"/>
        <v>1</v>
      </c>
    </row>
    <row r="136" spans="1:6" ht="16.5" customHeight="1" thickBot="1" x14ac:dyDescent="0.3">
      <c r="A136" s="190">
        <f t="shared" si="8"/>
        <v>140</v>
      </c>
      <c r="B136" t="str">
        <f>MISSING_VALUE!X137</f>
        <v>-999 AS MISSING_VAL_IND_140,</v>
      </c>
      <c r="C136" t="str">
        <f>VAL_MAX!Q137</f>
        <v/>
      </c>
      <c r="D136" t="str">
        <f>VAL_MIN!Q137</f>
        <v/>
      </c>
      <c r="E136" s="203" t="str">
        <f t="shared" si="7"/>
        <v xml:space="preserve">-999 AS MISSING_VAL_IND_140,  </v>
      </c>
      <c r="F136">
        <f t="shared" si="9"/>
        <v>1</v>
      </c>
    </row>
    <row r="137" spans="1:6" ht="16.5" customHeight="1" thickBot="1" x14ac:dyDescent="0.3">
      <c r="A137" s="190">
        <f t="shared" si="8"/>
        <v>141</v>
      </c>
      <c r="B137" t="str">
        <f>MISSING_VALUE!X138</f>
        <v>-999 AS MISSING_VAL_IND_141,</v>
      </c>
      <c r="C137" t="str">
        <f>VAL_MAX!Q138</f>
        <v/>
      </c>
      <c r="D137" t="str">
        <f>VAL_MIN!Q138</f>
        <v/>
      </c>
      <c r="E137" s="203" t="str">
        <f t="shared" si="7"/>
        <v xml:space="preserve">-999 AS MISSING_VAL_IND_141,  </v>
      </c>
      <c r="F137">
        <f t="shared" si="9"/>
        <v>1</v>
      </c>
    </row>
    <row r="138" spans="1:6" ht="16.5" customHeight="1" thickBot="1" x14ac:dyDescent="0.3">
      <c r="A138" s="190">
        <f t="shared" si="8"/>
        <v>142</v>
      </c>
      <c r="B138" t="str">
        <f>MISSING_VALUE!X139</f>
        <v>-999 AS MISSING_VAL_IND_142,</v>
      </c>
      <c r="C138" t="str">
        <f>VAL_MAX!Q139</f>
        <v/>
      </c>
      <c r="D138" t="str">
        <f>VAL_MIN!Q139</f>
        <v/>
      </c>
      <c r="E138" s="203" t="str">
        <f t="shared" si="7"/>
        <v xml:space="preserve">-999 AS MISSING_VAL_IND_142,  </v>
      </c>
      <c r="F138">
        <f t="shared" si="9"/>
        <v>1</v>
      </c>
    </row>
    <row r="139" spans="1:6" ht="16.5" customHeight="1" thickBot="1" x14ac:dyDescent="0.3">
      <c r="A139" s="190">
        <f t="shared" si="8"/>
        <v>143</v>
      </c>
      <c r="B139" t="str">
        <f>MISSING_VALUE!X140</f>
        <v>-999 AS MISSING_VAL_IND_143,</v>
      </c>
      <c r="C139" t="str">
        <f>VAL_MAX!Q140</f>
        <v/>
      </c>
      <c r="D139" t="str">
        <f>VAL_MIN!Q140</f>
        <v/>
      </c>
      <c r="E139" s="203" t="str">
        <f t="shared" si="7"/>
        <v xml:space="preserve">-999 AS MISSING_VAL_IND_143,  </v>
      </c>
      <c r="F139">
        <f t="shared" si="9"/>
        <v>1</v>
      </c>
    </row>
    <row r="140" spans="1:6" ht="16.5" customHeight="1" thickBot="1" x14ac:dyDescent="0.3">
      <c r="A140" s="190">
        <f t="shared" si="8"/>
        <v>144</v>
      </c>
      <c r="B140" t="str">
        <f>MISSING_VALUE!X141</f>
        <v>-999 AS MISSING_VAL_IND_144,</v>
      </c>
      <c r="C140" t="str">
        <f>VAL_MAX!Q141</f>
        <v/>
      </c>
      <c r="D140" t="str">
        <f>VAL_MIN!Q141</f>
        <v/>
      </c>
      <c r="E140" s="203" t="str">
        <f t="shared" si="7"/>
        <v xml:space="preserve">-999 AS MISSING_VAL_IND_144,  </v>
      </c>
      <c r="F140">
        <f t="shared" si="9"/>
        <v>1</v>
      </c>
    </row>
    <row r="141" spans="1:6" ht="16.5" customHeight="1" thickBot="1" x14ac:dyDescent="0.3">
      <c r="A141" s="190">
        <f t="shared" si="8"/>
        <v>145</v>
      </c>
      <c r="B141" t="str">
        <f>MISSING_VALUE!X142</f>
        <v>-999 AS MISSING_VAL_IND_145,</v>
      </c>
      <c r="C141" t="str">
        <f>VAL_MAX!Q142</f>
        <v/>
      </c>
      <c r="D141" t="str">
        <f>VAL_MIN!Q142</f>
        <v/>
      </c>
      <c r="E141" s="203" t="str">
        <f t="shared" si="7"/>
        <v xml:space="preserve">-999 AS MISSING_VAL_IND_145,  </v>
      </c>
      <c r="F141">
        <f t="shared" si="9"/>
        <v>1</v>
      </c>
    </row>
    <row r="142" spans="1:6" ht="16.5" customHeight="1" thickBot="1" x14ac:dyDescent="0.3">
      <c r="A142" s="190">
        <f t="shared" si="8"/>
        <v>146</v>
      </c>
      <c r="B142" t="str">
        <f>MISSING_VALUE!X143</f>
        <v>-999 AS MISSING_VAL_IND_146,</v>
      </c>
      <c r="C142" t="str">
        <f>VAL_MAX!Q143</f>
        <v/>
      </c>
      <c r="D142" t="str">
        <f>VAL_MIN!Q143</f>
        <v/>
      </c>
      <c r="E142" s="203" t="str">
        <f t="shared" si="7"/>
        <v xml:space="preserve">-999 AS MISSING_VAL_IND_146,  </v>
      </c>
      <c r="F142">
        <f t="shared" si="9"/>
        <v>1</v>
      </c>
    </row>
    <row r="143" spans="1:6" ht="16.5" customHeight="1" thickBot="1" x14ac:dyDescent="0.3">
      <c r="A143" s="190">
        <f t="shared" si="8"/>
        <v>147</v>
      </c>
      <c r="B143" t="str">
        <f>MISSING_VALUE!X144</f>
        <v>-999 AS MISSING_VAL_IND_147,</v>
      </c>
      <c r="C143" t="str">
        <f>VAL_MAX!Q144</f>
        <v/>
      </c>
      <c r="D143" t="str">
        <f>VAL_MIN!Q144</f>
        <v/>
      </c>
      <c r="E143" s="203" t="str">
        <f t="shared" si="7"/>
        <v xml:space="preserve">-999 AS MISSING_VAL_IND_147,  </v>
      </c>
      <c r="F143">
        <f t="shared" si="9"/>
        <v>1</v>
      </c>
    </row>
    <row r="144" spans="1:6" ht="16.5" customHeight="1" thickBot="1" x14ac:dyDescent="0.3">
      <c r="A144" s="190">
        <f t="shared" si="8"/>
        <v>148</v>
      </c>
      <c r="B144" t="str">
        <f>MISSING_VALUE!X145</f>
        <v>-999 AS MISSING_VAL_IND_148,</v>
      </c>
      <c r="C144" t="str">
        <f>VAL_MAX!Q145</f>
        <v/>
      </c>
      <c r="D144" t="str">
        <f>VAL_MIN!Q145</f>
        <v/>
      </c>
      <c r="E144" s="203" t="str">
        <f t="shared" si="7"/>
        <v xml:space="preserve">-999 AS MISSING_VAL_IND_148,  </v>
      </c>
      <c r="F144">
        <f t="shared" si="9"/>
        <v>1</v>
      </c>
    </row>
    <row r="145" spans="1:6" ht="16.5" customHeight="1" thickBot="1" x14ac:dyDescent="0.3">
      <c r="A145" s="190">
        <f t="shared" si="8"/>
        <v>149</v>
      </c>
      <c r="B145" t="str">
        <f>MISSING_VALUE!X146</f>
        <v>-999 AS MISSING_VAL_IND_149,</v>
      </c>
      <c r="C145" t="str">
        <f>VAL_MAX!Q146</f>
        <v/>
      </c>
      <c r="D145" t="str">
        <f>VAL_MIN!Q146</f>
        <v/>
      </c>
      <c r="E145" s="203" t="str">
        <f t="shared" si="7"/>
        <v xml:space="preserve">-999 AS MISSING_VAL_IND_149,  </v>
      </c>
      <c r="F145">
        <f t="shared" si="9"/>
        <v>1</v>
      </c>
    </row>
    <row r="146" spans="1:6" ht="16.5" customHeight="1" thickBot="1" x14ac:dyDescent="0.3">
      <c r="A146" s="190">
        <f t="shared" si="8"/>
        <v>150</v>
      </c>
      <c r="B146" t="str">
        <f>MISSING_VALUE!X147</f>
        <v>-999 AS MISSING_VAL_IND_150,</v>
      </c>
      <c r="C146" t="str">
        <f>VAL_MAX!Q147</f>
        <v/>
      </c>
      <c r="D146" t="str">
        <f>VAL_MIN!Q147</f>
        <v/>
      </c>
      <c r="E146" s="203" t="str">
        <f t="shared" si="7"/>
        <v xml:space="preserve">-999 AS MISSING_VAL_IND_150,  </v>
      </c>
      <c r="F146">
        <f t="shared" si="9"/>
        <v>1</v>
      </c>
    </row>
    <row r="147" spans="1:6" ht="16.5" customHeight="1" thickBot="1" x14ac:dyDescent="0.3">
      <c r="A147" s="190">
        <f t="shared" si="8"/>
        <v>151</v>
      </c>
      <c r="B147" t="str">
        <f>MISSING_VALUE!X148</f>
        <v>-999 AS MISSING_VAL_IND_151,</v>
      </c>
      <c r="C147" t="str">
        <f>VAL_MAX!Q148</f>
        <v/>
      </c>
      <c r="D147" t="str">
        <f>VAL_MIN!Q148</f>
        <v/>
      </c>
      <c r="E147" s="203" t="str">
        <f t="shared" si="7"/>
        <v xml:space="preserve">-999 AS MISSING_VAL_IND_151,  </v>
      </c>
      <c r="F147">
        <f t="shared" si="9"/>
        <v>1</v>
      </c>
    </row>
    <row r="148" spans="1:6" ht="16.5" customHeight="1" thickBot="1" x14ac:dyDescent="0.3">
      <c r="A148" s="190">
        <f t="shared" si="8"/>
        <v>152</v>
      </c>
      <c r="B148" t="str">
        <f>MISSING_VALUE!X149</f>
        <v>-999 AS MISSING_VAL_IND_152,</v>
      </c>
      <c r="C148" t="str">
        <f>VAL_MAX!Q149</f>
        <v/>
      </c>
      <c r="D148" t="str">
        <f>VAL_MIN!Q149</f>
        <v/>
      </c>
      <c r="E148" s="203" t="str">
        <f t="shared" si="7"/>
        <v xml:space="preserve">-999 AS MISSING_VAL_IND_152,  </v>
      </c>
      <c r="F148">
        <f t="shared" si="9"/>
        <v>1</v>
      </c>
    </row>
    <row r="149" spans="1:6" ht="16.5" customHeight="1" thickBot="1" x14ac:dyDescent="0.3">
      <c r="A149" s="190">
        <f t="shared" si="8"/>
        <v>153</v>
      </c>
      <c r="B149" t="str">
        <f>MISSING_VALUE!X150</f>
        <v>-999 AS MISSING_VAL_IND_153,</v>
      </c>
      <c r="C149" t="str">
        <f>VAL_MAX!Q150</f>
        <v/>
      </c>
      <c r="D149" t="str">
        <f>VAL_MIN!Q150</f>
        <v/>
      </c>
      <c r="E149" s="203" t="str">
        <f t="shared" si="7"/>
        <v xml:space="preserve">-999 AS MISSING_VAL_IND_153,  </v>
      </c>
      <c r="F149">
        <f t="shared" si="9"/>
        <v>1</v>
      </c>
    </row>
    <row r="150" spans="1:6" ht="16.5" customHeight="1" thickBot="1" x14ac:dyDescent="0.3">
      <c r="A150" s="190">
        <f t="shared" si="8"/>
        <v>154</v>
      </c>
      <c r="B150" t="str">
        <f>MISSING_VALUE!X151</f>
        <v>-999 AS MISSING_VAL_IND_154,</v>
      </c>
      <c r="C150" t="str">
        <f>VAL_MAX!Q151</f>
        <v/>
      </c>
      <c r="D150" t="str">
        <f>VAL_MIN!Q151</f>
        <v/>
      </c>
      <c r="E150" s="203" t="str">
        <f t="shared" si="7"/>
        <v xml:space="preserve">-999 AS MISSING_VAL_IND_154,  </v>
      </c>
      <c r="F150">
        <f t="shared" si="9"/>
        <v>1</v>
      </c>
    </row>
    <row r="151" spans="1:6" ht="16.5" customHeight="1" thickBot="1" x14ac:dyDescent="0.3">
      <c r="A151" s="190">
        <f t="shared" si="8"/>
        <v>155</v>
      </c>
      <c r="B151" t="str">
        <f>MISSING_VALUE!X152</f>
        <v>-999 AS MISSING_VAL_IND_155,</v>
      </c>
      <c r="C151" t="str">
        <f>VAL_MAX!Q152</f>
        <v/>
      </c>
      <c r="D151" t="str">
        <f>VAL_MIN!Q152</f>
        <v/>
      </c>
      <c r="E151" s="203" t="str">
        <f t="shared" si="7"/>
        <v xml:space="preserve">-999 AS MISSING_VAL_IND_155,  </v>
      </c>
      <c r="F151">
        <f t="shared" si="9"/>
        <v>1</v>
      </c>
    </row>
    <row r="152" spans="1:6" ht="16.5" customHeight="1" thickBot="1" x14ac:dyDescent="0.3">
      <c r="A152" s="190">
        <f t="shared" si="8"/>
        <v>156</v>
      </c>
      <c r="B152" t="str">
        <f>MISSING_VALUE!X153</f>
        <v>-999 AS MISSING_VAL_IND_156,</v>
      </c>
      <c r="C152" t="str">
        <f>VAL_MAX!Q153</f>
        <v/>
      </c>
      <c r="D152" t="str">
        <f>VAL_MIN!Q153</f>
        <v/>
      </c>
      <c r="E152" s="203" t="str">
        <f t="shared" si="7"/>
        <v xml:space="preserve">-999 AS MISSING_VAL_IND_156,  </v>
      </c>
      <c r="F152">
        <f t="shared" si="9"/>
        <v>1</v>
      </c>
    </row>
    <row r="153" spans="1:6" ht="16.5" customHeight="1" thickBot="1" x14ac:dyDescent="0.3">
      <c r="A153" s="190">
        <f t="shared" si="8"/>
        <v>157</v>
      </c>
      <c r="B153" t="str">
        <f>MISSING_VALUE!X154</f>
        <v>-999 AS MISSING_VAL_IND_157,</v>
      </c>
      <c r="C153" t="str">
        <f>VAL_MAX!Q154</f>
        <v/>
      </c>
      <c r="D153" t="str">
        <f>VAL_MIN!Q154</f>
        <v/>
      </c>
      <c r="E153" s="203" t="str">
        <f t="shared" si="7"/>
        <v xml:space="preserve">-999 AS MISSING_VAL_IND_157,  </v>
      </c>
      <c r="F153">
        <f t="shared" si="9"/>
        <v>1</v>
      </c>
    </row>
    <row r="154" spans="1:6" ht="16.5" customHeight="1" thickBot="1" x14ac:dyDescent="0.3">
      <c r="A154" s="190">
        <f t="shared" si="8"/>
        <v>158</v>
      </c>
      <c r="B154" t="str">
        <f>MISSING_VALUE!X155</f>
        <v>-999 AS MISSING_VAL_IND_158,</v>
      </c>
      <c r="C154" t="str">
        <f>VAL_MAX!Q155</f>
        <v/>
      </c>
      <c r="D154" t="str">
        <f>VAL_MIN!Q155</f>
        <v/>
      </c>
      <c r="E154" s="203" t="str">
        <f t="shared" si="7"/>
        <v xml:space="preserve">-999 AS MISSING_VAL_IND_158,  </v>
      </c>
      <c r="F154">
        <f t="shared" si="9"/>
        <v>1</v>
      </c>
    </row>
    <row r="155" spans="1:6" ht="16.5" customHeight="1" thickBot="1" x14ac:dyDescent="0.3">
      <c r="A155" s="190">
        <f t="shared" si="8"/>
        <v>159</v>
      </c>
      <c r="B155" t="str">
        <f>MISSING_VALUE!X156</f>
        <v>-999 AS MISSING_VAL_IND_159,</v>
      </c>
      <c r="C155" t="str">
        <f>VAL_MAX!Q156</f>
        <v/>
      </c>
      <c r="D155" t="str">
        <f>VAL_MIN!Q156</f>
        <v/>
      </c>
      <c r="E155" s="203" t="str">
        <f t="shared" si="7"/>
        <v xml:space="preserve">-999 AS MISSING_VAL_IND_159,  </v>
      </c>
      <c r="F155">
        <f t="shared" si="9"/>
        <v>1</v>
      </c>
    </row>
    <row r="156" spans="1:6" ht="16.5" customHeight="1" thickBot="1" x14ac:dyDescent="0.3">
      <c r="A156" s="190">
        <f t="shared" si="8"/>
        <v>160</v>
      </c>
      <c r="B156" t="str">
        <f>MISSING_VALUE!X157</f>
        <v>-999 AS MISSING_VAL_IND_160,</v>
      </c>
      <c r="C156" t="str">
        <f>VAL_MAX!Q157</f>
        <v/>
      </c>
      <c r="D156" t="str">
        <f>VAL_MIN!Q157</f>
        <v/>
      </c>
      <c r="E156" s="203" t="str">
        <f t="shared" si="7"/>
        <v xml:space="preserve">-999 AS MISSING_VAL_IND_160,  </v>
      </c>
      <c r="F156">
        <f t="shared" si="9"/>
        <v>1</v>
      </c>
    </row>
    <row r="157" spans="1:6" ht="16.5" customHeight="1" thickBot="1" x14ac:dyDescent="0.3">
      <c r="A157" s="190">
        <f t="shared" si="8"/>
        <v>161</v>
      </c>
      <c r="B157" t="str">
        <f>MISSING_VALUE!X158</f>
        <v>-999 AS MISSING_VAL_IND_161,</v>
      </c>
      <c r="C157" t="str">
        <f>VAL_MAX!Q158</f>
        <v/>
      </c>
      <c r="D157" t="str">
        <f>VAL_MIN!Q158</f>
        <v/>
      </c>
      <c r="E157" s="203" t="str">
        <f t="shared" si="7"/>
        <v xml:space="preserve">-999 AS MISSING_VAL_IND_161,  </v>
      </c>
      <c r="F157">
        <f t="shared" si="9"/>
        <v>1</v>
      </c>
    </row>
    <row r="158" spans="1:6" ht="16.5" customHeight="1" thickBot="1" x14ac:dyDescent="0.3">
      <c r="A158" s="190">
        <f t="shared" si="8"/>
        <v>162</v>
      </c>
      <c r="B158" t="str">
        <f>MISSING_VALUE!X159</f>
        <v>-999 AS MISSING_VAL_IND_162,</v>
      </c>
      <c r="C158" t="str">
        <f>VAL_MAX!Q159</f>
        <v/>
      </c>
      <c r="D158" t="str">
        <f>VAL_MIN!Q159</f>
        <v/>
      </c>
      <c r="E158" s="203" t="str">
        <f t="shared" si="7"/>
        <v xml:space="preserve">-999 AS MISSING_VAL_IND_162,  </v>
      </c>
      <c r="F158">
        <f t="shared" si="9"/>
        <v>1</v>
      </c>
    </row>
    <row r="159" spans="1:6" ht="16.5" customHeight="1" thickBot="1" x14ac:dyDescent="0.3">
      <c r="A159" s="190">
        <f t="shared" si="8"/>
        <v>163</v>
      </c>
      <c r="B159" t="str">
        <f>MISSING_VALUE!X160</f>
        <v>-999 AS MISSING_VAL_IND_163,</v>
      </c>
      <c r="C159" t="str">
        <f>VAL_MAX!Q160</f>
        <v/>
      </c>
      <c r="D159" t="str">
        <f>VAL_MIN!Q160</f>
        <v/>
      </c>
      <c r="E159" s="203" t="str">
        <f t="shared" si="7"/>
        <v xml:space="preserve">-999 AS MISSING_VAL_IND_163,  </v>
      </c>
      <c r="F159">
        <f t="shared" si="9"/>
        <v>1</v>
      </c>
    </row>
    <row r="160" spans="1:6" ht="16.5" customHeight="1" thickBot="1" x14ac:dyDescent="0.3">
      <c r="A160" s="190">
        <f t="shared" si="8"/>
        <v>164</v>
      </c>
      <c r="B160" t="str">
        <f>MISSING_VALUE!X161</f>
        <v>-999 AS MISSING_VAL_IND_164,</v>
      </c>
      <c r="C160" t="str">
        <f>VAL_MAX!Q161</f>
        <v/>
      </c>
      <c r="D160" t="str">
        <f>VAL_MIN!Q161</f>
        <v/>
      </c>
      <c r="E160" s="203" t="str">
        <f t="shared" si="7"/>
        <v xml:space="preserve">-999 AS MISSING_VAL_IND_164,  </v>
      </c>
      <c r="F160">
        <f t="shared" si="9"/>
        <v>1</v>
      </c>
    </row>
    <row r="161" spans="1:6" ht="16.5" customHeight="1" thickBot="1" x14ac:dyDescent="0.3">
      <c r="A161" s="190">
        <f t="shared" si="8"/>
        <v>165</v>
      </c>
      <c r="B161" t="str">
        <f>MISSING_VALUE!X162</f>
        <v>-999 AS MISSING_VAL_IND_165,</v>
      </c>
      <c r="C161" t="str">
        <f>VAL_MAX!Q162</f>
        <v/>
      </c>
      <c r="D161" t="str">
        <f>VAL_MIN!Q162</f>
        <v/>
      </c>
      <c r="E161" s="203" t="str">
        <f t="shared" si="7"/>
        <v xml:space="preserve">-999 AS MISSING_VAL_IND_165,  </v>
      </c>
      <c r="F161">
        <f t="shared" si="9"/>
        <v>1</v>
      </c>
    </row>
    <row r="162" spans="1:6" ht="16.5" customHeight="1" thickBot="1" x14ac:dyDescent="0.3">
      <c r="A162" s="190">
        <f t="shared" si="8"/>
        <v>166</v>
      </c>
      <c r="B162" t="str">
        <f>MISSING_VALUE!X163</f>
        <v>-999 AS MISSING_VAL_IND_166,</v>
      </c>
      <c r="C162" t="str">
        <f>VAL_MAX!Q163</f>
        <v/>
      </c>
      <c r="D162" t="str">
        <f>VAL_MIN!Q163</f>
        <v/>
      </c>
      <c r="E162" s="203" t="str">
        <f t="shared" si="7"/>
        <v xml:space="preserve">-999 AS MISSING_VAL_IND_166,  </v>
      </c>
      <c r="F162">
        <f t="shared" si="9"/>
        <v>1</v>
      </c>
    </row>
    <row r="163" spans="1:6" ht="16.5" customHeight="1" thickBot="1" x14ac:dyDescent="0.3">
      <c r="A163" s="190">
        <f t="shared" si="8"/>
        <v>167</v>
      </c>
      <c r="B163" t="str">
        <f>MISSING_VALUE!X164</f>
        <v>-999 AS MISSING_VAL_IND_167,</v>
      </c>
      <c r="C163" t="str">
        <f>VAL_MAX!Q164</f>
        <v/>
      </c>
      <c r="D163" t="str">
        <f>VAL_MIN!Q164</f>
        <v/>
      </c>
      <c r="E163" s="203" t="str">
        <f t="shared" si="7"/>
        <v xml:space="preserve">-999 AS MISSING_VAL_IND_167,  </v>
      </c>
      <c r="F163">
        <f t="shared" si="9"/>
        <v>1</v>
      </c>
    </row>
    <row r="164" spans="1:6" ht="16.5" customHeight="1" thickBot="1" x14ac:dyDescent="0.3">
      <c r="A164" s="190">
        <f t="shared" si="8"/>
        <v>168</v>
      </c>
      <c r="B164" t="str">
        <f>MISSING_VALUE!X165</f>
        <v>-999 AS MISSING_VAL_IND_168,</v>
      </c>
      <c r="C164" t="str">
        <f>VAL_MAX!Q165</f>
        <v/>
      </c>
      <c r="D164" t="str">
        <f>VAL_MIN!Q165</f>
        <v/>
      </c>
      <c r="E164" s="203" t="str">
        <f t="shared" si="7"/>
        <v xml:space="preserve">-999 AS MISSING_VAL_IND_168,  </v>
      </c>
      <c r="F164">
        <f t="shared" si="9"/>
        <v>1</v>
      </c>
    </row>
    <row r="165" spans="1:6" ht="16.5" customHeight="1" thickBot="1" x14ac:dyDescent="0.3">
      <c r="A165" s="190">
        <f t="shared" si="8"/>
        <v>169</v>
      </c>
      <c r="B165" t="str">
        <f>MISSING_VALUE!X166</f>
        <v>-999 AS MISSING_VAL_IND_169,</v>
      </c>
      <c r="C165" t="str">
        <f>VAL_MAX!Q166</f>
        <v/>
      </c>
      <c r="D165" t="str">
        <f>VAL_MIN!Q166</f>
        <v/>
      </c>
      <c r="E165" s="203" t="str">
        <f t="shared" si="7"/>
        <v xml:space="preserve">-999 AS MISSING_VAL_IND_169,  </v>
      </c>
      <c r="F165">
        <f t="shared" si="9"/>
        <v>1</v>
      </c>
    </row>
    <row r="166" spans="1:6" ht="16.5" customHeight="1" thickBot="1" x14ac:dyDescent="0.3">
      <c r="A166" s="190">
        <f t="shared" si="8"/>
        <v>170</v>
      </c>
      <c r="B166" t="str">
        <f>MISSING_VALUE!X167</f>
        <v>-999 AS MISSING_VAL_IND_170,</v>
      </c>
      <c r="C166" t="str">
        <f>VAL_MAX!Q167</f>
        <v/>
      </c>
      <c r="D166" t="str">
        <f>VAL_MIN!Q167</f>
        <v/>
      </c>
      <c r="E166" s="203" t="str">
        <f t="shared" si="7"/>
        <v xml:space="preserve">-999 AS MISSING_VAL_IND_170,  </v>
      </c>
      <c r="F166">
        <f t="shared" si="9"/>
        <v>1</v>
      </c>
    </row>
    <row r="167" spans="1:6" ht="16.5" customHeight="1" thickBot="1" x14ac:dyDescent="0.3">
      <c r="A167" s="190">
        <f t="shared" si="8"/>
        <v>171</v>
      </c>
      <c r="B167" t="str">
        <f>MISSING_VALUE!X168</f>
        <v>-999 AS MISSING_VAL_IND_171,</v>
      </c>
      <c r="C167" t="str">
        <f>VAL_MAX!Q168</f>
        <v/>
      </c>
      <c r="D167" t="str">
        <f>VAL_MIN!Q168</f>
        <v/>
      </c>
      <c r="E167" s="203" t="str">
        <f t="shared" si="7"/>
        <v xml:space="preserve">-999 AS MISSING_VAL_IND_171,  </v>
      </c>
      <c r="F167">
        <f t="shared" si="9"/>
        <v>1</v>
      </c>
    </row>
    <row r="168" spans="1:6" ht="16.5" thickBot="1" x14ac:dyDescent="0.3">
      <c r="A168" s="190">
        <f t="shared" si="8"/>
        <v>172</v>
      </c>
      <c r="B168" t="str">
        <f>MISSING_VALUE!X169</f>
        <v>CASE  WHEN COUNTRY = 'BIR' THEN 0 END AS MISSING_VAL_IND_172,</v>
      </c>
      <c r="C168" t="str">
        <f>VAL_MAX!Q169</f>
        <v/>
      </c>
      <c r="D168" t="str">
        <f>VAL_MIN!Q169</f>
        <v/>
      </c>
      <c r="E168" s="203" t="str">
        <f t="shared" si="7"/>
        <v xml:space="preserve">CASE  WHEN COUNTRY = 'BIR' THEN 0 END AS MISSING_VAL_IND_172,  </v>
      </c>
      <c r="F168">
        <f t="shared" si="9"/>
        <v>1</v>
      </c>
    </row>
    <row r="169" spans="1:6" ht="16.5" thickBot="1" x14ac:dyDescent="0.3">
      <c r="A169" s="190">
        <f t="shared" si="8"/>
        <v>173</v>
      </c>
      <c r="B169" t="str">
        <f>MISSING_VALUE!X170</f>
        <v>CASE  WHEN COUNTRY = 'BIR' THEN 0 END AS MISSING_VAL_IND_173,</v>
      </c>
      <c r="C169" t="str">
        <f>VAL_MAX!Q170</f>
        <v/>
      </c>
      <c r="D169" t="str">
        <f>VAL_MIN!Q170</f>
        <v/>
      </c>
      <c r="E169" s="203" t="str">
        <f t="shared" si="7"/>
        <v xml:space="preserve">CASE  WHEN COUNTRY = 'BIR' THEN 0 END AS MISSING_VAL_IND_173,  </v>
      </c>
      <c r="F169">
        <f t="shared" si="9"/>
        <v>1</v>
      </c>
    </row>
    <row r="170" spans="1:6" ht="16.5" thickBot="1" x14ac:dyDescent="0.3">
      <c r="A170" s="190">
        <f t="shared" si="8"/>
        <v>174</v>
      </c>
      <c r="B170" t="str">
        <f>MISSING_VALUE!X171</f>
        <v>CASE  WHEN COUNTRY = 'BIR' THEN 0 END AS MISSING_VAL_IND_174,</v>
      </c>
      <c r="C170" t="str">
        <f>VAL_MAX!Q171</f>
        <v/>
      </c>
      <c r="D170" t="str">
        <f>VAL_MIN!Q171</f>
        <v/>
      </c>
      <c r="E170" s="203" t="str">
        <f t="shared" si="7"/>
        <v xml:space="preserve">CASE  WHEN COUNTRY = 'BIR' THEN 0 END AS MISSING_VAL_IND_174,  </v>
      </c>
      <c r="F170">
        <f t="shared" si="9"/>
        <v>1</v>
      </c>
    </row>
    <row r="171" spans="1:6" ht="16.5" thickBot="1" x14ac:dyDescent="0.3">
      <c r="A171" s="190">
        <f t="shared" si="8"/>
        <v>175</v>
      </c>
      <c r="B171" t="str">
        <f>MISSING_VALUE!X172</f>
        <v>CASE  WHEN COUNTRY = 'BIR' THEN 0 END AS MISSING_VAL_IND_175,</v>
      </c>
      <c r="C171" t="str">
        <f>VAL_MAX!Q172</f>
        <v/>
      </c>
      <c r="D171" t="str">
        <f>VAL_MIN!Q172</f>
        <v/>
      </c>
      <c r="E171" s="203" t="str">
        <f t="shared" si="7"/>
        <v xml:space="preserve">CASE  WHEN COUNTRY = 'BIR' THEN 0 END AS MISSING_VAL_IND_175,  </v>
      </c>
      <c r="F171">
        <f t="shared" si="9"/>
        <v>1</v>
      </c>
    </row>
    <row r="172" spans="1:6" ht="16.5" hidden="1" customHeight="1" thickBot="1" x14ac:dyDescent="0.3">
      <c r="A172" s="190">
        <f t="shared" si="8"/>
        <v>176</v>
      </c>
      <c r="B172" t="str">
        <f>MISSING_VALUE!X173</f>
        <v/>
      </c>
      <c r="C172" t="str">
        <f>VAL_MAX!Q173</f>
        <v/>
      </c>
      <c r="D172" t="str">
        <f>VAL_MIN!Q173</f>
        <v/>
      </c>
      <c r="E172" s="203" t="str">
        <f t="shared" si="7"/>
        <v xml:space="preserve">  </v>
      </c>
      <c r="F172">
        <f t="shared" si="9"/>
        <v>0</v>
      </c>
    </row>
    <row r="173" spans="1:6" ht="32.25" thickBot="1" x14ac:dyDescent="0.3">
      <c r="A173" s="190">
        <f t="shared" si="8"/>
        <v>177</v>
      </c>
      <c r="B173" t="str">
        <f>MISSING_VALUE!X174</f>
        <v>CASE  WHEN COUNTRY = 'KOPER' THEN 0 END AS MISSING_VAL_IND_177,</v>
      </c>
      <c r="C173" t="str">
        <f>VAL_MAX!Q174</f>
        <v>CASE  WHEN COUNTRY = 'KOPER' AND SEGMENT = 'CORPORATE' THEN 62 WHEN COUNTRY = 'KOPER' AND SEGMENT = 'SMALL/MICRO' THEN 123 END AS VAL_MAX_IND_177,</v>
      </c>
      <c r="D173" t="str">
        <f>VAL_MIN!Q174</f>
        <v/>
      </c>
      <c r="E173" s="203" t="str">
        <f t="shared" si="7"/>
        <v xml:space="preserve">CASE  WHEN COUNTRY = 'KOPER' THEN 0 END AS MISSING_VAL_IND_177, CASE  WHEN COUNTRY = 'KOPER' AND SEGMENT = 'CORPORATE' THEN 62 WHEN COUNTRY = 'KOPER' AND SEGMENT = 'SMALL/MICRO' THEN 123 END AS VAL_MAX_IND_177, </v>
      </c>
      <c r="F173">
        <f t="shared" si="9"/>
        <v>1</v>
      </c>
    </row>
    <row r="174" spans="1:6" ht="16.5" customHeight="1" thickBot="1" x14ac:dyDescent="0.3">
      <c r="A174" s="190">
        <f t="shared" si="8"/>
        <v>178</v>
      </c>
      <c r="B174" t="str">
        <f>MISSING_VALUE!X175</f>
        <v>-999 AS MISSING_VAL_IND_178,</v>
      </c>
      <c r="C174" t="str">
        <f>VAL_MAX!Q175</f>
        <v/>
      </c>
      <c r="D174" t="str">
        <f>VAL_MIN!Q175</f>
        <v/>
      </c>
      <c r="E174" s="203" t="str">
        <f t="shared" si="7"/>
        <v xml:space="preserve">-999 AS MISSING_VAL_IND_178,  </v>
      </c>
      <c r="F174">
        <f t="shared" si="9"/>
        <v>1</v>
      </c>
    </row>
    <row r="175" spans="1:6" ht="16.5" customHeight="1" thickBot="1" x14ac:dyDescent="0.3">
      <c r="A175" s="190">
        <f t="shared" si="8"/>
        <v>179</v>
      </c>
      <c r="B175" t="str">
        <f>MISSING_VALUE!X176</f>
        <v>-999 AS MISSING_VAL_IND_179,</v>
      </c>
      <c r="C175" t="str">
        <f>VAL_MAX!Q176</f>
        <v/>
      </c>
      <c r="D175" t="str">
        <f>VAL_MIN!Q176</f>
        <v/>
      </c>
      <c r="E175" s="203" t="str">
        <f t="shared" si="7"/>
        <v xml:space="preserve">-999 AS MISSING_VAL_IND_179,  </v>
      </c>
      <c r="F175">
        <f t="shared" si="9"/>
        <v>1</v>
      </c>
    </row>
    <row r="176" spans="1:6" ht="79.5" thickBot="1" x14ac:dyDescent="0.3">
      <c r="A176" s="190">
        <f t="shared" si="8"/>
        <v>180</v>
      </c>
      <c r="B176" t="str">
        <f>MISSING_VALUE!X177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END AS MISSING_VAL_IND_180,</v>
      </c>
      <c r="C176" t="str">
        <f>VAL_MAX!Q177</f>
        <v>CASE  WHEN COUNTRY = 'BIR' AND SEGMENT IN ('CORPORATE','SME Corporate') THEN 12.32576 WHEN COUNTRY = 'BIR' AND SEGMENT = 'SME Retail' THEN 1354058 END AS VAL_MAX_IND_180,</v>
      </c>
      <c r="D176" t="str">
        <f>VAL_MIN!Q177</f>
        <v/>
      </c>
      <c r="E176" s="203" t="str">
        <f t="shared" si="7"/>
        <v xml:space="preserve">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END AS MISSING_VAL_IND_180, CASE  WHEN COUNTRY = 'BIR' AND SEGMENT IN ('CORPORATE','SME Corporate') THEN 12.32576 WHEN COUNTRY = 'BIR' AND SEGMENT = 'SME Retail' THEN 1354058 END AS VAL_MAX_IND_180, </v>
      </c>
      <c r="F176">
        <f t="shared" si="9"/>
        <v>1</v>
      </c>
    </row>
    <row r="177" spans="1:6" ht="79.5" thickBot="1" x14ac:dyDescent="0.3">
      <c r="A177" s="190">
        <f t="shared" si="8"/>
        <v>181</v>
      </c>
      <c r="B177" t="str">
        <f>MISSING_VALUE!X178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END AS MISSING_VAL_IND_181,</v>
      </c>
      <c r="C177" t="str">
        <f>VAL_MAX!Q178</f>
        <v>CASE  WHEN COUNTRY = 'BIR' AND SEGMENT IN ('CORPORATE','SME Corporate') THEN 1.793758 WHEN COUNTRY = 'BIR' AND SEGMENT = 'SME Retail' THEN 6.735648 END AS VAL_MAX_IND_181,</v>
      </c>
      <c r="D177" t="str">
        <f>VAL_MIN!Q178</f>
        <v/>
      </c>
      <c r="E177" s="203" t="str">
        <f t="shared" si="7"/>
        <v xml:space="preserve">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END AS MISSING_VAL_IND_181, CASE  WHEN COUNTRY = 'BIR' AND SEGMENT IN ('CORPORATE','SME Corporate') THEN 1.793758 WHEN COUNTRY = 'BIR' AND SEGMENT = 'SME Retail' THEN 6.735648 END AS VAL_MAX_IND_181, </v>
      </c>
      <c r="F177">
        <f t="shared" si="9"/>
        <v>1</v>
      </c>
    </row>
    <row r="178" spans="1:6" ht="79.5" thickBot="1" x14ac:dyDescent="0.3">
      <c r="A178" s="190">
        <f t="shared" si="8"/>
        <v>182</v>
      </c>
      <c r="B178" t="str">
        <f>MISSING_VALUE!X179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END AS MISSING_VAL_IND_182,</v>
      </c>
      <c r="C178" t="str">
        <f>VAL_MAX!Q179</f>
        <v>CASE  WHEN COUNTRY = 'BIR' AND SEGMENT IN ('CORPORATE','SME Corporate') THEN 12.27247 WHEN COUNTRY = 'BIR' AND SEGMENT = 'SME Retail' THEN 13068090 END AS VAL_MAX_IND_182,</v>
      </c>
      <c r="D178" t="str">
        <f>VAL_MIN!Q179</f>
        <v/>
      </c>
      <c r="E178" s="203" t="str">
        <f t="shared" si="7"/>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END AS MISSING_VAL_IND_182, CASE  WHEN COUNTRY = 'BIR' AND SEGMENT IN ('CORPORATE','SME Corporate') THEN 12.27247 WHEN COUNTRY = 'BIR' AND SEGMENT = 'SME Retail' THEN 13068090 END AS VAL_MAX_IND_182, </v>
      </c>
      <c r="F178">
        <f t="shared" si="9"/>
        <v>1</v>
      </c>
    </row>
    <row r="179" spans="1:6" ht="79.5" thickBot="1" x14ac:dyDescent="0.3">
      <c r="A179" s="190">
        <f t="shared" si="8"/>
        <v>183</v>
      </c>
      <c r="B179" t="str">
        <f>MISSING_VALUE!X180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END AS MISSING_VAL_IND_183,</v>
      </c>
      <c r="C179" t="str">
        <f>VAL_MAX!Q180</f>
        <v>CASE  WHEN COUNTRY = 'BIR' AND SEGMENT IN ('CORPORATE','SME Corporate') THEN 1.308322 WHEN COUNTRY = 'BIR' AND SEGMENT = 'SME Retail' THEN 0.8080547 END AS VAL_MAX_IND_183,</v>
      </c>
      <c r="D179" t="str">
        <f>VAL_MIN!Q180</f>
        <v>CASE  WHEN COUNTRY = 'BIR' AND SEGMENT IN ('CORPORATE','SME Corporate') THEN -1.094923 WHEN COUNTRY = 'BIR' AND SEGMENT = 'SME Retail' THEN -0.7012413 END AS VAL_MIN_IND_183,</v>
      </c>
      <c r="E179" s="203" t="str">
        <f t="shared" si="7"/>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END AS MISSING_VAL_IND_183, CASE  WHEN COUNTRY = 'BIR' AND SEGMENT IN ('CORPORATE','SME Corporate') THEN 1.308322 WHEN COUNTRY = 'BIR' AND SEGMENT = 'SME Retail' THEN 0.8080547 END AS VAL_MAX_IND_183, CASE  WHEN COUNTRY = 'BIR' AND SEGMENT IN ('CORPORATE','SME Corporate') THEN -1.094923 WHEN COUNTRY = 'BIR' AND SEGMENT = 'SME Retail' THEN -0.7012413 END AS VAL_MIN_IND_183,</v>
      </c>
      <c r="F179">
        <f t="shared" si="9"/>
        <v>1</v>
      </c>
    </row>
    <row r="180" spans="1:6" ht="16.5" customHeight="1" thickBot="1" x14ac:dyDescent="0.3">
      <c r="A180" s="190">
        <f t="shared" si="8"/>
        <v>184</v>
      </c>
      <c r="B180" t="str">
        <f>MISSING_VALUE!X181</f>
        <v>-999 AS MISSING_VAL_IND_184,</v>
      </c>
      <c r="C180" t="str">
        <f>VAL_MAX!Q181</f>
        <v/>
      </c>
      <c r="D180" t="str">
        <f>VAL_MIN!Q181</f>
        <v/>
      </c>
      <c r="E180" s="203" t="str">
        <f t="shared" si="7"/>
        <v xml:space="preserve">-999 AS MISSING_VAL_IND_184,  </v>
      </c>
      <c r="F180">
        <f t="shared" si="9"/>
        <v>1</v>
      </c>
    </row>
    <row r="181" spans="1:6" ht="16.5" customHeight="1" thickBot="1" x14ac:dyDescent="0.3">
      <c r="A181" s="190">
        <f t="shared" si="8"/>
        <v>185</v>
      </c>
      <c r="B181" t="str">
        <f>MISSING_VALUE!X182</f>
        <v>-999 AS MISSING_VAL_IND_185,</v>
      </c>
      <c r="C181" t="str">
        <f>VAL_MAX!Q182</f>
        <v/>
      </c>
      <c r="D181" t="str">
        <f>VAL_MIN!Q182</f>
        <v/>
      </c>
      <c r="E181" s="203" t="str">
        <f t="shared" si="7"/>
        <v xml:space="preserve">-999 AS MISSING_VAL_IND_185,  </v>
      </c>
      <c r="F181">
        <f t="shared" si="9"/>
        <v>1</v>
      </c>
    </row>
    <row r="182" spans="1:6" ht="79.5" thickBot="1" x14ac:dyDescent="0.3">
      <c r="A182" s="190">
        <f t="shared" si="8"/>
        <v>186</v>
      </c>
      <c r="B182" t="str">
        <f>MISSING_VALUE!X183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c r="C182" t="str">
        <f>VAL_MAX!Q183</f>
        <v>CASE  WHEN COUNTRY = 'BIR' AND SEGMENT IN ('CORPORATE','SME Corporate') THEN 18.8 WHEN COUNTRY = 'BIR' AND SEGMENT = 'SME Retail' THEN 13 END AS VAL_MAX_IND_186,</v>
      </c>
      <c r="D182" t="str">
        <f>VAL_MIN!Q183</f>
        <v/>
      </c>
      <c r="E182" s="203" t="str">
        <f t="shared" si="7"/>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 CASE  WHEN COUNTRY = 'BIR' AND SEGMENT IN ('CORPORATE','SME Corporate') THEN 18.8 WHEN COUNTRY = 'BIR' AND SEGMENT = 'SME Retail' THEN 13 END AS VAL_MAX_IND_186, </v>
      </c>
      <c r="F182">
        <f t="shared" si="9"/>
        <v>1</v>
      </c>
    </row>
    <row r="183" spans="1:6" ht="79.5" thickBot="1" x14ac:dyDescent="0.3">
      <c r="A183" s="190">
        <f t="shared" si="8"/>
        <v>187</v>
      </c>
      <c r="B183" t="str">
        <f>MISSING_VALUE!X184</f>
        <v>CASE  WHEN COUNTRY = 'BIB' THEN 0 WHEN COUNTRY = 'KOPER' THEN 0 WHEN COUNTRY = 'BIR' THEN 0 END AS MISSING_VAL_IND_187,</v>
      </c>
      <c r="C183" t="str">
        <f>VAL_MAX!Q184</f>
        <v>CASE  WHEN COUNTRY = 'BIB' AND SEGMENT = 'RETAIL'  THEN 3.5855 WHEN COUNTRY = 'KOPER' AND SEGMENT = 'SMALL/MICRO' THEN 4.487243 WHEN COUNTRY = 'BIR' AND SEGMENT IN ('CORPORATE','SME Corporate') THEN 3.552018 WHEN COUNTRY = 'BIR' AND SEGMENT = 'SME Retail' THEN 2.867651 END AS VAL_MAX_IND_187,</v>
      </c>
      <c r="D183" t="str">
        <f>VAL_MIN!Q184</f>
        <v>CASE  WHEN COUNTRY = 'BIB' AND SEGMENT = 'RETAIL' THEN -1 WHEN COUNTRY = 'KOPER' AND SEGMENT = 'SMALL/MICRO' THEN -0.7771054 END AS VAL_MIN_IND_187,</v>
      </c>
      <c r="E183" s="203" t="str">
        <f t="shared" si="7"/>
        <v>CASE  WHEN COUNTRY = 'BIB' THEN 0 WHEN COUNTRY = 'KOPER' THEN 0 WHEN COUNTRY = 'BIR' THEN 0 END AS MISSING_VAL_IND_187, CASE  WHEN COUNTRY = 'BIB' AND SEGMENT = 'RETAIL'  THEN 3.5855 WHEN COUNTRY = 'KOPER' AND SEGMENT = 'SMALL/MICRO' THEN 4.487243 WHEN COUNTRY = 'BIR' AND SEGMENT IN ('CORPORATE','SME Corporate') THEN 3.552018 WHEN COUNTRY = 'BIR' AND SEGMENT = 'SME Retail' THEN 2.867651 END AS VAL_MAX_IND_187, CASE  WHEN COUNTRY = 'BIB' AND SEGMENT = 'RETAIL' THEN -1 WHEN COUNTRY = 'KOPER' AND SEGMENT = 'SMALL/MICRO' THEN -0.7771054 END AS VAL_MIN_IND_187,</v>
      </c>
      <c r="F183">
        <f t="shared" si="9"/>
        <v>1</v>
      </c>
    </row>
    <row r="184" spans="1:6" ht="63.75" thickBot="1" x14ac:dyDescent="0.3">
      <c r="A184" s="190">
        <f t="shared" si="8"/>
        <v>188</v>
      </c>
      <c r="B184" t="str">
        <f>MISSING_VALUE!X185</f>
        <v>CASE  WHEN COUNTRY = 'BIB' THEN 0 WHEN COUNTRY = 'KOPER' THEN 0 WHEN COUNTRY = 'BIR' THEN 0 END AS MISSING_VAL_IND_188,</v>
      </c>
      <c r="C184" t="str">
        <f>VAL_MAX!Q185</f>
        <v>CASE  WHEN COUNTRY = 'KOPER' AND SEGMENT = 'CORPORATE' THEN 3.863042 WHEN COUNTRY = 'BIR' AND SEGMENT IN ('CORPORATE','SME Corporate') THEN 6.406273 WHEN COUNTRY = 'BIR' AND SEGMENT = 'SME Retail' THEN 9301659 END AS VAL_MAX_IND_188,</v>
      </c>
      <c r="D184" t="str">
        <f>VAL_MIN!Q185</f>
        <v>CASE  WHEN COUNTRY = 'KOPER' AND SEGMENT = 'CORPORATE' THEN -0.7620203 END AS VAL_MIN_IND_188,</v>
      </c>
      <c r="E184" s="203" t="str">
        <f t="shared" si="7"/>
        <v>CASE  WHEN COUNTRY = 'BIB' THEN 0 WHEN COUNTRY = 'KOPER' THEN 0 WHEN COUNTRY = 'BIR' THEN 0 END AS MISSING_VAL_IND_188, CASE  WHEN COUNTRY = 'KOPER' AND SEGMENT = 'CORPORATE' THEN 3.863042 WHEN COUNTRY = 'BIR' AND SEGMENT IN ('CORPORATE','SME Corporate') THEN 6.406273 WHEN COUNTRY = 'BIR' AND SEGMENT = 'SME Retail' THEN 9301659 END AS VAL_MAX_IND_188, CASE  WHEN COUNTRY = 'KOPER' AND SEGMENT = 'CORPORATE' THEN -0.7620203 END AS VAL_MIN_IND_188,</v>
      </c>
      <c r="F184">
        <f t="shared" si="9"/>
        <v>1</v>
      </c>
    </row>
    <row r="185" spans="1:6" ht="32.25" thickBot="1" x14ac:dyDescent="0.3">
      <c r="A185" s="190">
        <f t="shared" si="8"/>
        <v>189</v>
      </c>
      <c r="B185" t="str">
        <f>MISSING_VALUE!X186</f>
        <v>CASE  WHEN COUNTRY = 'KOPER' THEN 0 WHEN COUNTRY = 'BIR' THEN 0 END AS MISSING_VAL_IND_189,</v>
      </c>
      <c r="C185" t="str">
        <f>VAL_MAX!Q186</f>
        <v>CASE  WHEN COUNTRY = 'BIR' AND SEGMENT IN ('CORPORATE','SME Corporate') THEN 14 WHEN COUNTRY = 'BIR' AND SEGMENT = 'SME Retail' THEN 14 END AS VAL_MAX_IND_189,</v>
      </c>
      <c r="D185" t="str">
        <f>VAL_MIN!Q186</f>
        <v/>
      </c>
      <c r="E185" s="203" t="str">
        <f t="shared" si="7"/>
        <v xml:space="preserve">CASE  WHEN COUNTRY = 'KOPER' THEN 0 WHEN COUNTRY = 'BIR' THEN 0 END AS MISSING_VAL_IND_189, CASE  WHEN COUNTRY = 'BIR' AND SEGMENT IN ('CORPORATE','SME Corporate') THEN 14 WHEN COUNTRY = 'BIR' AND SEGMENT = 'SME Retail' THEN 14 END AS VAL_MAX_IND_189, </v>
      </c>
      <c r="F185">
        <f t="shared" si="9"/>
        <v>1</v>
      </c>
    </row>
    <row r="186" spans="1:6" ht="16.5" customHeight="1" thickBot="1" x14ac:dyDescent="0.3">
      <c r="A186" s="190">
        <f t="shared" si="8"/>
        <v>190</v>
      </c>
      <c r="B186" t="str">
        <f>MISSING_VALUE!X187</f>
        <v>CASE  WHEN COUNTRY = 'BIR' THEN 0 END AS MISSING_VAL_IND_190,</v>
      </c>
      <c r="C186" t="str">
        <f>VAL_MAX!Q187</f>
        <v>CASE  WHEN COUNTRY = 'BIR' AND SEGMENT IN ('CORPORATE','SME Corporate') THEN 636832.1 WHEN COUNTRY = 'BIR' AND SEGMENT = 'SME Retail' THEN 584398 END AS VAL_MAX_IND_190,</v>
      </c>
      <c r="D186" t="str">
        <f>VAL_MIN!Q187</f>
        <v/>
      </c>
      <c r="E186" s="203" t="str">
        <f t="shared" si="7"/>
        <v xml:space="preserve">CASE  WHEN COUNTRY = 'BIR' THEN 0 END AS MISSING_VAL_IND_190, CASE  WHEN COUNTRY = 'BIR' AND SEGMENT IN ('CORPORATE','SME Corporate') THEN 636832.1 WHEN COUNTRY = 'BIR' AND SEGMENT = 'SME Retail' THEN 584398 END AS VAL_MAX_IND_190, </v>
      </c>
      <c r="F186">
        <f t="shared" si="9"/>
        <v>1</v>
      </c>
    </row>
    <row r="187" spans="1:6" ht="16.5" customHeight="1" thickBot="1" x14ac:dyDescent="0.3">
      <c r="A187" s="190">
        <f t="shared" si="8"/>
        <v>191</v>
      </c>
      <c r="B187" t="str">
        <f>MISSING_VALUE!X188</f>
        <v>CASE  WHEN COUNTRY = 'BIR' THEN 0 END AS MISSING_VAL_IND_191,</v>
      </c>
      <c r="C187" t="str">
        <f>VAL_MAX!Q188</f>
        <v/>
      </c>
      <c r="D187" t="str">
        <f>VAL_MIN!Q188</f>
        <v/>
      </c>
      <c r="E187" s="203" t="str">
        <f t="shared" si="7"/>
        <v xml:space="preserve">CASE  WHEN COUNTRY = 'BIR' THEN 0 END AS MISSING_VAL_IND_191,  </v>
      </c>
      <c r="F187">
        <f t="shared" si="9"/>
        <v>1</v>
      </c>
    </row>
    <row r="188" spans="1:6" ht="48" thickBot="1" x14ac:dyDescent="0.3">
      <c r="A188" s="190">
        <f t="shared" si="8"/>
        <v>192</v>
      </c>
      <c r="B188" t="str">
        <f>MISSING_VALUE!X189</f>
        <v>CASE  WHEN COUNTRY = 'KOPER' THEN 0 WHEN COUNTRY = 'BIR' THEN 0 END AS MISSING_VAL_IND_192,</v>
      </c>
      <c r="C188" t="str">
        <f>VAL_MAX!Q189</f>
        <v>CASE  WHEN COUNTRY = 'BIR' AND SEGMENT IN ('CORPORATE','SME Corporate') THEN 124614.3 WHEN COUNTRY = 'BIR' AND SEGMENT = 'SME Retail' THEN 136001.4 END AS VAL_MAX_IND_192,</v>
      </c>
      <c r="D188" t="str">
        <f>VAL_MIN!Q189</f>
        <v/>
      </c>
      <c r="E188" s="203" t="str">
        <f t="shared" si="7"/>
        <v xml:space="preserve">CASE  WHEN COUNTRY = 'KOPER' THEN 0 WHEN COUNTRY = 'BIR' THEN 0 END AS MISSING_VAL_IND_192, CASE  WHEN COUNTRY = 'BIR' AND SEGMENT IN ('CORPORATE','SME Corporate') THEN 124614.3 WHEN COUNTRY = 'BIR' AND SEGMENT = 'SME Retail' THEN 136001.4 END AS VAL_MAX_IND_192, </v>
      </c>
      <c r="F188">
        <f t="shared" si="9"/>
        <v>1</v>
      </c>
    </row>
    <row r="189" spans="1:6" ht="48" thickBot="1" x14ac:dyDescent="0.3">
      <c r="A189" s="190">
        <f t="shared" si="8"/>
        <v>193</v>
      </c>
      <c r="B189" t="str">
        <f>MISSING_VALUE!X190</f>
        <v>CASE  WHEN COUNTRY = 'BIB' THEN 0 WHEN COUNTRY = 'KOPER' THEN 0 WHEN COUNTRY = 'BIR' THEN 0 END AS MISSING_VAL_IND_193,</v>
      </c>
      <c r="C189" t="str">
        <f>VAL_MAX!Q190</f>
        <v>CASE  WHEN COUNTRY = 'KOPER' AND SEGMENT = 'CORPORATE' THEN 10100000 WHEN COUNTRY = 'BIR' AND SEGMENT IN ('CORPORATE','SME Corporate') THEN 124614.3 WHEN COUNTRY = 'BIR' AND SEGMENT = 'SME Retail' THEN 136001.40 END AS VAL_MAX_IND_193,</v>
      </c>
      <c r="D189" t="str">
        <f>VAL_MIN!Q190</f>
        <v/>
      </c>
      <c r="E189" s="203" t="str">
        <f t="shared" si="7"/>
        <v xml:space="preserve">CASE  WHEN COUNTRY = 'BIB' THEN 0 WHEN COUNTRY = 'KOPER' THEN 0 WHEN COUNTRY = 'BIR' THEN 0 END AS MISSING_VAL_IND_193, CASE  WHEN COUNTRY = 'KOPER' AND SEGMENT = 'CORPORATE' THEN 10100000 WHEN COUNTRY = 'BIR' AND SEGMENT IN ('CORPORATE','SME Corporate') THEN 124614.3 WHEN COUNTRY = 'BIR' AND SEGMENT = 'SME Retail' THEN 136001.40 END AS VAL_MAX_IND_193, </v>
      </c>
      <c r="F189">
        <f t="shared" si="9"/>
        <v>1</v>
      </c>
    </row>
    <row r="190" spans="1:6" ht="16.5" customHeight="1" thickBot="1" x14ac:dyDescent="0.3">
      <c r="A190" s="190">
        <f t="shared" si="8"/>
        <v>194</v>
      </c>
      <c r="B190" t="str">
        <f>MISSING_VALUE!X191</f>
        <v>CASE  WHEN COUNTRY = 'BIR' THEN 0 END AS MISSING_VAL_IND_194,</v>
      </c>
      <c r="C190" t="str">
        <f>VAL_MAX!Q191</f>
        <v>CASE  WHEN COUNTRY = 'BIR' AND SEGMENT IN ('CORPORATE','SME Corporate') THEN 636832.1 WHEN COUNTRY = 'BIR' AND SEGMENT = 'SME Retail' THEN 584398 END AS VAL_MAX_IND_194,</v>
      </c>
      <c r="D190" t="str">
        <f>VAL_MIN!Q191</f>
        <v/>
      </c>
      <c r="E190" s="203" t="str">
        <f t="shared" si="7"/>
        <v xml:space="preserve">CASE  WHEN COUNTRY = 'BIR' THEN 0 END AS MISSING_VAL_IND_194, CASE  WHEN COUNTRY = 'BIR' AND SEGMENT IN ('CORPORATE','SME Corporate') THEN 636832.1 WHEN COUNTRY = 'BIR' AND SEGMENT = 'SME Retail' THEN 584398 END AS VAL_MAX_IND_194, </v>
      </c>
      <c r="F190">
        <f t="shared" si="9"/>
        <v>1</v>
      </c>
    </row>
    <row r="191" spans="1:6" ht="16.5" customHeight="1" thickBot="1" x14ac:dyDescent="0.3">
      <c r="A191" s="190">
        <f t="shared" si="8"/>
        <v>195</v>
      </c>
      <c r="B191" t="str">
        <f>MISSING_VALUE!X192</f>
        <v>CASE  WHEN COUNTRY = 'BIR' THEN 0 END AS MISSING_VAL_IND_195,</v>
      </c>
      <c r="C191" t="str">
        <f>VAL_MAX!Q192</f>
        <v/>
      </c>
      <c r="D191" t="str">
        <f>VAL_MIN!Q192</f>
        <v/>
      </c>
      <c r="E191" s="203" t="str">
        <f t="shared" si="7"/>
        <v xml:space="preserve">CASE  WHEN COUNTRY = 'BIR' THEN 0 END AS MISSING_VAL_IND_195,  </v>
      </c>
      <c r="F191">
        <f t="shared" si="9"/>
        <v>1</v>
      </c>
    </row>
    <row r="192" spans="1:6" ht="48" thickBot="1" x14ac:dyDescent="0.3">
      <c r="A192" s="190">
        <f t="shared" si="8"/>
        <v>196</v>
      </c>
      <c r="B192" t="str">
        <f>MISSING_VALUE!X193</f>
        <v>CASE  WHEN COUNTRY = 'KOPER' THEN 0 WHEN COUNTRY = 'BIR' THEN 0 END AS MISSING_VAL_IND_196,</v>
      </c>
      <c r="C192" t="str">
        <f>VAL_MAX!Q193</f>
        <v>CASE  WHEN COUNTRY = 'BIR' AND SEGMENT IN ('CORPORATE','SME Corporate') THEN 124614.3 WHEN COUNTRY = 'BIR' AND SEGMENT = 'SME Retail' THEN 136001.4 END AS VAL_MAX_IND_196,</v>
      </c>
      <c r="D192" t="str">
        <f>VAL_MIN!Q193</f>
        <v/>
      </c>
      <c r="E192" s="203" t="str">
        <f t="shared" si="7"/>
        <v xml:space="preserve">CASE  WHEN COUNTRY = 'KOPER' THEN 0 WHEN COUNTRY = 'BIR' THEN 0 END AS MISSING_VAL_IND_196, CASE  WHEN COUNTRY = 'BIR' AND SEGMENT IN ('CORPORATE','SME Corporate') THEN 124614.3 WHEN COUNTRY = 'BIR' AND SEGMENT = 'SME Retail' THEN 136001.4 END AS VAL_MAX_IND_196, </v>
      </c>
      <c r="F192">
        <f t="shared" si="9"/>
        <v>1</v>
      </c>
    </row>
    <row r="193" spans="1:6" ht="48" thickBot="1" x14ac:dyDescent="0.3">
      <c r="A193" s="190">
        <f t="shared" si="8"/>
        <v>197</v>
      </c>
      <c r="B193" t="str">
        <f>MISSING_VALUE!X194</f>
        <v>CASE  WHEN COUNTRY = 'BIB' THEN 0 WHEN COUNTRY = 'KOPER' THEN 0 WHEN COUNTRY = 'BIR' THEN 0 END AS MISSING_VAL_IND_197,</v>
      </c>
      <c r="C193" t="str">
        <f>VAL_MAX!Q194</f>
        <v>CASE  WHEN COUNTRY = 'BIR' AND SEGMENT IN ('CORPORATE','SME Corporate') THEN 124614.3 WHEN COUNTRY = 'BIR' AND SEGMENT = 'SME Retail' THEN 136001.40 END AS VAL_MAX_IND_197,</v>
      </c>
      <c r="D193" t="str">
        <f>VAL_MIN!Q194</f>
        <v/>
      </c>
      <c r="E193" s="203" t="str">
        <f t="shared" si="7"/>
        <v xml:space="preserve">CASE  WHEN COUNTRY = 'BIB' THEN 0 WHEN COUNTRY = 'KOPER' THEN 0 WHEN COUNTRY = 'BIR' THEN 0 END AS MISSING_VAL_IND_197, CASE  WHEN COUNTRY = 'BIR' AND SEGMENT IN ('CORPORATE','SME Corporate') THEN 124614.3 WHEN COUNTRY = 'BIR' AND SEGMENT = 'SME Retail' THEN 136001.40 END AS VAL_MAX_IND_197, </v>
      </c>
      <c r="F193">
        <f t="shared" si="9"/>
        <v>1</v>
      </c>
    </row>
    <row r="194" spans="1:6" ht="16.5" customHeight="1" thickBot="1" x14ac:dyDescent="0.3">
      <c r="A194" s="190">
        <f t="shared" si="8"/>
        <v>198</v>
      </c>
      <c r="B194" t="str">
        <f>MISSING_VALUE!X195</f>
        <v>CASE  WHEN COUNTRY = 'BIR' THEN 0 END AS MISSING_VAL_IND_198,</v>
      </c>
      <c r="C194" t="str">
        <f>VAL_MAX!Q195</f>
        <v/>
      </c>
      <c r="D194" t="str">
        <f>VAL_MIN!Q195</f>
        <v/>
      </c>
      <c r="E194" s="203" t="str">
        <f t="shared" si="7"/>
        <v xml:space="preserve">CASE  WHEN COUNTRY = 'BIR' THEN 0 END AS MISSING_VAL_IND_198,  </v>
      </c>
      <c r="F194">
        <f t="shared" si="9"/>
        <v>1</v>
      </c>
    </row>
    <row r="195" spans="1:6" ht="16.5" customHeight="1" thickBot="1" x14ac:dyDescent="0.3">
      <c r="A195" s="190">
        <f t="shared" si="8"/>
        <v>199</v>
      </c>
      <c r="B195" t="str">
        <f>MISSING_VALUE!X196</f>
        <v>CASE  WHEN COUNTRY = 'BIR' THEN 0 END AS MISSING_VAL_IND_199,</v>
      </c>
      <c r="C195" t="str">
        <f>VAL_MAX!Q196</f>
        <v/>
      </c>
      <c r="D195" t="str">
        <f>VAL_MIN!Q196</f>
        <v/>
      </c>
      <c r="E195" s="203" t="str">
        <f t="shared" si="7"/>
        <v xml:space="preserve">CASE  WHEN COUNTRY = 'BIR' THEN 0 END AS MISSING_VAL_IND_199,  </v>
      </c>
      <c r="F195">
        <f t="shared" si="9"/>
        <v>1</v>
      </c>
    </row>
    <row r="196" spans="1:6" ht="48" thickBot="1" x14ac:dyDescent="0.3">
      <c r="A196" s="190">
        <f t="shared" si="8"/>
        <v>200</v>
      </c>
      <c r="B196" t="str">
        <f>MISSING_VALUE!X197</f>
        <v>CASE  WHEN COUNTRY = 'KOPER' THEN 0 WHEN COUNTRY = 'BIR' THEN 0 END AS MISSING_VAL_IND_200,</v>
      </c>
      <c r="C196" t="str">
        <f>VAL_MAX!Q197</f>
        <v>CASE  WHEN COUNTRY = 'BIR' AND SEGMENT IN ('CORPORATE','SME Corporate') THEN 0.0450142 WHEN COUNTRY = 'BIR' AND SEGMENT = 'SME Retail' THEN 0.0347071 END AS VAL_MAX_IND_200,</v>
      </c>
      <c r="D196" t="str">
        <f>VAL_MIN!Q197</f>
        <v/>
      </c>
      <c r="E196" s="203" t="str">
        <f t="shared" ref="E196:E202" si="10">CONCATENATE(B196," ",C196," ",D196)</f>
        <v xml:space="preserve">CASE  WHEN COUNTRY = 'KOPER' THEN 0 WHEN COUNTRY = 'BIR' THEN 0 END AS MISSING_VAL_IND_200, CASE  WHEN COUNTRY = 'BIR' AND SEGMENT IN ('CORPORATE','SME Corporate') THEN 0.0450142 WHEN COUNTRY = 'BIR' AND SEGMENT = 'SME Retail' THEN 0.0347071 END AS VAL_MAX_IND_200, </v>
      </c>
      <c r="F196">
        <f t="shared" si="9"/>
        <v>1</v>
      </c>
    </row>
    <row r="197" spans="1:6" ht="48" thickBot="1" x14ac:dyDescent="0.3">
      <c r="A197" s="190">
        <f t="shared" ref="A197:A215" si="11">+A196+1</f>
        <v>201</v>
      </c>
      <c r="B197" t="str">
        <f>MISSING_VALUE!X198</f>
        <v>CASE  WHEN COUNTRY = 'BIB' THEN 0 WHEN COUNTRY = 'KOPER' THEN 0 WHEN COUNTRY = 'BIR' THEN 0 END AS MISSING_VAL_IND_201,</v>
      </c>
      <c r="C197" t="str">
        <f>VAL_MAX!Q198</f>
        <v>CASE  WHEN COUNTRY = 'BIR' AND SEGMENT IN ('CORPORATE','SME Corporate') THEN 0.0450142 WHEN COUNTRY = 'BIR' AND SEGMENT = 'SME Retail' THEN 0.0347071 END AS VAL_MAX_IND_201,</v>
      </c>
      <c r="D197" t="str">
        <f>VAL_MIN!Q198</f>
        <v/>
      </c>
      <c r="E197" s="203" t="str">
        <f t="shared" si="10"/>
        <v xml:space="preserve">CASE  WHEN COUNTRY = 'BIB' THEN 0 WHEN COUNTRY = 'KOPER' THEN 0 WHEN COUNTRY = 'BIR' THEN 0 END AS MISSING_VAL_IND_201, CASE  WHEN COUNTRY = 'BIR' AND SEGMENT IN ('CORPORATE','SME Corporate') THEN 0.0450142 WHEN COUNTRY = 'BIR' AND SEGMENT = 'SME Retail' THEN 0.0347071 END AS VAL_MAX_IND_201, </v>
      </c>
      <c r="F197">
        <f t="shared" ref="F197:F215" si="12">IF((LEN(B197)+LEN(C197)+LEN(D197))&gt;0,1,0)</f>
        <v>1</v>
      </c>
    </row>
    <row r="198" spans="1:6" ht="16.5" customHeight="1" thickBot="1" x14ac:dyDescent="0.3">
      <c r="A198" s="190">
        <f t="shared" si="11"/>
        <v>202</v>
      </c>
      <c r="B198" t="str">
        <f>MISSING_VALUE!X199</f>
        <v>-999 AS MISSING_VAL_IND_202,</v>
      </c>
      <c r="C198" t="str">
        <f>VAL_MAX!Q199</f>
        <v/>
      </c>
      <c r="D198" t="str">
        <f>VAL_MIN!Q199</f>
        <v/>
      </c>
      <c r="E198" s="203" t="str">
        <f t="shared" si="10"/>
        <v xml:space="preserve">-999 AS MISSING_VAL_IND_202,  </v>
      </c>
      <c r="F198">
        <f t="shared" si="12"/>
        <v>1</v>
      </c>
    </row>
    <row r="199" spans="1:6" ht="16.5" customHeight="1" thickBot="1" x14ac:dyDescent="0.3">
      <c r="A199" s="190">
        <f t="shared" si="11"/>
        <v>203</v>
      </c>
      <c r="B199" t="str">
        <f>MISSING_VALUE!X200</f>
        <v>-999 AS MISSING_VAL_IND_203,</v>
      </c>
      <c r="C199" t="str">
        <f>VAL_MAX!Q200</f>
        <v/>
      </c>
      <c r="D199" t="str">
        <f>VAL_MIN!Q200</f>
        <v/>
      </c>
      <c r="E199" s="203" t="str">
        <f t="shared" si="10"/>
        <v xml:space="preserve">-999 AS MISSING_VAL_IND_203,  </v>
      </c>
      <c r="F199">
        <f t="shared" si="12"/>
        <v>1</v>
      </c>
    </row>
    <row r="200" spans="1:6" ht="16.5" thickBot="1" x14ac:dyDescent="0.3">
      <c r="A200" s="190">
        <f t="shared" si="11"/>
        <v>204</v>
      </c>
      <c r="B200" t="str">
        <f>MISSING_VALUE!X201</f>
        <v>CASE  WHEN COUNTRY = 'KOPER' THEN 0 END AS MISSING_VAL_IND_204,</v>
      </c>
      <c r="C200" t="str">
        <f>VAL_MAX!Q201</f>
        <v/>
      </c>
      <c r="D200" t="str">
        <f>VAL_MIN!Q201</f>
        <v/>
      </c>
      <c r="E200" s="203" t="str">
        <f t="shared" si="10"/>
        <v xml:space="preserve">CASE  WHEN COUNTRY = 'KOPER' THEN 0 END AS MISSING_VAL_IND_204,  </v>
      </c>
      <c r="F200">
        <f t="shared" si="12"/>
        <v>1</v>
      </c>
    </row>
    <row r="201" spans="1:6" ht="32.25" thickBot="1" x14ac:dyDescent="0.3">
      <c r="A201" s="190">
        <f t="shared" si="11"/>
        <v>205</v>
      </c>
      <c r="B201" t="str">
        <f>MISSING_VALUE!X202</f>
        <v>CASE  WHEN COUNTRY = 'BIB' THEN 0 WHEN COUNTRY = 'KOPER' THEN 0 END AS MISSING_VAL_IND_205,</v>
      </c>
      <c r="C201" t="str">
        <f>VAL_MAX!Q202</f>
        <v>CASE  WHEN COUNTRY = 'BIB' AND SEGMENT = 'RETAIL'  THEN 0.161947 END AS VAL_MAX_IND_205,</v>
      </c>
      <c r="D201" t="str">
        <f>VAL_MIN!Q202</f>
        <v/>
      </c>
      <c r="E201" s="203" t="str">
        <f t="shared" si="10"/>
        <v xml:space="preserve">CASE  WHEN COUNTRY = 'BIB' THEN 0 WHEN COUNTRY = 'KOPER' THEN 0 END AS MISSING_VAL_IND_205, CASE  WHEN COUNTRY = 'BIB' AND SEGMENT = 'RETAIL'  THEN 0.161947 END AS VAL_MAX_IND_205, </v>
      </c>
      <c r="F201">
        <f t="shared" si="12"/>
        <v>1</v>
      </c>
    </row>
    <row r="202" spans="1:6" ht="16.5" customHeight="1" thickBot="1" x14ac:dyDescent="0.3">
      <c r="A202" s="190">
        <f t="shared" si="11"/>
        <v>206</v>
      </c>
      <c r="B202" t="str">
        <f>MISSING_VALUE!X203</f>
        <v>CASE  WHEN COUNTRY = 'BIR' THEN 0 END AS MISSING_VAL_IND_206,</v>
      </c>
      <c r="C202" t="str">
        <f>VAL_MAX!Q203</f>
        <v/>
      </c>
      <c r="D202" t="str">
        <f>VAL_MIN!Q203</f>
        <v/>
      </c>
      <c r="E202" s="203" t="str">
        <f t="shared" si="10"/>
        <v xml:space="preserve">CASE  WHEN COUNTRY = 'BIR' THEN 0 END AS MISSING_VAL_IND_206,  </v>
      </c>
      <c r="F202">
        <f t="shared" si="12"/>
        <v>1</v>
      </c>
    </row>
    <row r="203" spans="1:6" ht="16.5" hidden="1" customHeight="1" thickBot="1" x14ac:dyDescent="0.3">
      <c r="A203" s="190">
        <f t="shared" si="11"/>
        <v>207</v>
      </c>
      <c r="B203" t="str">
        <f>MISSING_VALUE!X204</f>
        <v/>
      </c>
      <c r="C203" t="str">
        <f>VAL_MAX!Q204</f>
        <v/>
      </c>
      <c r="D203" t="str">
        <f>VAL_MIN!Q204</f>
        <v/>
      </c>
      <c r="E203" s="203" t="str">
        <f t="shared" ref="E203:E218" si="13">CONCATENATE(B203," ",C203," ",D203)</f>
        <v xml:space="preserve">  </v>
      </c>
      <c r="F203">
        <f t="shared" si="12"/>
        <v>0</v>
      </c>
    </row>
    <row r="204" spans="1:6" ht="32.25" thickBot="1" x14ac:dyDescent="0.3">
      <c r="A204" s="190">
        <f t="shared" si="11"/>
        <v>208</v>
      </c>
      <c r="B204" t="str">
        <f>MISSING_VALUE!X205</f>
        <v>CASE  WHEN COUNTRY = 'KOPER' THEN 0 WHEN COUNTRY = 'BIR' THEN 0 END AS MISSING_VAL_IND_208,</v>
      </c>
      <c r="C204" t="str">
        <f>VAL_MAX!Q205</f>
        <v>CASE  WHEN COUNTRY = 'BIR' AND SEGMENT IN ('CORPORATE','SME Corporate') THEN 94 WHEN COUNTRY = 'BIR' AND SEGMENT = 'SME Retail' THEN 3.00 END AS VAL_MAX_IND_208,</v>
      </c>
      <c r="D204" t="str">
        <f>VAL_MIN!Q205</f>
        <v/>
      </c>
      <c r="E204" s="203" t="str">
        <f t="shared" si="13"/>
        <v xml:space="preserve">CASE  WHEN COUNTRY = 'KOPER' THEN 0 WHEN COUNTRY = 'BIR' THEN 0 END AS MISSING_VAL_IND_208, CASE  WHEN COUNTRY = 'BIR' AND SEGMENT IN ('CORPORATE','SME Corporate') THEN 94 WHEN COUNTRY = 'BIR' AND SEGMENT = 'SME Retail' THEN 3.00 END AS VAL_MAX_IND_208, </v>
      </c>
      <c r="F204">
        <f t="shared" si="12"/>
        <v>1</v>
      </c>
    </row>
    <row r="205" spans="1:6" ht="32.25" thickBot="1" x14ac:dyDescent="0.3">
      <c r="A205" s="190">
        <f t="shared" si="11"/>
        <v>209</v>
      </c>
      <c r="B205" t="str">
        <f>MISSING_VALUE!X206</f>
        <v>CASE  WHEN COUNTRY = 'KOPER' THEN 0 WHEN COUNTRY = 'BIR' THEN 0 END AS MISSING_VAL_IND_209,</v>
      </c>
      <c r="C205" t="str">
        <f>VAL_MAX!Q206</f>
        <v>CASE  WHEN COUNTRY = 'BIR' AND SEGMENT IN ('CORPORATE','SME Corporate') THEN 94 WHEN COUNTRY = 'BIR' AND SEGMENT = 'SME Retail' THEN 3.00 END AS VAL_MAX_IND_209,</v>
      </c>
      <c r="D205" t="str">
        <f>VAL_MIN!Q206</f>
        <v/>
      </c>
      <c r="E205" s="203" t="str">
        <f t="shared" si="13"/>
        <v xml:space="preserve">CASE  WHEN COUNTRY = 'KOPER' THEN 0 WHEN COUNTRY = 'BIR' THEN 0 END AS MISSING_VAL_IND_209, CASE  WHEN COUNTRY = 'BIR' AND SEGMENT IN ('CORPORATE','SME Corporate') THEN 94 WHEN COUNTRY = 'BIR' AND SEGMENT = 'SME Retail' THEN 3.00 END AS VAL_MAX_IND_209, </v>
      </c>
      <c r="F205">
        <f t="shared" si="12"/>
        <v>1</v>
      </c>
    </row>
    <row r="206" spans="1:6" ht="16.5" thickBot="1" x14ac:dyDescent="0.3">
      <c r="A206" s="190">
        <f t="shared" si="11"/>
        <v>210</v>
      </c>
      <c r="B206" t="str">
        <f>MISSING_VALUE!X207</f>
        <v>CASE  WHEN COUNTRY = 'BIB' THEN 0 END AS MISSING_VAL_IND_210,</v>
      </c>
      <c r="C206" t="str">
        <f>VAL_MAX!Q207</f>
        <v/>
      </c>
      <c r="D206" t="str">
        <f>VAL_MIN!Q207</f>
        <v/>
      </c>
      <c r="E206" s="203" t="str">
        <f t="shared" si="13"/>
        <v xml:space="preserve">CASE  WHEN COUNTRY = 'BIB' THEN 0 END AS MISSING_VAL_IND_210,  </v>
      </c>
      <c r="F206">
        <f t="shared" si="12"/>
        <v>1</v>
      </c>
    </row>
    <row r="207" spans="1:6" ht="63.75" thickBot="1" x14ac:dyDescent="0.3">
      <c r="A207" s="190">
        <f t="shared" si="11"/>
        <v>211</v>
      </c>
      <c r="B207" t="str">
        <f>MISSING_VALUE!X208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END AS MISSING_VAL_IND_211,</v>
      </c>
      <c r="C207" t="str">
        <f>VAL_MAX!Q208</f>
        <v/>
      </c>
      <c r="D207" t="str">
        <f>VAL_MIN!Q208</f>
        <v/>
      </c>
      <c r="E207" s="203" t="str">
        <f t="shared" si="13"/>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END AS MISSING_VAL_IND_211,  </v>
      </c>
      <c r="F207">
        <f t="shared" si="12"/>
        <v>1</v>
      </c>
    </row>
    <row r="208" spans="1:6" ht="32.25" thickBot="1" x14ac:dyDescent="0.3">
      <c r="A208" s="190">
        <f t="shared" si="11"/>
        <v>212</v>
      </c>
      <c r="B208" t="str">
        <f>MISSING_VALUE!X209</f>
        <v>CASE  WHEN COUNTRY = 'BIB' THEN 0 WHEN COUNTRY = 'KOPER' THEN 0 WHEN COUNTRY = 'BIR' THEN 0 END AS MISSING_VAL_IND_212,</v>
      </c>
      <c r="C208" t="str">
        <f>VAL_MAX!Q209</f>
        <v>CASE  WHEN COUNTRY = 'BIB' AND SEGMENT = 'RETAIL'  THEN 7 END AS VAL_MAX_IND_212,</v>
      </c>
      <c r="D208" t="str">
        <f>VAL_MIN!Q209</f>
        <v/>
      </c>
      <c r="E208" s="203" t="str">
        <f t="shared" si="13"/>
        <v xml:space="preserve">CASE  WHEN COUNTRY = 'BIB' THEN 0 WHEN COUNTRY = 'KOPER' THEN 0 WHEN COUNTRY = 'BIR' THEN 0 END AS MISSING_VAL_IND_212, CASE  WHEN COUNTRY = 'BIB' AND SEGMENT = 'RETAIL'  THEN 7 END AS VAL_MAX_IND_212, </v>
      </c>
      <c r="F208">
        <f t="shared" si="12"/>
        <v>1</v>
      </c>
    </row>
    <row r="209" spans="1:6" ht="63.75" thickBot="1" x14ac:dyDescent="0.3">
      <c r="A209" s="190">
        <f t="shared" si="11"/>
        <v>213</v>
      </c>
      <c r="B209" t="str">
        <f>MISSING_VALUE!X210</f>
        <v>CASE  WHEN COUNTRY = 'BIB' THEN 0 WHEN COUNTRY = 'KOPER' THEN 0 WHEN COUNTRY = 'BIR' THEN 0 END AS MISSING_VAL_IND_213,</v>
      </c>
      <c r="C209" t="str">
        <f>VAL_MAX!Q210</f>
        <v>CASE  WHEN COUNTRY = 'BIB' AND SEGMENT = 'CORPORATE' THEN 94 WHEN COUNTRY = 'BIB' AND SEGMENT = 'RETAIL'  THEN 26 WHEN COUNTRY = 'BIR' AND SEGMENT IN ('CORPORATE','SME Corporate') THEN 770 WHEN COUNTRY = 'BIR' AND SEGMENT = 'SME Retail' THEN 369 END AS VAL_MAX_IND_213,</v>
      </c>
      <c r="D209" t="str">
        <f>VAL_MIN!Q210</f>
        <v/>
      </c>
      <c r="E209" s="203" t="str">
        <f t="shared" si="13"/>
        <v xml:space="preserve">CASE  WHEN COUNTRY = 'BIB' THEN 0 WHEN COUNTRY = 'KOPER' THEN 0 WHEN COUNTRY = 'BIR' THEN 0 END AS MISSING_VAL_IND_213, CASE  WHEN COUNTRY = 'BIB' AND SEGMENT = 'CORPORATE' THEN 94 WHEN COUNTRY = 'BIB' AND SEGMENT = 'RETAIL'  THEN 26 WHEN COUNTRY = 'BIR' AND SEGMENT IN ('CORPORATE','SME Corporate') THEN 770 WHEN COUNTRY = 'BIR' AND SEGMENT = 'SME Retail' THEN 369 END AS VAL_MAX_IND_213, </v>
      </c>
      <c r="F209">
        <f t="shared" si="12"/>
        <v>1</v>
      </c>
    </row>
    <row r="210" spans="1:6" ht="16.5" thickBot="1" x14ac:dyDescent="0.3">
      <c r="A210" s="190">
        <f t="shared" si="11"/>
        <v>214</v>
      </c>
      <c r="B210" t="str">
        <f>MISSING_VALUE!X211</f>
        <v>CASE  WHEN COUNTRY = 'BIB' THEN 0 END AS MISSING_VAL_IND_214,</v>
      </c>
      <c r="C210" t="str">
        <f>VAL_MAX!Q211</f>
        <v/>
      </c>
      <c r="D210" t="str">
        <f>VAL_MIN!Q211</f>
        <v/>
      </c>
      <c r="E210" s="203" t="str">
        <f t="shared" si="13"/>
        <v xml:space="preserve">CASE  WHEN COUNTRY = 'BIB' THEN 0 END AS MISSING_VAL_IND_214,  </v>
      </c>
      <c r="F210">
        <f t="shared" si="12"/>
        <v>1</v>
      </c>
    </row>
    <row r="211" spans="1:6" ht="17.25" customHeight="1" thickBot="1" x14ac:dyDescent="0.3">
      <c r="A211" s="190">
        <f t="shared" si="11"/>
        <v>215</v>
      </c>
      <c r="B211" t="str">
        <f>MISSING_VALUE!X212</f>
        <v>CASE  WHEN COUNTRY = 'BIB' THEN 0 END AS MISSING_VAL_IND_215,</v>
      </c>
      <c r="C211" t="str">
        <f>VAL_MAX!Q212</f>
        <v/>
      </c>
      <c r="D211" t="str">
        <f>VAL_MIN!Q212</f>
        <v/>
      </c>
      <c r="E211" s="203" t="str">
        <f t="shared" si="13"/>
        <v xml:space="preserve">CASE  WHEN COUNTRY = 'BIB' THEN 0 END AS MISSING_VAL_IND_215,  </v>
      </c>
      <c r="F211">
        <f t="shared" si="12"/>
        <v>1</v>
      </c>
    </row>
    <row r="212" spans="1:6" ht="32.25" thickBot="1" x14ac:dyDescent="0.3">
      <c r="A212" s="190">
        <f t="shared" si="11"/>
        <v>216</v>
      </c>
      <c r="B212" t="str">
        <f>MISSING_VALUE!X213</f>
        <v>CASE  WHEN COUNTRY = 'BIB' THEN 0 END AS MISSING_VAL_IND_216,</v>
      </c>
      <c r="C212" t="str">
        <f>VAL_MAX!Q213</f>
        <v>CASE  WHEN COUNTRY = 'BIB' AND SEGMENT = 'CORPORATE' THEN 23 WHEN COUNTRY = 'BIB' AND SEGMENT = 'RETAIL'  THEN 19 END AS VAL_MAX_IND_216,</v>
      </c>
      <c r="D212" t="str">
        <f>VAL_MIN!Q213</f>
        <v/>
      </c>
      <c r="E212" s="203" t="str">
        <f t="shared" si="13"/>
        <v xml:space="preserve">CASE  WHEN COUNTRY = 'BIB' THEN 0 END AS MISSING_VAL_IND_216, CASE  WHEN COUNTRY = 'BIB' AND SEGMENT = 'CORPORATE' THEN 23 WHEN COUNTRY = 'BIB' AND SEGMENT = 'RETAIL'  THEN 19 END AS VAL_MAX_IND_216, </v>
      </c>
      <c r="F212">
        <f t="shared" si="12"/>
        <v>1</v>
      </c>
    </row>
    <row r="213" spans="1:6" ht="16.5" thickBot="1" x14ac:dyDescent="0.3">
      <c r="A213" s="190">
        <f t="shared" si="11"/>
        <v>217</v>
      </c>
      <c r="B213" t="str">
        <f>MISSING_VALUE!X214</f>
        <v>CASE  WHEN COUNTRY = 'BIB' THEN 0 END AS MISSING_VAL_IND_217,</v>
      </c>
      <c r="C213" t="str">
        <f>VAL_MAX!Q214</f>
        <v/>
      </c>
      <c r="D213" t="str">
        <f>VAL_MIN!Q214</f>
        <v/>
      </c>
      <c r="E213" s="203" t="str">
        <f t="shared" si="13"/>
        <v xml:space="preserve">CASE  WHEN COUNTRY = 'BIB' THEN 0 END AS MISSING_VAL_IND_217,  </v>
      </c>
      <c r="F213">
        <f t="shared" si="12"/>
        <v>1</v>
      </c>
    </row>
    <row r="214" spans="1:6" ht="16.5" thickBot="1" x14ac:dyDescent="0.3">
      <c r="A214" s="190">
        <f t="shared" si="11"/>
        <v>218</v>
      </c>
      <c r="B214" t="str">
        <f>MISSING_VALUE!X215</f>
        <v>CASE  WHEN COUNTRY = 'BIB' THEN 0 END AS MISSING_VAL_IND_218,</v>
      </c>
      <c r="C214" t="str">
        <f>VAL_MAX!Q215</f>
        <v/>
      </c>
      <c r="D214" t="str">
        <f>VAL_MIN!Q215</f>
        <v/>
      </c>
      <c r="E214" s="203" t="str">
        <f t="shared" si="13"/>
        <v xml:space="preserve">CASE  WHEN COUNTRY = 'BIB' THEN 0 END AS MISSING_VAL_IND_218,  </v>
      </c>
      <c r="F214">
        <f t="shared" si="12"/>
        <v>1</v>
      </c>
    </row>
    <row r="215" spans="1:6" ht="16.5" hidden="1" thickBot="1" x14ac:dyDescent="0.3">
      <c r="A215" s="190">
        <f t="shared" si="11"/>
        <v>219</v>
      </c>
      <c r="B215" t="str">
        <f>MISSING_VALUE!X216</f>
        <v/>
      </c>
      <c r="C215" t="str">
        <f>VAL_MAX!Q216</f>
        <v/>
      </c>
      <c r="D215" t="str">
        <f>VAL_MIN!Q216</f>
        <v/>
      </c>
      <c r="E215" s="203" t="str">
        <f t="shared" si="13"/>
        <v xml:space="preserve">  </v>
      </c>
      <c r="F215">
        <f t="shared" si="12"/>
        <v>0</v>
      </c>
    </row>
    <row r="216" spans="1:6" ht="15.75" hidden="1" customHeight="1" x14ac:dyDescent="0.25">
      <c r="E216" s="203" t="str">
        <f t="shared" si="13"/>
        <v xml:space="preserve">  </v>
      </c>
    </row>
    <row r="217" spans="1:6" ht="15.75" hidden="1" customHeight="1" x14ac:dyDescent="0.25">
      <c r="E217" s="203" t="str">
        <f t="shared" si="13"/>
        <v xml:space="preserve">  </v>
      </c>
    </row>
    <row r="218" spans="1:6" ht="15.75" hidden="1" customHeight="1" x14ac:dyDescent="0.25">
      <c r="E218" s="203" t="str">
        <f t="shared" si="13"/>
        <v xml:space="preserve">  </v>
      </c>
    </row>
  </sheetData>
  <autoFilter ref="A2:F218">
    <filterColumn colId="5">
      <filters>
        <filter val="1"/>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4"/>
  <sheetViews>
    <sheetView topLeftCell="A291" workbookViewId="0">
      <selection activeCell="A303" sqref="A303"/>
    </sheetView>
  </sheetViews>
  <sheetFormatPr defaultColWidth="8.625" defaultRowHeight="15" x14ac:dyDescent="0.25"/>
  <cols>
    <col min="1" max="1" width="29.625" style="57" customWidth="1"/>
    <col min="2" max="2" width="18.125" style="57" customWidth="1"/>
    <col min="3" max="3" width="35.5" style="57" customWidth="1"/>
    <col min="4" max="5" width="56.125" style="57" customWidth="1"/>
    <col min="6" max="6" width="34.5" style="58" customWidth="1"/>
    <col min="7" max="16384" width="8.625" style="57"/>
  </cols>
  <sheetData>
    <row r="1" spans="1:7" ht="46.5" thickTop="1" thickBot="1" x14ac:dyDescent="0.3">
      <c r="A1" s="96" t="s">
        <v>851</v>
      </c>
      <c r="B1" s="97" t="s">
        <v>853</v>
      </c>
      <c r="C1" s="96" t="s">
        <v>1336</v>
      </c>
      <c r="D1" s="98" t="s">
        <v>1337</v>
      </c>
      <c r="E1" s="98" t="s">
        <v>852</v>
      </c>
      <c r="F1" s="99" t="s">
        <v>1670</v>
      </c>
      <c r="G1" s="119"/>
    </row>
    <row r="2" spans="1:7" s="119" customFormat="1" x14ac:dyDescent="0.25">
      <c r="A2" s="120" t="s">
        <v>1338</v>
      </c>
      <c r="B2" s="120"/>
      <c r="C2" s="115"/>
      <c r="D2" s="121" t="s">
        <v>1339</v>
      </c>
      <c r="E2" s="122" t="s">
        <v>1556</v>
      </c>
      <c r="F2" s="100"/>
      <c r="G2" s="57"/>
    </row>
    <row r="3" spans="1:7" s="119" customFormat="1" x14ac:dyDescent="0.25">
      <c r="A3" s="123" t="s">
        <v>856</v>
      </c>
      <c r="B3" s="123" t="s">
        <v>1340</v>
      </c>
      <c r="C3" s="116"/>
      <c r="D3" s="124"/>
      <c r="E3" s="125" t="s">
        <v>1557</v>
      </c>
      <c r="F3" s="101"/>
      <c r="G3" s="57"/>
    </row>
    <row r="4" spans="1:7" s="119" customFormat="1" x14ac:dyDescent="0.25">
      <c r="A4" s="123" t="s">
        <v>1671</v>
      </c>
      <c r="B4" s="116" t="s">
        <v>1341</v>
      </c>
      <c r="C4" s="116" t="s">
        <v>1342</v>
      </c>
      <c r="D4" s="124"/>
      <c r="E4" s="125" t="s">
        <v>1558</v>
      </c>
      <c r="F4" s="101"/>
      <c r="G4" s="57"/>
    </row>
    <row r="5" spans="1:7" s="119" customFormat="1" x14ac:dyDescent="0.25">
      <c r="A5" s="123" t="s">
        <v>1343</v>
      </c>
      <c r="B5" s="116" t="s">
        <v>1341</v>
      </c>
      <c r="C5" s="116" t="s">
        <v>1342</v>
      </c>
      <c r="D5" s="124"/>
      <c r="E5" s="125" t="s">
        <v>1559</v>
      </c>
      <c r="F5" s="101"/>
      <c r="G5" s="57"/>
    </row>
    <row r="6" spans="1:7" s="119" customFormat="1" x14ac:dyDescent="0.25">
      <c r="A6" s="123" t="s">
        <v>1344</v>
      </c>
      <c r="B6" s="116" t="s">
        <v>1341</v>
      </c>
      <c r="C6" s="116" t="s">
        <v>1342</v>
      </c>
      <c r="D6" s="124"/>
      <c r="E6" s="125" t="s">
        <v>1560</v>
      </c>
      <c r="F6" s="101"/>
      <c r="G6" s="57"/>
    </row>
    <row r="7" spans="1:7" s="119" customFormat="1" x14ac:dyDescent="0.25">
      <c r="A7" s="123" t="s">
        <v>1345</v>
      </c>
      <c r="B7" s="116" t="s">
        <v>1341</v>
      </c>
      <c r="C7" s="116" t="s">
        <v>1342</v>
      </c>
      <c r="D7" s="124"/>
      <c r="E7" s="125" t="s">
        <v>1561</v>
      </c>
      <c r="F7" s="101"/>
      <c r="G7" s="57"/>
    </row>
    <row r="8" spans="1:7" s="119" customFormat="1" x14ac:dyDescent="0.25">
      <c r="A8" s="123" t="s">
        <v>1346</v>
      </c>
      <c r="B8" s="116" t="s">
        <v>1341</v>
      </c>
      <c r="C8" s="116" t="s">
        <v>1342</v>
      </c>
      <c r="D8" s="124"/>
      <c r="E8" s="125" t="s">
        <v>1562</v>
      </c>
      <c r="F8" s="101"/>
      <c r="G8" s="57"/>
    </row>
    <row r="9" spans="1:7" s="119" customFormat="1" x14ac:dyDescent="0.25">
      <c r="A9" s="123" t="s">
        <v>1347</v>
      </c>
      <c r="B9" s="116" t="s">
        <v>1341</v>
      </c>
      <c r="C9" s="116" t="s">
        <v>1342</v>
      </c>
      <c r="D9" s="124"/>
      <c r="E9" s="125" t="s">
        <v>1563</v>
      </c>
      <c r="F9" s="101"/>
      <c r="G9" s="57"/>
    </row>
    <row r="10" spans="1:7" s="119" customFormat="1" x14ac:dyDescent="0.25">
      <c r="A10" s="123" t="s">
        <v>1348</v>
      </c>
      <c r="B10" s="116" t="s">
        <v>1341</v>
      </c>
      <c r="C10" s="116" t="s">
        <v>1342</v>
      </c>
      <c r="D10" s="124"/>
      <c r="E10" s="125" t="s">
        <v>1564</v>
      </c>
      <c r="F10" s="101"/>
      <c r="G10" s="57"/>
    </row>
    <row r="11" spans="1:7" s="119" customFormat="1" x14ac:dyDescent="0.25">
      <c r="A11" s="123" t="s">
        <v>1349</v>
      </c>
      <c r="B11" s="116" t="s">
        <v>1341</v>
      </c>
      <c r="C11" s="116" t="s">
        <v>1342</v>
      </c>
      <c r="D11" s="124"/>
      <c r="E11" s="125" t="s">
        <v>1565</v>
      </c>
      <c r="F11" s="101"/>
      <c r="G11" s="57"/>
    </row>
    <row r="12" spans="1:7" s="119" customFormat="1" x14ac:dyDescent="0.25">
      <c r="A12" s="123" t="s">
        <v>1350</v>
      </c>
      <c r="B12" s="116" t="s">
        <v>1341</v>
      </c>
      <c r="C12" s="116" t="s">
        <v>1342</v>
      </c>
      <c r="D12" s="124"/>
      <c r="E12" s="125" t="s">
        <v>1566</v>
      </c>
      <c r="F12" s="101"/>
      <c r="G12" s="57"/>
    </row>
    <row r="13" spans="1:7" s="119" customFormat="1" x14ac:dyDescent="0.25">
      <c r="A13" s="123" t="s">
        <v>1351</v>
      </c>
      <c r="B13" s="116" t="s">
        <v>1341</v>
      </c>
      <c r="C13" s="116" t="s">
        <v>1342</v>
      </c>
      <c r="D13" s="124"/>
      <c r="E13" s="125" t="s">
        <v>1567</v>
      </c>
      <c r="F13" s="101"/>
      <c r="G13" s="57"/>
    </row>
    <row r="14" spans="1:7" s="119" customFormat="1" x14ac:dyDescent="0.25">
      <c r="A14" s="123" t="s">
        <v>1352</v>
      </c>
      <c r="B14" s="116" t="s">
        <v>1341</v>
      </c>
      <c r="C14" s="116" t="s">
        <v>1342</v>
      </c>
      <c r="D14" s="124"/>
      <c r="E14" s="125" t="s">
        <v>1568</v>
      </c>
      <c r="F14" s="101"/>
      <c r="G14" s="57"/>
    </row>
    <row r="15" spans="1:7" s="119" customFormat="1" x14ac:dyDescent="0.25">
      <c r="A15" s="123" t="s">
        <v>1353</v>
      </c>
      <c r="B15" s="116" t="s">
        <v>1341</v>
      </c>
      <c r="C15" s="116" t="s">
        <v>1342</v>
      </c>
      <c r="D15" s="124"/>
      <c r="E15" s="125" t="s">
        <v>1569</v>
      </c>
      <c r="F15" s="101"/>
      <c r="G15" s="57"/>
    </row>
    <row r="16" spans="1:7" s="119" customFormat="1" x14ac:dyDescent="0.25">
      <c r="A16" s="123" t="s">
        <v>1354</v>
      </c>
      <c r="B16" s="116" t="s">
        <v>1341</v>
      </c>
      <c r="C16" s="116" t="s">
        <v>1342</v>
      </c>
      <c r="D16" s="124"/>
      <c r="E16" s="125" t="s">
        <v>1570</v>
      </c>
      <c r="F16" s="101"/>
      <c r="G16" s="57"/>
    </row>
    <row r="17" spans="1:6" s="119" customFormat="1" x14ac:dyDescent="0.25">
      <c r="A17" s="123" t="s">
        <v>858</v>
      </c>
      <c r="B17" s="123" t="s">
        <v>1355</v>
      </c>
      <c r="C17" s="116"/>
      <c r="D17" s="126" t="s">
        <v>1356</v>
      </c>
      <c r="E17" s="126" t="s">
        <v>859</v>
      </c>
      <c r="F17" s="101"/>
    </row>
    <row r="18" spans="1:6" s="119" customFormat="1" x14ac:dyDescent="0.25">
      <c r="A18" s="102" t="s">
        <v>1571</v>
      </c>
      <c r="B18" s="127" t="s">
        <v>1355</v>
      </c>
      <c r="C18" s="117"/>
      <c r="D18" s="103" t="s">
        <v>1572</v>
      </c>
      <c r="E18" s="128" t="s">
        <v>1573</v>
      </c>
      <c r="F18" s="104"/>
    </row>
    <row r="19" spans="1:6" s="119" customFormat="1" x14ac:dyDescent="0.25">
      <c r="A19" s="123" t="s">
        <v>861</v>
      </c>
      <c r="B19" s="123" t="s">
        <v>1355</v>
      </c>
      <c r="C19" s="116"/>
      <c r="D19" s="126" t="s">
        <v>861</v>
      </c>
      <c r="E19" s="126" t="s">
        <v>862</v>
      </c>
      <c r="F19" s="101"/>
    </row>
    <row r="20" spans="1:6" s="119" customFormat="1" x14ac:dyDescent="0.25">
      <c r="A20" s="123" t="s">
        <v>863</v>
      </c>
      <c r="B20" s="123" t="s">
        <v>1357</v>
      </c>
      <c r="C20" s="116" t="s">
        <v>1358</v>
      </c>
      <c r="D20" s="126" t="s">
        <v>863</v>
      </c>
      <c r="E20" s="126" t="s">
        <v>864</v>
      </c>
      <c r="F20" s="101"/>
    </row>
    <row r="21" spans="1:6" s="119" customFormat="1" x14ac:dyDescent="0.25">
      <c r="A21" s="123" t="s">
        <v>865</v>
      </c>
      <c r="B21" s="123" t="s">
        <v>1355</v>
      </c>
      <c r="C21" s="116"/>
      <c r="D21" s="126" t="s">
        <v>1359</v>
      </c>
      <c r="E21" s="126" t="s">
        <v>866</v>
      </c>
      <c r="F21" s="101"/>
    </row>
    <row r="22" spans="1:6" s="119" customFormat="1" x14ac:dyDescent="0.25">
      <c r="A22" s="123" t="s">
        <v>1360</v>
      </c>
      <c r="B22" s="123" t="s">
        <v>1355</v>
      </c>
      <c r="C22" s="116"/>
      <c r="D22" s="126" t="s">
        <v>1361</v>
      </c>
      <c r="E22" s="126"/>
      <c r="F22" s="101"/>
    </row>
    <row r="23" spans="1:6" s="119" customFormat="1" x14ac:dyDescent="0.25">
      <c r="A23" s="123" t="s">
        <v>867</v>
      </c>
      <c r="B23" s="123" t="s">
        <v>1355</v>
      </c>
      <c r="C23" s="116"/>
      <c r="D23" s="105" t="s">
        <v>1574</v>
      </c>
      <c r="E23" s="126" t="s">
        <v>868</v>
      </c>
      <c r="F23" s="101"/>
    </row>
    <row r="24" spans="1:6" s="119" customFormat="1" x14ac:dyDescent="0.25">
      <c r="A24" s="123" t="s">
        <v>869</v>
      </c>
      <c r="B24" s="123" t="s">
        <v>1355</v>
      </c>
      <c r="C24" s="116"/>
      <c r="D24" s="126" t="s">
        <v>1362</v>
      </c>
      <c r="E24" s="126" t="s">
        <v>870</v>
      </c>
      <c r="F24" s="101"/>
    </row>
    <row r="25" spans="1:6" s="119" customFormat="1" x14ac:dyDescent="0.25">
      <c r="A25" s="123" t="s">
        <v>1162</v>
      </c>
      <c r="B25" s="116" t="s">
        <v>1341</v>
      </c>
      <c r="C25" s="116" t="s">
        <v>1342</v>
      </c>
      <c r="D25" s="129" t="s">
        <v>1363</v>
      </c>
      <c r="E25" s="129" t="s">
        <v>355</v>
      </c>
      <c r="F25" s="101"/>
    </row>
    <row r="26" spans="1:6" s="119" customFormat="1" x14ac:dyDescent="0.25">
      <c r="A26" s="123" t="s">
        <v>1176</v>
      </c>
      <c r="B26" s="116" t="s">
        <v>1341</v>
      </c>
      <c r="C26" s="116" t="s">
        <v>1342</v>
      </c>
      <c r="D26" s="129" t="s">
        <v>1364</v>
      </c>
      <c r="E26" s="129" t="s">
        <v>1575</v>
      </c>
      <c r="F26" s="101"/>
    </row>
    <row r="27" spans="1:6" s="119" customFormat="1" x14ac:dyDescent="0.25">
      <c r="A27" s="123" t="s">
        <v>1197</v>
      </c>
      <c r="B27" s="116" t="s">
        <v>1341</v>
      </c>
      <c r="C27" s="116" t="s">
        <v>1342</v>
      </c>
      <c r="D27" s="129" t="s">
        <v>1365</v>
      </c>
      <c r="E27" s="129" t="s">
        <v>1576</v>
      </c>
      <c r="F27" s="101"/>
    </row>
    <row r="28" spans="1:6" s="119" customFormat="1" x14ac:dyDescent="0.25">
      <c r="A28" s="123" t="s">
        <v>1209</v>
      </c>
      <c r="B28" s="116" t="s">
        <v>1341</v>
      </c>
      <c r="C28" s="116" t="s">
        <v>1342</v>
      </c>
      <c r="D28" s="129" t="s">
        <v>1366</v>
      </c>
      <c r="E28" s="129" t="s">
        <v>1577</v>
      </c>
      <c r="F28" s="101"/>
    </row>
    <row r="29" spans="1:6" s="119" customFormat="1" x14ac:dyDescent="0.25">
      <c r="A29" s="123" t="s">
        <v>1215</v>
      </c>
      <c r="B29" s="116" t="s">
        <v>1341</v>
      </c>
      <c r="C29" s="116" t="s">
        <v>1342</v>
      </c>
      <c r="D29" s="129" t="s">
        <v>1367</v>
      </c>
      <c r="E29" s="129" t="s">
        <v>1578</v>
      </c>
      <c r="F29" s="101"/>
    </row>
    <row r="30" spans="1:6" s="119" customFormat="1" x14ac:dyDescent="0.25">
      <c r="A30" s="123" t="s">
        <v>1220</v>
      </c>
      <c r="B30" s="116" t="s">
        <v>1341</v>
      </c>
      <c r="C30" s="116" t="s">
        <v>1342</v>
      </c>
      <c r="D30" s="129" t="s">
        <v>1368</v>
      </c>
      <c r="E30" s="129" t="s">
        <v>1579</v>
      </c>
      <c r="F30" s="101"/>
    </row>
    <row r="31" spans="1:6" s="119" customFormat="1" x14ac:dyDescent="0.25">
      <c r="A31" s="123" t="s">
        <v>1225</v>
      </c>
      <c r="B31" s="116" t="s">
        <v>1341</v>
      </c>
      <c r="C31" s="116" t="s">
        <v>1342</v>
      </c>
      <c r="D31" s="129" t="s">
        <v>1369</v>
      </c>
      <c r="E31" s="129" t="s">
        <v>1580</v>
      </c>
      <c r="F31" s="101"/>
    </row>
    <row r="32" spans="1:6" s="119" customFormat="1" x14ac:dyDescent="0.25">
      <c r="A32" s="123" t="s">
        <v>1230</v>
      </c>
      <c r="B32" s="116" t="s">
        <v>1341</v>
      </c>
      <c r="C32" s="116" t="s">
        <v>1342</v>
      </c>
      <c r="D32" s="129" t="s">
        <v>1370</v>
      </c>
      <c r="E32" s="129" t="s">
        <v>1581</v>
      </c>
      <c r="F32" s="101"/>
    </row>
    <row r="33" spans="1:7" s="119" customFormat="1" x14ac:dyDescent="0.25">
      <c r="A33" s="123" t="s">
        <v>1233</v>
      </c>
      <c r="B33" s="116" t="s">
        <v>1341</v>
      </c>
      <c r="C33" s="116" t="s">
        <v>1342</v>
      </c>
      <c r="D33" s="129" t="s">
        <v>1371</v>
      </c>
      <c r="E33" s="129" t="s">
        <v>1582</v>
      </c>
      <c r="F33" s="101"/>
    </row>
    <row r="34" spans="1:7" s="119" customFormat="1" x14ac:dyDescent="0.25">
      <c r="A34" s="123" t="s">
        <v>1236</v>
      </c>
      <c r="B34" s="116" t="s">
        <v>1341</v>
      </c>
      <c r="C34" s="116" t="s">
        <v>1342</v>
      </c>
      <c r="D34" s="129" t="s">
        <v>1372</v>
      </c>
      <c r="E34" s="129" t="s">
        <v>1583</v>
      </c>
      <c r="F34" s="101"/>
    </row>
    <row r="35" spans="1:7" s="119" customFormat="1" x14ac:dyDescent="0.25">
      <c r="A35" s="123" t="s">
        <v>1188</v>
      </c>
      <c r="B35" s="116" t="s">
        <v>1341</v>
      </c>
      <c r="C35" s="116" t="s">
        <v>1342</v>
      </c>
      <c r="D35" s="129" t="s">
        <v>1373</v>
      </c>
      <c r="E35" s="129" t="s">
        <v>1584</v>
      </c>
      <c r="F35" s="101"/>
    </row>
    <row r="36" spans="1:7" s="119" customFormat="1" x14ac:dyDescent="0.25">
      <c r="A36" s="123" t="s">
        <v>1191</v>
      </c>
      <c r="B36" s="116" t="s">
        <v>1341</v>
      </c>
      <c r="C36" s="116" t="s">
        <v>1342</v>
      </c>
      <c r="D36" s="129" t="s">
        <v>1374</v>
      </c>
      <c r="E36" s="129" t="s">
        <v>1585</v>
      </c>
      <c r="F36" s="101"/>
    </row>
    <row r="37" spans="1:7" s="119" customFormat="1" x14ac:dyDescent="0.25">
      <c r="A37" s="123" t="s">
        <v>1194</v>
      </c>
      <c r="B37" s="116" t="s">
        <v>1341</v>
      </c>
      <c r="C37" s="116" t="s">
        <v>1342</v>
      </c>
      <c r="D37" s="129" t="s">
        <v>1375</v>
      </c>
      <c r="E37" s="129" t="s">
        <v>1586</v>
      </c>
      <c r="F37" s="101"/>
      <c r="G37" s="57"/>
    </row>
    <row r="38" spans="1:7" s="119" customFormat="1" x14ac:dyDescent="0.25">
      <c r="A38" s="123" t="s">
        <v>1163</v>
      </c>
      <c r="B38" s="116" t="s">
        <v>1341</v>
      </c>
      <c r="C38" s="116" t="s">
        <v>1342</v>
      </c>
      <c r="D38" s="129" t="s">
        <v>1672</v>
      </c>
      <c r="E38" s="129" t="s">
        <v>1587</v>
      </c>
      <c r="F38" s="101"/>
      <c r="G38" s="57"/>
    </row>
    <row r="39" spans="1:7" s="119" customFormat="1" x14ac:dyDescent="0.25">
      <c r="A39" s="123" t="s">
        <v>1177</v>
      </c>
      <c r="B39" s="116" t="s">
        <v>1341</v>
      </c>
      <c r="C39" s="116" t="s">
        <v>1342</v>
      </c>
      <c r="D39" s="129" t="s">
        <v>1673</v>
      </c>
      <c r="E39" s="129" t="s">
        <v>1588</v>
      </c>
      <c r="F39" s="101"/>
      <c r="G39" s="57"/>
    </row>
    <row r="40" spans="1:7" s="119" customFormat="1" x14ac:dyDescent="0.25">
      <c r="A40" s="123" t="s">
        <v>1198</v>
      </c>
      <c r="B40" s="116" t="s">
        <v>1341</v>
      </c>
      <c r="C40" s="116" t="s">
        <v>1342</v>
      </c>
      <c r="D40" s="129" t="s">
        <v>1674</v>
      </c>
      <c r="E40" s="129" t="s">
        <v>1589</v>
      </c>
      <c r="F40" s="101"/>
      <c r="G40" s="57"/>
    </row>
    <row r="41" spans="1:7" s="119" customFormat="1" x14ac:dyDescent="0.25">
      <c r="A41" s="123" t="s">
        <v>1210</v>
      </c>
      <c r="B41" s="116" t="s">
        <v>1341</v>
      </c>
      <c r="C41" s="116" t="s">
        <v>1342</v>
      </c>
      <c r="D41" s="129" t="s">
        <v>1675</v>
      </c>
      <c r="E41" s="129" t="s">
        <v>1590</v>
      </c>
      <c r="F41" s="101"/>
      <c r="G41" s="57"/>
    </row>
    <row r="42" spans="1:7" s="119" customFormat="1" x14ac:dyDescent="0.25">
      <c r="A42" s="123" t="s">
        <v>1216</v>
      </c>
      <c r="B42" s="116" t="s">
        <v>1341</v>
      </c>
      <c r="C42" s="116" t="s">
        <v>1342</v>
      </c>
      <c r="D42" s="129" t="s">
        <v>1676</v>
      </c>
      <c r="E42" s="129" t="s">
        <v>1591</v>
      </c>
      <c r="F42" s="101"/>
      <c r="G42" s="57"/>
    </row>
    <row r="43" spans="1:7" s="119" customFormat="1" x14ac:dyDescent="0.25">
      <c r="A43" s="123" t="s">
        <v>1221</v>
      </c>
      <c r="B43" s="116" t="s">
        <v>1341</v>
      </c>
      <c r="C43" s="116" t="s">
        <v>1342</v>
      </c>
      <c r="D43" s="129" t="s">
        <v>1677</v>
      </c>
      <c r="E43" s="129" t="s">
        <v>1592</v>
      </c>
      <c r="F43" s="101"/>
      <c r="G43" s="57"/>
    </row>
    <row r="44" spans="1:7" s="119" customFormat="1" x14ac:dyDescent="0.25">
      <c r="A44" s="123" t="s">
        <v>1226</v>
      </c>
      <c r="B44" s="116" t="s">
        <v>1341</v>
      </c>
      <c r="C44" s="116" t="s">
        <v>1342</v>
      </c>
      <c r="D44" s="129" t="s">
        <v>1678</v>
      </c>
      <c r="E44" s="129" t="s">
        <v>1593</v>
      </c>
      <c r="F44" s="101"/>
      <c r="G44" s="57"/>
    </row>
    <row r="45" spans="1:7" s="119" customFormat="1" x14ac:dyDescent="0.25">
      <c r="A45" s="123" t="s">
        <v>1231</v>
      </c>
      <c r="B45" s="116" t="s">
        <v>1341</v>
      </c>
      <c r="C45" s="116" t="s">
        <v>1342</v>
      </c>
      <c r="D45" s="129" t="s">
        <v>1679</v>
      </c>
      <c r="E45" s="129" t="s">
        <v>1594</v>
      </c>
      <c r="F45" s="101"/>
      <c r="G45" s="57"/>
    </row>
    <row r="46" spans="1:7" s="119" customFormat="1" x14ac:dyDescent="0.25">
      <c r="A46" s="123" t="s">
        <v>1234</v>
      </c>
      <c r="B46" s="116" t="s">
        <v>1341</v>
      </c>
      <c r="C46" s="116" t="s">
        <v>1342</v>
      </c>
      <c r="D46" s="129" t="s">
        <v>1680</v>
      </c>
      <c r="E46" s="129" t="s">
        <v>1595</v>
      </c>
      <c r="F46" s="101"/>
      <c r="G46" s="57"/>
    </row>
    <row r="47" spans="1:7" s="119" customFormat="1" x14ac:dyDescent="0.25">
      <c r="A47" s="123" t="s">
        <v>1237</v>
      </c>
      <c r="B47" s="116" t="s">
        <v>1341</v>
      </c>
      <c r="C47" s="116" t="s">
        <v>1342</v>
      </c>
      <c r="D47" s="129" t="s">
        <v>1681</v>
      </c>
      <c r="E47" s="129" t="s">
        <v>1596</v>
      </c>
      <c r="F47" s="101"/>
      <c r="G47" s="57"/>
    </row>
    <row r="48" spans="1:7" s="119" customFormat="1" x14ac:dyDescent="0.25">
      <c r="A48" s="123" t="s">
        <v>1189</v>
      </c>
      <c r="B48" s="116" t="s">
        <v>1341</v>
      </c>
      <c r="C48" s="116" t="s">
        <v>1342</v>
      </c>
      <c r="D48" s="129" t="s">
        <v>1682</v>
      </c>
      <c r="E48" s="129" t="s">
        <v>1597</v>
      </c>
      <c r="F48" s="101"/>
      <c r="G48" s="57"/>
    </row>
    <row r="49" spans="1:7" s="119" customFormat="1" x14ac:dyDescent="0.25">
      <c r="A49" s="123" t="s">
        <v>1192</v>
      </c>
      <c r="B49" s="116" t="s">
        <v>1341</v>
      </c>
      <c r="C49" s="116" t="s">
        <v>1342</v>
      </c>
      <c r="D49" s="129" t="s">
        <v>1683</v>
      </c>
      <c r="E49" s="129" t="s">
        <v>1598</v>
      </c>
      <c r="F49" s="101"/>
      <c r="G49" s="57"/>
    </row>
    <row r="50" spans="1:7" s="119" customFormat="1" x14ac:dyDescent="0.25">
      <c r="A50" s="123" t="s">
        <v>1195</v>
      </c>
      <c r="B50" s="116" t="s">
        <v>1341</v>
      </c>
      <c r="C50" s="116" t="s">
        <v>1342</v>
      </c>
      <c r="D50" s="129" t="s">
        <v>1684</v>
      </c>
      <c r="E50" s="129" t="s">
        <v>1599</v>
      </c>
      <c r="F50" s="101"/>
      <c r="G50" s="57"/>
    </row>
    <row r="51" spans="1:7" s="119" customFormat="1" x14ac:dyDescent="0.25">
      <c r="A51" s="123" t="s">
        <v>1164</v>
      </c>
      <c r="B51" s="116" t="s">
        <v>1341</v>
      </c>
      <c r="C51" s="116" t="s">
        <v>1342</v>
      </c>
      <c r="D51" s="129" t="s">
        <v>1685</v>
      </c>
      <c r="E51" s="129" t="s">
        <v>1600</v>
      </c>
      <c r="F51" s="101"/>
      <c r="G51" s="57"/>
    </row>
    <row r="52" spans="1:7" s="119" customFormat="1" x14ac:dyDescent="0.25">
      <c r="A52" s="123" t="s">
        <v>1178</v>
      </c>
      <c r="B52" s="116" t="s">
        <v>1341</v>
      </c>
      <c r="C52" s="116" t="s">
        <v>1342</v>
      </c>
      <c r="D52" s="129" t="s">
        <v>1686</v>
      </c>
      <c r="E52" s="129" t="s">
        <v>1601</v>
      </c>
      <c r="F52" s="101"/>
      <c r="G52" s="57"/>
    </row>
    <row r="53" spans="1:7" s="119" customFormat="1" x14ac:dyDescent="0.25">
      <c r="A53" s="123" t="s">
        <v>1199</v>
      </c>
      <c r="B53" s="116" t="s">
        <v>1341</v>
      </c>
      <c r="C53" s="116" t="s">
        <v>1342</v>
      </c>
      <c r="D53" s="129" t="s">
        <v>1687</v>
      </c>
      <c r="E53" s="129" t="s">
        <v>1602</v>
      </c>
      <c r="F53" s="101"/>
      <c r="G53" s="57"/>
    </row>
    <row r="54" spans="1:7" s="119" customFormat="1" x14ac:dyDescent="0.25">
      <c r="A54" s="123" t="s">
        <v>1211</v>
      </c>
      <c r="B54" s="116" t="s">
        <v>1341</v>
      </c>
      <c r="C54" s="116" t="s">
        <v>1342</v>
      </c>
      <c r="D54" s="129" t="s">
        <v>1688</v>
      </c>
      <c r="E54" s="129" t="s">
        <v>1603</v>
      </c>
      <c r="F54" s="101"/>
      <c r="G54" s="57"/>
    </row>
    <row r="55" spans="1:7" s="119" customFormat="1" x14ac:dyDescent="0.25">
      <c r="A55" s="123" t="s">
        <v>1217</v>
      </c>
      <c r="B55" s="116" t="s">
        <v>1341</v>
      </c>
      <c r="C55" s="116" t="s">
        <v>1342</v>
      </c>
      <c r="D55" s="129" t="s">
        <v>1689</v>
      </c>
      <c r="E55" s="129" t="s">
        <v>1604</v>
      </c>
      <c r="F55" s="101"/>
      <c r="G55" s="57"/>
    </row>
    <row r="56" spans="1:7" s="119" customFormat="1" x14ac:dyDescent="0.25">
      <c r="A56" s="123" t="s">
        <v>1222</v>
      </c>
      <c r="B56" s="116" t="s">
        <v>1341</v>
      </c>
      <c r="C56" s="116" t="s">
        <v>1342</v>
      </c>
      <c r="D56" s="129" t="s">
        <v>1690</v>
      </c>
      <c r="E56" s="129" t="s">
        <v>1605</v>
      </c>
      <c r="F56" s="101"/>
      <c r="G56" s="57"/>
    </row>
    <row r="57" spans="1:7" s="119" customFormat="1" x14ac:dyDescent="0.25">
      <c r="A57" s="123" t="s">
        <v>1227</v>
      </c>
      <c r="B57" s="116" t="s">
        <v>1341</v>
      </c>
      <c r="C57" s="116" t="s">
        <v>1342</v>
      </c>
      <c r="D57" s="129" t="s">
        <v>1691</v>
      </c>
      <c r="E57" s="129" t="s">
        <v>1606</v>
      </c>
      <c r="F57" s="101"/>
      <c r="G57" s="57"/>
    </row>
    <row r="58" spans="1:7" s="119" customFormat="1" x14ac:dyDescent="0.25">
      <c r="A58" s="123" t="s">
        <v>1232</v>
      </c>
      <c r="B58" s="116" t="s">
        <v>1341</v>
      </c>
      <c r="C58" s="116" t="s">
        <v>1342</v>
      </c>
      <c r="D58" s="129" t="s">
        <v>1692</v>
      </c>
      <c r="E58" s="129" t="s">
        <v>1607</v>
      </c>
      <c r="F58" s="101"/>
      <c r="G58" s="57"/>
    </row>
    <row r="59" spans="1:7" s="119" customFormat="1" x14ac:dyDescent="0.25">
      <c r="A59" s="123" t="s">
        <v>1235</v>
      </c>
      <c r="B59" s="116" t="s">
        <v>1341</v>
      </c>
      <c r="C59" s="116" t="s">
        <v>1342</v>
      </c>
      <c r="D59" s="129" t="s">
        <v>1693</v>
      </c>
      <c r="E59" s="129" t="s">
        <v>1608</v>
      </c>
      <c r="F59" s="101"/>
      <c r="G59" s="57"/>
    </row>
    <row r="60" spans="1:7" s="119" customFormat="1" x14ac:dyDescent="0.25">
      <c r="A60" s="123" t="s">
        <v>1238</v>
      </c>
      <c r="B60" s="116" t="s">
        <v>1341</v>
      </c>
      <c r="C60" s="116" t="s">
        <v>1342</v>
      </c>
      <c r="D60" s="129" t="s">
        <v>1694</v>
      </c>
      <c r="E60" s="129" t="s">
        <v>1609</v>
      </c>
      <c r="F60" s="101"/>
      <c r="G60" s="57"/>
    </row>
    <row r="61" spans="1:7" s="119" customFormat="1" x14ac:dyDescent="0.25">
      <c r="A61" s="123" t="s">
        <v>1190</v>
      </c>
      <c r="B61" s="116" t="s">
        <v>1341</v>
      </c>
      <c r="C61" s="116" t="s">
        <v>1342</v>
      </c>
      <c r="D61" s="129" t="s">
        <v>1695</v>
      </c>
      <c r="E61" s="129" t="s">
        <v>1610</v>
      </c>
      <c r="F61" s="101"/>
      <c r="G61" s="57"/>
    </row>
    <row r="62" spans="1:7" s="119" customFormat="1" x14ac:dyDescent="0.25">
      <c r="A62" s="123" t="s">
        <v>1193</v>
      </c>
      <c r="B62" s="116" t="s">
        <v>1341</v>
      </c>
      <c r="C62" s="116" t="s">
        <v>1342</v>
      </c>
      <c r="D62" s="129" t="s">
        <v>1696</v>
      </c>
      <c r="E62" s="129" t="s">
        <v>1611</v>
      </c>
      <c r="F62" s="101"/>
      <c r="G62" s="57"/>
    </row>
    <row r="63" spans="1:7" s="119" customFormat="1" x14ac:dyDescent="0.25">
      <c r="A63" s="123" t="s">
        <v>1196</v>
      </c>
      <c r="B63" s="116" t="s">
        <v>1341</v>
      </c>
      <c r="C63" s="116" t="s">
        <v>1342</v>
      </c>
      <c r="D63" s="129" t="s">
        <v>1697</v>
      </c>
      <c r="E63" s="129" t="s">
        <v>1612</v>
      </c>
      <c r="F63" s="101"/>
      <c r="G63" s="57"/>
    </row>
    <row r="64" spans="1:7" s="119" customFormat="1" x14ac:dyDescent="0.25">
      <c r="A64" s="123" t="s">
        <v>1104</v>
      </c>
      <c r="B64" s="116" t="s">
        <v>1341</v>
      </c>
      <c r="C64" s="116" t="s">
        <v>1342</v>
      </c>
      <c r="D64" s="129" t="s">
        <v>1376</v>
      </c>
      <c r="E64" s="130" t="s">
        <v>1613</v>
      </c>
      <c r="F64" s="101"/>
      <c r="G64" s="57"/>
    </row>
    <row r="65" spans="1:6" s="119" customFormat="1" x14ac:dyDescent="0.25">
      <c r="A65" s="123" t="s">
        <v>1131</v>
      </c>
      <c r="B65" s="116" t="s">
        <v>1341</v>
      </c>
      <c r="C65" s="116" t="s">
        <v>1342</v>
      </c>
      <c r="D65" s="129" t="s">
        <v>1377</v>
      </c>
      <c r="E65" s="130" t="s">
        <v>1614</v>
      </c>
      <c r="F65" s="101"/>
    </row>
    <row r="66" spans="1:6" s="119" customFormat="1" x14ac:dyDescent="0.25">
      <c r="A66" s="123" t="s">
        <v>1160</v>
      </c>
      <c r="B66" s="116" t="s">
        <v>1341</v>
      </c>
      <c r="C66" s="116" t="s">
        <v>1342</v>
      </c>
      <c r="D66" s="129" t="s">
        <v>1378</v>
      </c>
      <c r="E66" s="130" t="s">
        <v>1615</v>
      </c>
      <c r="F66" s="101"/>
    </row>
    <row r="67" spans="1:6" s="119" customFormat="1" x14ac:dyDescent="0.25">
      <c r="A67" s="123" t="s">
        <v>1105</v>
      </c>
      <c r="B67" s="116" t="s">
        <v>1341</v>
      </c>
      <c r="C67" s="116" t="s">
        <v>1342</v>
      </c>
      <c r="D67" s="129" t="s">
        <v>1379</v>
      </c>
      <c r="E67" s="129" t="s">
        <v>871</v>
      </c>
      <c r="F67" s="101"/>
    </row>
    <row r="68" spans="1:6" s="119" customFormat="1" x14ac:dyDescent="0.25">
      <c r="A68" s="123" t="s">
        <v>1132</v>
      </c>
      <c r="B68" s="116" t="s">
        <v>1341</v>
      </c>
      <c r="C68" s="116" t="s">
        <v>1342</v>
      </c>
      <c r="D68" s="129" t="s">
        <v>1380</v>
      </c>
      <c r="E68" s="129" t="s">
        <v>872</v>
      </c>
      <c r="F68" s="101"/>
    </row>
    <row r="69" spans="1:6" s="119" customFormat="1" x14ac:dyDescent="0.25">
      <c r="A69" s="123" t="s">
        <v>1161</v>
      </c>
      <c r="B69" s="116" t="s">
        <v>1341</v>
      </c>
      <c r="C69" s="116" t="s">
        <v>1342</v>
      </c>
      <c r="D69" s="129" t="s">
        <v>1381</v>
      </c>
      <c r="E69" s="129" t="s">
        <v>1616</v>
      </c>
      <c r="F69" s="101"/>
    </row>
    <row r="70" spans="1:6" s="119" customFormat="1" x14ac:dyDescent="0.25">
      <c r="A70" s="123" t="s">
        <v>1107</v>
      </c>
      <c r="B70" s="116" t="s">
        <v>1341</v>
      </c>
      <c r="C70" s="116" t="s">
        <v>1342</v>
      </c>
      <c r="D70" s="129" t="s">
        <v>1382</v>
      </c>
      <c r="E70" s="129" t="s">
        <v>873</v>
      </c>
      <c r="F70" s="101"/>
    </row>
    <row r="71" spans="1:6" s="119" customFormat="1" x14ac:dyDescent="0.25">
      <c r="A71" s="123" t="s">
        <v>1134</v>
      </c>
      <c r="B71" s="116" t="s">
        <v>1341</v>
      </c>
      <c r="C71" s="116" t="s">
        <v>1342</v>
      </c>
      <c r="D71" s="129" t="s">
        <v>1383</v>
      </c>
      <c r="E71" s="129" t="s">
        <v>874</v>
      </c>
      <c r="F71" s="101"/>
    </row>
    <row r="72" spans="1:6" s="119" customFormat="1" x14ac:dyDescent="0.25">
      <c r="A72" s="123" t="s">
        <v>875</v>
      </c>
      <c r="B72" s="123" t="s">
        <v>1384</v>
      </c>
      <c r="C72" s="116" t="s">
        <v>1358</v>
      </c>
      <c r="D72" s="129"/>
      <c r="E72" s="129" t="s">
        <v>876</v>
      </c>
      <c r="F72" s="101"/>
    </row>
    <row r="73" spans="1:6" s="119" customFormat="1" x14ac:dyDescent="0.25">
      <c r="A73" s="123" t="s">
        <v>816</v>
      </c>
      <c r="B73" s="123" t="s">
        <v>1385</v>
      </c>
      <c r="C73" s="116" t="s">
        <v>877</v>
      </c>
      <c r="D73" s="129" t="s">
        <v>1386</v>
      </c>
      <c r="E73" s="129" t="s">
        <v>391</v>
      </c>
      <c r="F73" s="101"/>
    </row>
    <row r="74" spans="1:6" s="119" customFormat="1" x14ac:dyDescent="0.25">
      <c r="A74" s="123" t="s">
        <v>1108</v>
      </c>
      <c r="B74" s="116" t="s">
        <v>1341</v>
      </c>
      <c r="C74" s="116" t="s">
        <v>1342</v>
      </c>
      <c r="D74" s="129" t="s">
        <v>1387</v>
      </c>
      <c r="E74" s="129" t="s">
        <v>878</v>
      </c>
      <c r="F74" s="101"/>
    </row>
    <row r="75" spans="1:6" s="119" customFormat="1" x14ac:dyDescent="0.25">
      <c r="A75" s="123" t="s">
        <v>1135</v>
      </c>
      <c r="B75" s="116" t="s">
        <v>1341</v>
      </c>
      <c r="C75" s="116" t="s">
        <v>1342</v>
      </c>
      <c r="D75" s="129" t="s">
        <v>1388</v>
      </c>
      <c r="E75" s="129" t="s">
        <v>879</v>
      </c>
      <c r="F75" s="101"/>
    </row>
    <row r="76" spans="1:6" s="119" customFormat="1" x14ac:dyDescent="0.25">
      <c r="A76" s="123" t="s">
        <v>1165</v>
      </c>
      <c r="B76" s="123" t="s">
        <v>1355</v>
      </c>
      <c r="C76" s="116"/>
      <c r="D76" s="106" t="s">
        <v>1617</v>
      </c>
      <c r="E76" s="131" t="s">
        <v>1618</v>
      </c>
      <c r="F76" s="101"/>
    </row>
    <row r="77" spans="1:6" s="119" customFormat="1" x14ac:dyDescent="0.25">
      <c r="A77" s="123" t="s">
        <v>1179</v>
      </c>
      <c r="B77" s="123" t="s">
        <v>1355</v>
      </c>
      <c r="C77" s="116"/>
      <c r="D77" s="106" t="s">
        <v>1619</v>
      </c>
      <c r="E77" s="131" t="s">
        <v>1620</v>
      </c>
      <c r="F77" s="101"/>
    </row>
    <row r="78" spans="1:6" s="119" customFormat="1" x14ac:dyDescent="0.25">
      <c r="A78" s="123" t="s">
        <v>1200</v>
      </c>
      <c r="B78" s="123" t="s">
        <v>1355</v>
      </c>
      <c r="C78" s="116"/>
      <c r="D78" s="106" t="s">
        <v>1621</v>
      </c>
      <c r="E78" s="131" t="s">
        <v>1622</v>
      </c>
      <c r="F78" s="101"/>
    </row>
    <row r="79" spans="1:6" s="119" customFormat="1" x14ac:dyDescent="0.25">
      <c r="A79" s="123" t="s">
        <v>1212</v>
      </c>
      <c r="B79" s="123" t="s">
        <v>1355</v>
      </c>
      <c r="C79" s="116"/>
      <c r="D79" s="106" t="s">
        <v>1623</v>
      </c>
      <c r="E79" s="131" t="s">
        <v>1624</v>
      </c>
      <c r="F79" s="101"/>
    </row>
    <row r="80" spans="1:6" s="119" customFormat="1" x14ac:dyDescent="0.25">
      <c r="A80" s="123" t="s">
        <v>880</v>
      </c>
      <c r="B80" s="123" t="s">
        <v>1355</v>
      </c>
      <c r="C80" s="116"/>
      <c r="D80" s="107" t="s">
        <v>1389</v>
      </c>
      <c r="E80" s="129" t="s">
        <v>881</v>
      </c>
      <c r="F80" s="101"/>
    </row>
    <row r="81" spans="1:6" s="119" customFormat="1" x14ac:dyDescent="0.25">
      <c r="A81" s="123" t="s">
        <v>1109</v>
      </c>
      <c r="B81" s="116" t="s">
        <v>1341</v>
      </c>
      <c r="C81" s="116" t="s">
        <v>1342</v>
      </c>
      <c r="D81" s="129" t="s">
        <v>1109</v>
      </c>
      <c r="E81" s="129" t="s">
        <v>882</v>
      </c>
      <c r="F81" s="101"/>
    </row>
    <row r="82" spans="1:6" s="119" customFormat="1" x14ac:dyDescent="0.25">
      <c r="A82" s="123" t="s">
        <v>1136</v>
      </c>
      <c r="B82" s="116" t="s">
        <v>1341</v>
      </c>
      <c r="C82" s="116" t="s">
        <v>1342</v>
      </c>
      <c r="D82" s="129" t="s">
        <v>1136</v>
      </c>
      <c r="E82" s="129" t="s">
        <v>883</v>
      </c>
      <c r="F82" s="101"/>
    </row>
    <row r="83" spans="1:6" s="119" customFormat="1" x14ac:dyDescent="0.25">
      <c r="A83" s="123" t="s">
        <v>1110</v>
      </c>
      <c r="B83" s="116" t="s">
        <v>1341</v>
      </c>
      <c r="C83" s="116" t="s">
        <v>1342</v>
      </c>
      <c r="D83" s="129" t="s">
        <v>1110</v>
      </c>
      <c r="E83" s="129" t="s">
        <v>884</v>
      </c>
      <c r="F83" s="101"/>
    </row>
    <row r="84" spans="1:6" s="119" customFormat="1" x14ac:dyDescent="0.25">
      <c r="A84" s="123" t="s">
        <v>1137</v>
      </c>
      <c r="B84" s="116" t="s">
        <v>1341</v>
      </c>
      <c r="C84" s="116" t="s">
        <v>1342</v>
      </c>
      <c r="D84" s="129" t="s">
        <v>1137</v>
      </c>
      <c r="E84" s="129" t="s">
        <v>885</v>
      </c>
      <c r="F84" s="101"/>
    </row>
    <row r="85" spans="1:6" s="119" customFormat="1" x14ac:dyDescent="0.25">
      <c r="A85" s="123" t="s">
        <v>1040</v>
      </c>
      <c r="B85" s="116" t="s">
        <v>1341</v>
      </c>
      <c r="C85" s="116" t="s">
        <v>1342</v>
      </c>
      <c r="D85" s="129" t="s">
        <v>1390</v>
      </c>
      <c r="E85" s="129" t="s">
        <v>373</v>
      </c>
      <c r="F85" s="101"/>
    </row>
    <row r="86" spans="1:6" s="119" customFormat="1" x14ac:dyDescent="0.25">
      <c r="A86" s="123" t="s">
        <v>1138</v>
      </c>
      <c r="B86" s="116" t="s">
        <v>1341</v>
      </c>
      <c r="C86" s="116" t="s">
        <v>1342</v>
      </c>
      <c r="D86" s="129" t="s">
        <v>1391</v>
      </c>
      <c r="E86" s="129" t="s">
        <v>886</v>
      </c>
      <c r="F86" s="101"/>
    </row>
    <row r="87" spans="1:6" s="119" customFormat="1" x14ac:dyDescent="0.25">
      <c r="A87" s="123" t="s">
        <v>887</v>
      </c>
      <c r="B87" s="116" t="s">
        <v>1341</v>
      </c>
      <c r="C87" s="116" t="s">
        <v>1342</v>
      </c>
      <c r="D87" s="129" t="s">
        <v>1392</v>
      </c>
      <c r="E87" s="130" t="s">
        <v>888</v>
      </c>
      <c r="F87" s="101"/>
    </row>
    <row r="88" spans="1:6" s="119" customFormat="1" x14ac:dyDescent="0.25">
      <c r="A88" s="123" t="s">
        <v>889</v>
      </c>
      <c r="B88" s="116" t="s">
        <v>1341</v>
      </c>
      <c r="C88" s="116" t="s">
        <v>1342</v>
      </c>
      <c r="D88" s="129" t="s">
        <v>1393</v>
      </c>
      <c r="E88" s="129" t="s">
        <v>890</v>
      </c>
      <c r="F88" s="101"/>
    </row>
    <row r="89" spans="1:6" s="119" customFormat="1" x14ac:dyDescent="0.25">
      <c r="A89" s="123" t="s">
        <v>891</v>
      </c>
      <c r="B89" s="116" t="s">
        <v>1341</v>
      </c>
      <c r="C89" s="116" t="s">
        <v>1342</v>
      </c>
      <c r="D89" s="129" t="s">
        <v>1394</v>
      </c>
      <c r="E89" s="129" t="s">
        <v>892</v>
      </c>
      <c r="F89" s="101"/>
    </row>
    <row r="90" spans="1:6" s="119" customFormat="1" x14ac:dyDescent="0.25">
      <c r="A90" s="123" t="s">
        <v>893</v>
      </c>
      <c r="B90" s="123" t="s">
        <v>1355</v>
      </c>
      <c r="C90" s="116"/>
      <c r="D90" s="108"/>
      <c r="E90" s="129" t="s">
        <v>894</v>
      </c>
      <c r="F90" s="101"/>
    </row>
    <row r="91" spans="1:6" s="119" customFormat="1" x14ac:dyDescent="0.25">
      <c r="A91" s="123" t="s">
        <v>815</v>
      </c>
      <c r="B91" s="116" t="s">
        <v>1341</v>
      </c>
      <c r="C91" s="116" t="s">
        <v>1342</v>
      </c>
      <c r="D91" s="129" t="s">
        <v>1395</v>
      </c>
      <c r="E91" s="129" t="s">
        <v>390</v>
      </c>
      <c r="F91" s="101"/>
    </row>
    <row r="92" spans="1:6" s="119" customFormat="1" x14ac:dyDescent="0.25">
      <c r="A92" s="123" t="s">
        <v>895</v>
      </c>
      <c r="B92" s="116" t="s">
        <v>1341</v>
      </c>
      <c r="C92" s="116" t="s">
        <v>1342</v>
      </c>
      <c r="D92" s="129" t="s">
        <v>1396</v>
      </c>
      <c r="E92" s="129" t="s">
        <v>896</v>
      </c>
      <c r="F92" s="101"/>
    </row>
    <row r="93" spans="1:6" s="119" customFormat="1" x14ac:dyDescent="0.25">
      <c r="A93" s="123" t="s">
        <v>784</v>
      </c>
      <c r="B93" s="132" t="s">
        <v>1397</v>
      </c>
      <c r="C93" s="118" t="s">
        <v>897</v>
      </c>
      <c r="D93" s="129"/>
      <c r="E93" s="129" t="s">
        <v>358</v>
      </c>
      <c r="F93" s="101"/>
    </row>
    <row r="94" spans="1:6" s="119" customFormat="1" ht="45" x14ac:dyDescent="0.25">
      <c r="A94" s="123" t="s">
        <v>810</v>
      </c>
      <c r="B94" s="132" t="s">
        <v>1397</v>
      </c>
      <c r="C94" s="118" t="s">
        <v>897</v>
      </c>
      <c r="D94" s="108"/>
      <c r="E94" s="129" t="s">
        <v>385</v>
      </c>
      <c r="F94" s="101"/>
    </row>
    <row r="95" spans="1:6" s="119" customFormat="1" x14ac:dyDescent="0.25">
      <c r="A95" s="123" t="s">
        <v>809</v>
      </c>
      <c r="B95" s="132" t="s">
        <v>1397</v>
      </c>
      <c r="C95" s="118" t="s">
        <v>897</v>
      </c>
      <c r="D95" s="108"/>
      <c r="E95" s="129" t="s">
        <v>384</v>
      </c>
      <c r="F95" s="101"/>
    </row>
    <row r="96" spans="1:6" s="119" customFormat="1" x14ac:dyDescent="0.25">
      <c r="A96" s="123" t="s">
        <v>812</v>
      </c>
      <c r="B96" s="132" t="s">
        <v>1397</v>
      </c>
      <c r="C96" s="118" t="s">
        <v>897</v>
      </c>
      <c r="D96" s="129"/>
      <c r="E96" s="129" t="s">
        <v>387</v>
      </c>
      <c r="F96" s="101"/>
    </row>
    <row r="97" spans="1:7" s="119" customFormat="1" x14ac:dyDescent="0.25">
      <c r="A97" s="123" t="s">
        <v>774</v>
      </c>
      <c r="B97" s="132" t="s">
        <v>1397</v>
      </c>
      <c r="C97" s="118" t="s">
        <v>897</v>
      </c>
      <c r="D97" s="129" t="s">
        <v>1398</v>
      </c>
      <c r="E97" s="129" t="s">
        <v>349</v>
      </c>
      <c r="F97" s="101"/>
      <c r="G97" s="57"/>
    </row>
    <row r="98" spans="1:7" s="119" customFormat="1" x14ac:dyDescent="0.25">
      <c r="A98" s="123" t="s">
        <v>898</v>
      </c>
      <c r="B98" s="123" t="s">
        <v>1399</v>
      </c>
      <c r="C98" s="116" t="s">
        <v>877</v>
      </c>
      <c r="D98" s="129" t="s">
        <v>1400</v>
      </c>
      <c r="E98" s="130" t="s">
        <v>899</v>
      </c>
      <c r="F98" s="101"/>
    </row>
    <row r="99" spans="1:7" s="119" customFormat="1" x14ac:dyDescent="0.25">
      <c r="A99" s="123" t="s">
        <v>795</v>
      </c>
      <c r="B99" s="132" t="s">
        <v>1397</v>
      </c>
      <c r="C99" s="118" t="s">
        <v>897</v>
      </c>
      <c r="D99" s="129"/>
      <c r="E99" s="129" t="s">
        <v>370</v>
      </c>
      <c r="F99" s="101"/>
    </row>
    <row r="100" spans="1:7" s="119" customFormat="1" x14ac:dyDescent="0.25">
      <c r="A100" s="123" t="s">
        <v>792</v>
      </c>
      <c r="B100" s="132" t="s">
        <v>1397</v>
      </c>
      <c r="C100" s="118" t="s">
        <v>897</v>
      </c>
      <c r="D100" s="129"/>
      <c r="E100" s="129" t="s">
        <v>367</v>
      </c>
      <c r="F100" s="101"/>
    </row>
    <row r="101" spans="1:7" s="119" customFormat="1" x14ac:dyDescent="0.25">
      <c r="A101" s="123" t="s">
        <v>793</v>
      </c>
      <c r="B101" s="132" t="s">
        <v>1397</v>
      </c>
      <c r="C101" s="118" t="s">
        <v>897</v>
      </c>
      <c r="D101" s="129"/>
      <c r="E101" s="129" t="s">
        <v>368</v>
      </c>
      <c r="F101" s="101"/>
    </row>
    <row r="102" spans="1:7" s="119" customFormat="1" x14ac:dyDescent="0.25">
      <c r="A102" s="123" t="s">
        <v>794</v>
      </c>
      <c r="B102" s="132" t="s">
        <v>1397</v>
      </c>
      <c r="C102" s="118" t="s">
        <v>897</v>
      </c>
      <c r="D102" s="129"/>
      <c r="E102" s="129" t="s">
        <v>369</v>
      </c>
      <c r="F102" s="101"/>
    </row>
    <row r="103" spans="1:7" s="119" customFormat="1" x14ac:dyDescent="0.25">
      <c r="A103" s="123" t="s">
        <v>803</v>
      </c>
      <c r="B103" s="132" t="s">
        <v>1397</v>
      </c>
      <c r="C103" s="118" t="s">
        <v>897</v>
      </c>
      <c r="D103" s="129"/>
      <c r="E103" s="129" t="s">
        <v>379</v>
      </c>
      <c r="F103" s="101"/>
    </row>
    <row r="104" spans="1:7" s="119" customFormat="1" x14ac:dyDescent="0.25">
      <c r="A104" s="123" t="s">
        <v>783</v>
      </c>
      <c r="B104" s="132" t="s">
        <v>1397</v>
      </c>
      <c r="C104" s="118" t="s">
        <v>897</v>
      </c>
      <c r="D104" s="133"/>
      <c r="E104" s="133" t="s">
        <v>357</v>
      </c>
      <c r="F104" s="101"/>
    </row>
    <row r="105" spans="1:7" s="119" customFormat="1" x14ac:dyDescent="0.25">
      <c r="A105" s="123" t="s">
        <v>782</v>
      </c>
      <c r="B105" s="132" t="s">
        <v>1397</v>
      </c>
      <c r="C105" s="118" t="s">
        <v>897</v>
      </c>
      <c r="D105" s="129" t="s">
        <v>1401</v>
      </c>
      <c r="E105" s="129" t="s">
        <v>356</v>
      </c>
      <c r="F105" s="101"/>
    </row>
    <row r="106" spans="1:7" s="119" customFormat="1" x14ac:dyDescent="0.25">
      <c r="A106" s="123" t="s">
        <v>791</v>
      </c>
      <c r="B106" s="132" t="s">
        <v>1397</v>
      </c>
      <c r="C106" s="118" t="s">
        <v>897</v>
      </c>
      <c r="D106" s="129"/>
      <c r="E106" s="129" t="s">
        <v>366</v>
      </c>
      <c r="F106" s="101"/>
    </row>
    <row r="107" spans="1:7" s="119" customFormat="1" x14ac:dyDescent="0.25">
      <c r="A107" s="123" t="s">
        <v>757</v>
      </c>
      <c r="B107" s="132" t="s">
        <v>1397</v>
      </c>
      <c r="C107" s="118" t="s">
        <v>897</v>
      </c>
      <c r="D107" s="129"/>
      <c r="E107" s="129" t="s">
        <v>359</v>
      </c>
      <c r="F107" s="101"/>
    </row>
    <row r="108" spans="1:7" s="119" customFormat="1" x14ac:dyDescent="0.25">
      <c r="A108" s="123" t="s">
        <v>802</v>
      </c>
      <c r="B108" s="132" t="s">
        <v>1397</v>
      </c>
      <c r="C108" s="118" t="s">
        <v>897</v>
      </c>
      <c r="D108" s="129"/>
      <c r="E108" s="129" t="s">
        <v>378</v>
      </c>
      <c r="F108" s="101"/>
    </row>
    <row r="109" spans="1:7" s="119" customFormat="1" x14ac:dyDescent="0.25">
      <c r="A109" s="123" t="s">
        <v>797</v>
      </c>
      <c r="B109" s="132" t="s">
        <v>1397</v>
      </c>
      <c r="C109" s="118" t="s">
        <v>897</v>
      </c>
      <c r="D109" s="129"/>
      <c r="E109" s="129" t="s">
        <v>372</v>
      </c>
      <c r="F109" s="101"/>
    </row>
    <row r="110" spans="1:7" s="119" customFormat="1" x14ac:dyDescent="0.25">
      <c r="A110" s="123" t="s">
        <v>796</v>
      </c>
      <c r="B110" s="132" t="s">
        <v>1397</v>
      </c>
      <c r="C110" s="118" t="s">
        <v>897</v>
      </c>
      <c r="D110" s="129"/>
      <c r="E110" s="129" t="s">
        <v>371</v>
      </c>
      <c r="F110" s="101"/>
    </row>
    <row r="111" spans="1:7" s="119" customFormat="1" x14ac:dyDescent="0.25">
      <c r="A111" s="123" t="s">
        <v>807</v>
      </c>
      <c r="B111" s="132" t="s">
        <v>1397</v>
      </c>
      <c r="C111" s="118" t="s">
        <v>897</v>
      </c>
      <c r="D111" s="129"/>
      <c r="E111" s="129" t="s">
        <v>382</v>
      </c>
      <c r="F111" s="101"/>
    </row>
    <row r="112" spans="1:7" s="119" customFormat="1" x14ac:dyDescent="0.25">
      <c r="A112" s="123" t="s">
        <v>806</v>
      </c>
      <c r="B112" s="132" t="s">
        <v>1397</v>
      </c>
      <c r="C112" s="118" t="s">
        <v>897</v>
      </c>
      <c r="D112" s="129"/>
      <c r="E112" s="129" t="s">
        <v>381</v>
      </c>
      <c r="F112" s="101"/>
    </row>
    <row r="113" spans="1:6" s="119" customFormat="1" x14ac:dyDescent="0.25">
      <c r="A113" s="123" t="s">
        <v>804</v>
      </c>
      <c r="B113" s="132" t="s">
        <v>1397</v>
      </c>
      <c r="C113" s="118" t="s">
        <v>897</v>
      </c>
      <c r="D113" s="129"/>
      <c r="E113" s="129" t="s">
        <v>380</v>
      </c>
      <c r="F113" s="101"/>
    </row>
    <row r="114" spans="1:6" s="119" customFormat="1" x14ac:dyDescent="0.25">
      <c r="A114" s="123" t="s">
        <v>785</v>
      </c>
      <c r="B114" s="132" t="s">
        <v>1397</v>
      </c>
      <c r="C114" s="118" t="s">
        <v>897</v>
      </c>
      <c r="D114" s="105" t="s">
        <v>1625</v>
      </c>
      <c r="E114" s="129" t="s">
        <v>360</v>
      </c>
      <c r="F114" s="101"/>
    </row>
    <row r="115" spans="1:6" s="119" customFormat="1" x14ac:dyDescent="0.25">
      <c r="A115" s="123" t="s">
        <v>790</v>
      </c>
      <c r="B115" s="132" t="s">
        <v>1397</v>
      </c>
      <c r="C115" s="118" t="s">
        <v>897</v>
      </c>
      <c r="D115" s="129"/>
      <c r="E115" s="129" t="s">
        <v>365</v>
      </c>
      <c r="F115" s="101"/>
    </row>
    <row r="116" spans="1:6" s="119" customFormat="1" x14ac:dyDescent="0.25">
      <c r="A116" s="123" t="s">
        <v>798</v>
      </c>
      <c r="B116" s="132" t="s">
        <v>1397</v>
      </c>
      <c r="C116" s="118" t="s">
        <v>897</v>
      </c>
      <c r="D116" s="129"/>
      <c r="E116" s="129" t="s">
        <v>374</v>
      </c>
      <c r="F116" s="101"/>
    </row>
    <row r="117" spans="1:6" s="119" customFormat="1" x14ac:dyDescent="0.25">
      <c r="A117" s="123" t="s">
        <v>799</v>
      </c>
      <c r="B117" s="132" t="s">
        <v>1397</v>
      </c>
      <c r="C117" s="118" t="s">
        <v>897</v>
      </c>
      <c r="D117" s="129"/>
      <c r="E117" s="129" t="s">
        <v>375</v>
      </c>
      <c r="F117" s="101"/>
    </row>
    <row r="118" spans="1:6" s="119" customFormat="1" x14ac:dyDescent="0.25">
      <c r="A118" s="123" t="s">
        <v>800</v>
      </c>
      <c r="B118" s="132" t="s">
        <v>1397</v>
      </c>
      <c r="C118" s="118" t="s">
        <v>897</v>
      </c>
      <c r="D118" s="129"/>
      <c r="E118" s="129" t="s">
        <v>376</v>
      </c>
      <c r="F118" s="101"/>
    </row>
    <row r="119" spans="1:6" s="119" customFormat="1" x14ac:dyDescent="0.25">
      <c r="A119" s="123" t="s">
        <v>801</v>
      </c>
      <c r="B119" s="132" t="s">
        <v>1397</v>
      </c>
      <c r="C119" s="118" t="s">
        <v>897</v>
      </c>
      <c r="D119" s="129"/>
      <c r="E119" s="129" t="s">
        <v>377</v>
      </c>
      <c r="F119" s="101"/>
    </row>
    <row r="120" spans="1:6" s="119" customFormat="1" x14ac:dyDescent="0.25">
      <c r="A120" s="123" t="s">
        <v>814</v>
      </c>
      <c r="B120" s="132" t="s">
        <v>1397</v>
      </c>
      <c r="C120" s="118" t="s">
        <v>897</v>
      </c>
      <c r="D120" s="129"/>
      <c r="E120" s="129" t="s">
        <v>389</v>
      </c>
      <c r="F120" s="101"/>
    </row>
    <row r="121" spans="1:6" s="119" customFormat="1" x14ac:dyDescent="0.25">
      <c r="A121" s="123" t="s">
        <v>789</v>
      </c>
      <c r="B121" s="132" t="s">
        <v>1397</v>
      </c>
      <c r="C121" s="118" t="s">
        <v>897</v>
      </c>
      <c r="D121" s="129"/>
      <c r="E121" s="129" t="s">
        <v>364</v>
      </c>
      <c r="F121" s="101"/>
    </row>
    <row r="122" spans="1:6" s="119" customFormat="1" x14ac:dyDescent="0.25">
      <c r="A122" s="123" t="s">
        <v>777</v>
      </c>
      <c r="B122" s="132" t="s">
        <v>1397</v>
      </c>
      <c r="C122" s="118" t="s">
        <v>897</v>
      </c>
      <c r="D122" s="129"/>
      <c r="E122" s="129" t="s">
        <v>352</v>
      </c>
      <c r="F122" s="101"/>
    </row>
    <row r="123" spans="1:6" s="119" customFormat="1" x14ac:dyDescent="0.25">
      <c r="A123" s="123" t="s">
        <v>788</v>
      </c>
      <c r="B123" s="132" t="s">
        <v>1397</v>
      </c>
      <c r="C123" s="118" t="s">
        <v>897</v>
      </c>
      <c r="D123" s="129"/>
      <c r="E123" s="129" t="s">
        <v>363</v>
      </c>
      <c r="F123" s="101"/>
    </row>
    <row r="124" spans="1:6" s="119" customFormat="1" x14ac:dyDescent="0.25">
      <c r="A124" s="123" t="s">
        <v>775</v>
      </c>
      <c r="B124" s="132" t="s">
        <v>1397</v>
      </c>
      <c r="C124" s="118" t="s">
        <v>897</v>
      </c>
      <c r="D124" s="129"/>
      <c r="E124" s="129" t="s">
        <v>350</v>
      </c>
      <c r="F124" s="101"/>
    </row>
    <row r="125" spans="1:6" s="119" customFormat="1" ht="30" x14ac:dyDescent="0.25">
      <c r="A125" s="123" t="s">
        <v>813</v>
      </c>
      <c r="B125" s="132" t="s">
        <v>1397</v>
      </c>
      <c r="C125" s="118" t="s">
        <v>897</v>
      </c>
      <c r="D125" s="129"/>
      <c r="E125" s="129" t="s">
        <v>388</v>
      </c>
      <c r="F125" s="101"/>
    </row>
    <row r="126" spans="1:6" s="119" customFormat="1" x14ac:dyDescent="0.25">
      <c r="A126" s="123" t="s">
        <v>779</v>
      </c>
      <c r="B126" s="132" t="s">
        <v>1397</v>
      </c>
      <c r="C126" s="118" t="s">
        <v>897</v>
      </c>
      <c r="D126" s="129"/>
      <c r="E126" s="129" t="s">
        <v>354</v>
      </c>
      <c r="F126" s="101"/>
    </row>
    <row r="127" spans="1:6" s="119" customFormat="1" x14ac:dyDescent="0.25">
      <c r="A127" s="123" t="s">
        <v>786</v>
      </c>
      <c r="B127" s="132" t="s">
        <v>1397</v>
      </c>
      <c r="C127" s="118" t="s">
        <v>897</v>
      </c>
      <c r="D127" s="129"/>
      <c r="E127" s="129" t="s">
        <v>361</v>
      </c>
      <c r="F127" s="101"/>
    </row>
    <row r="128" spans="1:6" s="119" customFormat="1" ht="30" x14ac:dyDescent="0.25">
      <c r="A128" s="123" t="s">
        <v>787</v>
      </c>
      <c r="B128" s="132" t="s">
        <v>1397</v>
      </c>
      <c r="C128" s="118" t="s">
        <v>897</v>
      </c>
      <c r="D128" s="129"/>
      <c r="E128" s="129" t="s">
        <v>362</v>
      </c>
      <c r="F128" s="101"/>
    </row>
    <row r="129" spans="1:6" s="119" customFormat="1" x14ac:dyDescent="0.25">
      <c r="A129" s="123" t="s">
        <v>808</v>
      </c>
      <c r="B129" s="132" t="s">
        <v>1397</v>
      </c>
      <c r="C129" s="118" t="s">
        <v>897</v>
      </c>
      <c r="D129" s="129"/>
      <c r="E129" s="129" t="s">
        <v>383</v>
      </c>
      <c r="F129" s="101"/>
    </row>
    <row r="130" spans="1:6" s="119" customFormat="1" x14ac:dyDescent="0.25">
      <c r="A130" s="123" t="s">
        <v>1112</v>
      </c>
      <c r="B130" s="116" t="s">
        <v>1341</v>
      </c>
      <c r="C130" s="116" t="s">
        <v>1342</v>
      </c>
      <c r="D130" s="129" t="s">
        <v>1402</v>
      </c>
      <c r="E130" s="129" t="s">
        <v>900</v>
      </c>
      <c r="F130" s="101"/>
    </row>
    <row r="131" spans="1:6" s="119" customFormat="1" x14ac:dyDescent="0.25">
      <c r="A131" s="123" t="s">
        <v>1140</v>
      </c>
      <c r="B131" s="116" t="s">
        <v>1341</v>
      </c>
      <c r="C131" s="116" t="s">
        <v>1342</v>
      </c>
      <c r="D131" s="129" t="s">
        <v>1403</v>
      </c>
      <c r="E131" s="129" t="s">
        <v>901</v>
      </c>
      <c r="F131" s="101"/>
    </row>
    <row r="132" spans="1:6" s="119" customFormat="1" x14ac:dyDescent="0.25">
      <c r="A132" s="123" t="s">
        <v>1113</v>
      </c>
      <c r="B132" s="116" t="s">
        <v>1341</v>
      </c>
      <c r="C132" s="116" t="s">
        <v>1342</v>
      </c>
      <c r="D132" s="129" t="s">
        <v>1404</v>
      </c>
      <c r="E132" s="129" t="s">
        <v>902</v>
      </c>
      <c r="F132" s="101"/>
    </row>
    <row r="133" spans="1:6" s="119" customFormat="1" x14ac:dyDescent="0.25">
      <c r="A133" s="123" t="s">
        <v>1141</v>
      </c>
      <c r="B133" s="116" t="s">
        <v>1341</v>
      </c>
      <c r="C133" s="116" t="s">
        <v>1342</v>
      </c>
      <c r="D133" s="129" t="s">
        <v>1405</v>
      </c>
      <c r="E133" s="129" t="s">
        <v>903</v>
      </c>
      <c r="F133" s="101"/>
    </row>
    <row r="134" spans="1:6" s="119" customFormat="1" x14ac:dyDescent="0.25">
      <c r="A134" s="123" t="s">
        <v>1114</v>
      </c>
      <c r="B134" s="116" t="s">
        <v>1341</v>
      </c>
      <c r="C134" s="116" t="s">
        <v>1342</v>
      </c>
      <c r="D134" s="129" t="s">
        <v>1406</v>
      </c>
      <c r="E134" s="129" t="s">
        <v>904</v>
      </c>
      <c r="F134" s="101"/>
    </row>
    <row r="135" spans="1:6" s="119" customFormat="1" x14ac:dyDescent="0.25">
      <c r="A135" s="123" t="s">
        <v>1142</v>
      </c>
      <c r="B135" s="116" t="s">
        <v>1341</v>
      </c>
      <c r="C135" s="116" t="s">
        <v>1342</v>
      </c>
      <c r="D135" s="129" t="s">
        <v>1407</v>
      </c>
      <c r="E135" s="129" t="s">
        <v>905</v>
      </c>
      <c r="F135" s="101"/>
    </row>
    <row r="136" spans="1:6" s="119" customFormat="1" x14ac:dyDescent="0.25">
      <c r="A136" s="123" t="s">
        <v>1115</v>
      </c>
      <c r="B136" s="116" t="s">
        <v>1341</v>
      </c>
      <c r="C136" s="116" t="s">
        <v>1342</v>
      </c>
      <c r="D136" s="109" t="s">
        <v>1408</v>
      </c>
      <c r="E136" s="109" t="s">
        <v>906</v>
      </c>
      <c r="F136" s="101"/>
    </row>
    <row r="137" spans="1:6" s="119" customFormat="1" x14ac:dyDescent="0.25">
      <c r="A137" s="123" t="s">
        <v>1143</v>
      </c>
      <c r="B137" s="116" t="s">
        <v>1341</v>
      </c>
      <c r="C137" s="116" t="s">
        <v>1342</v>
      </c>
      <c r="D137" s="109" t="s">
        <v>1409</v>
      </c>
      <c r="E137" s="109" t="s">
        <v>907</v>
      </c>
      <c r="F137" s="101"/>
    </row>
    <row r="138" spans="1:6" s="119" customFormat="1" x14ac:dyDescent="0.25">
      <c r="A138" s="123" t="s">
        <v>908</v>
      </c>
      <c r="B138" s="116" t="s">
        <v>1341</v>
      </c>
      <c r="C138" s="116" t="s">
        <v>1342</v>
      </c>
      <c r="D138" s="129" t="s">
        <v>1410</v>
      </c>
      <c r="E138" s="129" t="s">
        <v>909</v>
      </c>
      <c r="F138" s="101"/>
    </row>
    <row r="139" spans="1:6" s="119" customFormat="1" x14ac:dyDescent="0.25">
      <c r="A139" s="123" t="s">
        <v>910</v>
      </c>
      <c r="B139" s="116" t="s">
        <v>1341</v>
      </c>
      <c r="C139" s="116" t="s">
        <v>1342</v>
      </c>
      <c r="D139" s="129" t="s">
        <v>1411</v>
      </c>
      <c r="E139" s="129" t="s">
        <v>911</v>
      </c>
      <c r="F139" s="101"/>
    </row>
    <row r="140" spans="1:6" s="119" customFormat="1" x14ac:dyDescent="0.25">
      <c r="A140" s="123" t="s">
        <v>1116</v>
      </c>
      <c r="B140" s="116" t="s">
        <v>1341</v>
      </c>
      <c r="C140" s="116" t="s">
        <v>1342</v>
      </c>
      <c r="D140" s="129" t="s">
        <v>1412</v>
      </c>
      <c r="E140" s="129" t="s">
        <v>912</v>
      </c>
      <c r="F140" s="101"/>
    </row>
    <row r="141" spans="1:6" s="119" customFormat="1" x14ac:dyDescent="0.25">
      <c r="A141" s="123" t="s">
        <v>1144</v>
      </c>
      <c r="B141" s="116" t="s">
        <v>1341</v>
      </c>
      <c r="C141" s="116" t="s">
        <v>1342</v>
      </c>
      <c r="D141" s="129" t="s">
        <v>1413</v>
      </c>
      <c r="E141" s="129" t="s">
        <v>913</v>
      </c>
      <c r="F141" s="101"/>
    </row>
    <row r="142" spans="1:6" s="119" customFormat="1" x14ac:dyDescent="0.25">
      <c r="A142" s="123" t="s">
        <v>914</v>
      </c>
      <c r="B142" s="116" t="s">
        <v>1341</v>
      </c>
      <c r="C142" s="116" t="s">
        <v>1342</v>
      </c>
      <c r="D142" s="129" t="s">
        <v>1414</v>
      </c>
      <c r="E142" s="129" t="s">
        <v>915</v>
      </c>
      <c r="F142" s="101"/>
    </row>
    <row r="143" spans="1:6" s="119" customFormat="1" x14ac:dyDescent="0.25">
      <c r="A143" s="123" t="s">
        <v>1111</v>
      </c>
      <c r="B143" s="116" t="s">
        <v>1341</v>
      </c>
      <c r="C143" s="116" t="s">
        <v>1342</v>
      </c>
      <c r="D143" s="129" t="s">
        <v>1415</v>
      </c>
      <c r="E143" s="130" t="s">
        <v>916</v>
      </c>
      <c r="F143" s="101"/>
    </row>
    <row r="144" spans="1:6" s="119" customFormat="1" x14ac:dyDescent="0.25">
      <c r="A144" s="123" t="s">
        <v>1139</v>
      </c>
      <c r="B144" s="116" t="s">
        <v>1341</v>
      </c>
      <c r="C144" s="116" t="s">
        <v>1342</v>
      </c>
      <c r="D144" s="129" t="s">
        <v>1416</v>
      </c>
      <c r="E144" s="130" t="s">
        <v>917</v>
      </c>
      <c r="F144" s="101"/>
    </row>
    <row r="145" spans="1:6" s="119" customFormat="1" x14ac:dyDescent="0.25">
      <c r="A145" s="123" t="s">
        <v>1106</v>
      </c>
      <c r="B145" s="116" t="s">
        <v>1341</v>
      </c>
      <c r="C145" s="116" t="s">
        <v>1342</v>
      </c>
      <c r="D145" s="129" t="s">
        <v>1417</v>
      </c>
      <c r="E145" s="129" t="s">
        <v>918</v>
      </c>
      <c r="F145" s="101"/>
    </row>
    <row r="146" spans="1:6" s="119" customFormat="1" x14ac:dyDescent="0.25">
      <c r="A146" s="123" t="s">
        <v>1133</v>
      </c>
      <c r="B146" s="116" t="s">
        <v>1341</v>
      </c>
      <c r="C146" s="116" t="s">
        <v>1342</v>
      </c>
      <c r="D146" s="129" t="s">
        <v>1418</v>
      </c>
      <c r="E146" s="129" t="s">
        <v>919</v>
      </c>
      <c r="F146" s="101"/>
    </row>
    <row r="147" spans="1:6" s="119" customFormat="1" x14ac:dyDescent="0.25">
      <c r="A147" s="123" t="s">
        <v>1117</v>
      </c>
      <c r="B147" s="116" t="s">
        <v>1341</v>
      </c>
      <c r="C147" s="116" t="s">
        <v>1342</v>
      </c>
      <c r="D147" s="129" t="s">
        <v>1419</v>
      </c>
      <c r="E147" s="129" t="s">
        <v>920</v>
      </c>
      <c r="F147" s="101"/>
    </row>
    <row r="148" spans="1:6" s="119" customFormat="1" x14ac:dyDescent="0.25">
      <c r="A148" s="123" t="s">
        <v>1145</v>
      </c>
      <c r="B148" s="116" t="s">
        <v>1341</v>
      </c>
      <c r="C148" s="116" t="s">
        <v>1342</v>
      </c>
      <c r="D148" s="129" t="s">
        <v>1420</v>
      </c>
      <c r="E148" s="129" t="s">
        <v>921</v>
      </c>
      <c r="F148" s="101"/>
    </row>
    <row r="149" spans="1:6" s="119" customFormat="1" x14ac:dyDescent="0.25">
      <c r="A149" s="123" t="s">
        <v>1118</v>
      </c>
      <c r="B149" s="116" t="s">
        <v>1341</v>
      </c>
      <c r="C149" s="116" t="s">
        <v>1342</v>
      </c>
      <c r="D149" s="50"/>
      <c r="E149" s="50" t="s">
        <v>922</v>
      </c>
      <c r="F149" s="101"/>
    </row>
    <row r="150" spans="1:6" s="119" customFormat="1" x14ac:dyDescent="0.25">
      <c r="A150" s="123" t="s">
        <v>1146</v>
      </c>
      <c r="B150" s="116" t="s">
        <v>1341</v>
      </c>
      <c r="C150" s="116" t="s">
        <v>1342</v>
      </c>
      <c r="D150" s="50"/>
      <c r="E150" s="50" t="s">
        <v>923</v>
      </c>
      <c r="F150" s="101"/>
    </row>
    <row r="151" spans="1:6" s="119" customFormat="1" x14ac:dyDescent="0.25">
      <c r="A151" s="123" t="s">
        <v>781</v>
      </c>
      <c r="B151" s="132" t="s">
        <v>1399</v>
      </c>
      <c r="C151" s="116" t="s">
        <v>877</v>
      </c>
      <c r="D151" s="129" t="s">
        <v>1421</v>
      </c>
      <c r="E151" s="129" t="s">
        <v>27</v>
      </c>
      <c r="F151" s="101"/>
    </row>
    <row r="152" spans="1:6" s="119" customFormat="1" x14ac:dyDescent="0.25">
      <c r="A152" s="123" t="s">
        <v>1698</v>
      </c>
      <c r="B152" s="132" t="s">
        <v>1399</v>
      </c>
      <c r="C152" s="116" t="s">
        <v>877</v>
      </c>
      <c r="D152" s="133"/>
      <c r="E152" s="133" t="s">
        <v>925</v>
      </c>
      <c r="F152" s="101"/>
    </row>
    <row r="153" spans="1:6" s="119" customFormat="1" x14ac:dyDescent="0.25">
      <c r="A153" s="123" t="s">
        <v>1272</v>
      </c>
      <c r="B153" s="132" t="s">
        <v>1399</v>
      </c>
      <c r="C153" s="116" t="s">
        <v>877</v>
      </c>
      <c r="D153" s="133"/>
      <c r="E153" s="133" t="s">
        <v>1273</v>
      </c>
      <c r="F153" s="101"/>
    </row>
    <row r="154" spans="1:6" s="119" customFormat="1" x14ac:dyDescent="0.25">
      <c r="A154" s="123" t="s">
        <v>773</v>
      </c>
      <c r="B154" s="132" t="s">
        <v>1399</v>
      </c>
      <c r="C154" s="116" t="s">
        <v>877</v>
      </c>
      <c r="D154" s="129" t="s">
        <v>1422</v>
      </c>
      <c r="E154" s="129" t="s">
        <v>335</v>
      </c>
      <c r="F154" s="101"/>
    </row>
    <row r="155" spans="1:6" s="119" customFormat="1" x14ac:dyDescent="0.25">
      <c r="A155" s="123" t="s">
        <v>776</v>
      </c>
      <c r="B155" s="132" t="s">
        <v>1399</v>
      </c>
      <c r="C155" s="116" t="s">
        <v>877</v>
      </c>
      <c r="D155" s="129"/>
      <c r="E155" s="129" t="s">
        <v>926</v>
      </c>
      <c r="F155" s="101"/>
    </row>
    <row r="156" spans="1:6" s="119" customFormat="1" x14ac:dyDescent="0.25">
      <c r="A156" s="123" t="s">
        <v>1166</v>
      </c>
      <c r="B156" s="116" t="s">
        <v>1341</v>
      </c>
      <c r="C156" s="116" t="s">
        <v>1342</v>
      </c>
      <c r="D156" s="129" t="s">
        <v>1699</v>
      </c>
      <c r="E156" s="129" t="s">
        <v>1626</v>
      </c>
      <c r="F156" s="101"/>
    </row>
    <row r="157" spans="1:6" s="119" customFormat="1" x14ac:dyDescent="0.25">
      <c r="A157" s="123" t="s">
        <v>1180</v>
      </c>
      <c r="B157" s="116" t="s">
        <v>1341</v>
      </c>
      <c r="C157" s="116" t="s">
        <v>1342</v>
      </c>
      <c r="D157" s="129" t="s">
        <v>1700</v>
      </c>
      <c r="E157" s="129" t="s">
        <v>1627</v>
      </c>
      <c r="F157" s="101"/>
    </row>
    <row r="158" spans="1:6" s="119" customFormat="1" x14ac:dyDescent="0.25">
      <c r="A158" s="123" t="s">
        <v>1201</v>
      </c>
      <c r="B158" s="116" t="s">
        <v>1341</v>
      </c>
      <c r="C158" s="116" t="s">
        <v>1342</v>
      </c>
      <c r="D158" s="129" t="s">
        <v>1701</v>
      </c>
      <c r="E158" s="129" t="s">
        <v>1628</v>
      </c>
      <c r="F158" s="101"/>
    </row>
    <row r="159" spans="1:6" s="119" customFormat="1" x14ac:dyDescent="0.25">
      <c r="A159" s="123" t="s">
        <v>1213</v>
      </c>
      <c r="B159" s="116" t="s">
        <v>1341</v>
      </c>
      <c r="C159" s="116" t="s">
        <v>1342</v>
      </c>
      <c r="D159" s="129" t="s">
        <v>1702</v>
      </c>
      <c r="E159" s="129" t="s">
        <v>1629</v>
      </c>
      <c r="F159" s="101"/>
    </row>
    <row r="160" spans="1:6" s="119" customFormat="1" x14ac:dyDescent="0.25">
      <c r="A160" s="123" t="s">
        <v>1218</v>
      </c>
      <c r="B160" s="116" t="s">
        <v>1341</v>
      </c>
      <c r="C160" s="116" t="s">
        <v>1342</v>
      </c>
      <c r="D160" s="129" t="s">
        <v>1703</v>
      </c>
      <c r="E160" s="129" t="s">
        <v>1630</v>
      </c>
      <c r="F160" s="101"/>
    </row>
    <row r="161" spans="1:7" s="119" customFormat="1" x14ac:dyDescent="0.25">
      <c r="A161" s="123" t="s">
        <v>1223</v>
      </c>
      <c r="B161" s="116" t="s">
        <v>1341</v>
      </c>
      <c r="C161" s="116" t="s">
        <v>1342</v>
      </c>
      <c r="D161" s="129" t="s">
        <v>1704</v>
      </c>
      <c r="E161" s="129" t="s">
        <v>1631</v>
      </c>
      <c r="F161" s="101"/>
    </row>
    <row r="162" spans="1:7" s="119" customFormat="1" x14ac:dyDescent="0.25">
      <c r="A162" s="123" t="s">
        <v>1228</v>
      </c>
      <c r="B162" s="116" t="s">
        <v>1341</v>
      </c>
      <c r="C162" s="116" t="s">
        <v>1342</v>
      </c>
      <c r="D162" s="129" t="s">
        <v>1705</v>
      </c>
      <c r="E162" s="129" t="s">
        <v>1632</v>
      </c>
      <c r="F162" s="101"/>
    </row>
    <row r="163" spans="1:7" s="119" customFormat="1" x14ac:dyDescent="0.25">
      <c r="A163" s="123" t="s">
        <v>1167</v>
      </c>
      <c r="B163" s="116" t="s">
        <v>1341</v>
      </c>
      <c r="C163" s="116" t="s">
        <v>1342</v>
      </c>
      <c r="D163" s="129" t="s">
        <v>1706</v>
      </c>
      <c r="E163" s="129" t="s">
        <v>1633</v>
      </c>
      <c r="F163" s="101"/>
    </row>
    <row r="164" spans="1:7" s="119" customFormat="1" x14ac:dyDescent="0.25">
      <c r="A164" s="123" t="s">
        <v>1181</v>
      </c>
      <c r="B164" s="116" t="s">
        <v>1341</v>
      </c>
      <c r="C164" s="116" t="s">
        <v>1342</v>
      </c>
      <c r="D164" s="129" t="s">
        <v>1707</v>
      </c>
      <c r="E164" s="129" t="s">
        <v>1634</v>
      </c>
      <c r="F164" s="101"/>
    </row>
    <row r="165" spans="1:7" s="119" customFormat="1" x14ac:dyDescent="0.25">
      <c r="A165" s="123" t="s">
        <v>1202</v>
      </c>
      <c r="B165" s="116" t="s">
        <v>1341</v>
      </c>
      <c r="C165" s="116" t="s">
        <v>1342</v>
      </c>
      <c r="D165" s="129" t="s">
        <v>1708</v>
      </c>
      <c r="E165" s="129" t="s">
        <v>1635</v>
      </c>
      <c r="F165" s="101"/>
    </row>
    <row r="166" spans="1:7" s="119" customFormat="1" x14ac:dyDescent="0.25">
      <c r="A166" s="123" t="s">
        <v>1214</v>
      </c>
      <c r="B166" s="116" t="s">
        <v>1341</v>
      </c>
      <c r="C166" s="116" t="s">
        <v>1342</v>
      </c>
      <c r="D166" s="129" t="s">
        <v>1709</v>
      </c>
      <c r="E166" s="129" t="s">
        <v>1636</v>
      </c>
      <c r="F166" s="101"/>
    </row>
    <row r="167" spans="1:7" s="119" customFormat="1" x14ac:dyDescent="0.25">
      <c r="A167" s="123" t="s">
        <v>1219</v>
      </c>
      <c r="B167" s="116" t="s">
        <v>1341</v>
      </c>
      <c r="C167" s="116" t="s">
        <v>1342</v>
      </c>
      <c r="D167" s="129" t="s">
        <v>1710</v>
      </c>
      <c r="E167" s="129" t="s">
        <v>1637</v>
      </c>
      <c r="F167" s="101"/>
    </row>
    <row r="168" spans="1:7" s="119" customFormat="1" x14ac:dyDescent="0.25">
      <c r="A168" s="123" t="s">
        <v>1224</v>
      </c>
      <c r="B168" s="116" t="s">
        <v>1341</v>
      </c>
      <c r="C168" s="116" t="s">
        <v>1342</v>
      </c>
      <c r="D168" s="129" t="s">
        <v>1711</v>
      </c>
      <c r="E168" s="129" t="s">
        <v>1638</v>
      </c>
      <c r="F168" s="101"/>
    </row>
    <row r="169" spans="1:7" s="119" customFormat="1" x14ac:dyDescent="0.25">
      <c r="A169" s="123" t="s">
        <v>1229</v>
      </c>
      <c r="B169" s="116" t="s">
        <v>1341</v>
      </c>
      <c r="C169" s="116" t="s">
        <v>1342</v>
      </c>
      <c r="D169" s="129" t="s">
        <v>1712</v>
      </c>
      <c r="E169" s="129" t="s">
        <v>1639</v>
      </c>
      <c r="F169" s="101"/>
    </row>
    <row r="170" spans="1:7" s="119" customFormat="1" x14ac:dyDescent="0.25">
      <c r="A170" s="123" t="s">
        <v>928</v>
      </c>
      <c r="B170" s="116" t="s">
        <v>1341</v>
      </c>
      <c r="C170" s="116" t="s">
        <v>1342</v>
      </c>
      <c r="D170" s="129" t="s">
        <v>1423</v>
      </c>
      <c r="E170" s="129" t="s">
        <v>929</v>
      </c>
      <c r="F170" s="101"/>
    </row>
    <row r="171" spans="1:7" s="119" customFormat="1" x14ac:dyDescent="0.25">
      <c r="A171" s="123" t="s">
        <v>805</v>
      </c>
      <c r="B171" s="116" t="s">
        <v>1341</v>
      </c>
      <c r="C171" s="116" t="s">
        <v>1342</v>
      </c>
      <c r="D171" s="129" t="s">
        <v>1424</v>
      </c>
      <c r="E171" s="129" t="s">
        <v>63</v>
      </c>
      <c r="F171" s="101"/>
    </row>
    <row r="172" spans="1:7" s="119" customFormat="1" x14ac:dyDescent="0.25">
      <c r="A172" s="123" t="s">
        <v>1119</v>
      </c>
      <c r="B172" s="116" t="s">
        <v>1341</v>
      </c>
      <c r="C172" s="116" t="s">
        <v>1342</v>
      </c>
      <c r="D172" s="129" t="s">
        <v>1425</v>
      </c>
      <c r="E172" s="130" t="s">
        <v>930</v>
      </c>
      <c r="F172" s="101"/>
    </row>
    <row r="173" spans="1:7" s="119" customFormat="1" x14ac:dyDescent="0.25">
      <c r="A173" s="123" t="s">
        <v>1148</v>
      </c>
      <c r="B173" s="116" t="s">
        <v>1341</v>
      </c>
      <c r="C173" s="116" t="s">
        <v>1342</v>
      </c>
      <c r="D173" s="129" t="s">
        <v>1426</v>
      </c>
      <c r="E173" s="130" t="s">
        <v>931</v>
      </c>
      <c r="F173" s="101"/>
    </row>
    <row r="174" spans="1:7" s="119" customFormat="1" x14ac:dyDescent="0.25">
      <c r="A174" s="123" t="s">
        <v>1120</v>
      </c>
      <c r="B174" s="116" t="s">
        <v>1341</v>
      </c>
      <c r="C174" s="116" t="s">
        <v>1342</v>
      </c>
      <c r="D174" s="129" t="s">
        <v>1427</v>
      </c>
      <c r="E174" s="129" t="s">
        <v>932</v>
      </c>
      <c r="F174" s="101"/>
    </row>
    <row r="175" spans="1:7" s="119" customFormat="1" x14ac:dyDescent="0.25">
      <c r="A175" s="123" t="s">
        <v>1149</v>
      </c>
      <c r="B175" s="116" t="s">
        <v>1341</v>
      </c>
      <c r="C175" s="116" t="s">
        <v>1342</v>
      </c>
      <c r="D175" s="129" t="s">
        <v>1428</v>
      </c>
      <c r="E175" s="129" t="s">
        <v>933</v>
      </c>
      <c r="F175" s="101"/>
      <c r="G175" s="57"/>
    </row>
    <row r="176" spans="1:7" s="119" customFormat="1" x14ac:dyDescent="0.25">
      <c r="A176" s="123" t="s">
        <v>1121</v>
      </c>
      <c r="B176" s="116" t="s">
        <v>1341</v>
      </c>
      <c r="C176" s="116" t="s">
        <v>1342</v>
      </c>
      <c r="D176" s="129" t="s">
        <v>1429</v>
      </c>
      <c r="E176" s="129" t="s">
        <v>934</v>
      </c>
      <c r="F176" s="101"/>
      <c r="G176" s="57"/>
    </row>
    <row r="177" spans="1:7" s="119" customFormat="1" x14ac:dyDescent="0.25">
      <c r="A177" s="123" t="s">
        <v>1150</v>
      </c>
      <c r="B177" s="116" t="s">
        <v>1341</v>
      </c>
      <c r="C177" s="116" t="s">
        <v>1342</v>
      </c>
      <c r="D177" s="129" t="s">
        <v>1430</v>
      </c>
      <c r="E177" s="129" t="s">
        <v>935</v>
      </c>
      <c r="F177" s="101"/>
      <c r="G177" s="57"/>
    </row>
    <row r="178" spans="1:7" s="119" customFormat="1" x14ac:dyDescent="0.25">
      <c r="A178" s="123" t="s">
        <v>1122</v>
      </c>
      <c r="B178" s="116" t="s">
        <v>1341</v>
      </c>
      <c r="C178" s="116" t="s">
        <v>1342</v>
      </c>
      <c r="D178" s="129" t="s">
        <v>1431</v>
      </c>
      <c r="E178" s="129" t="s">
        <v>936</v>
      </c>
      <c r="F178" s="101"/>
      <c r="G178" s="57"/>
    </row>
    <row r="179" spans="1:7" s="119" customFormat="1" x14ac:dyDescent="0.25">
      <c r="A179" s="123" t="s">
        <v>1151</v>
      </c>
      <c r="B179" s="116" t="s">
        <v>1341</v>
      </c>
      <c r="C179" s="116" t="s">
        <v>1342</v>
      </c>
      <c r="D179" s="129" t="s">
        <v>1432</v>
      </c>
      <c r="E179" s="129" t="s">
        <v>937</v>
      </c>
      <c r="F179" s="101"/>
      <c r="G179" s="57"/>
    </row>
    <row r="180" spans="1:7" s="119" customFormat="1" x14ac:dyDescent="0.25">
      <c r="A180" s="123" t="s">
        <v>1124</v>
      </c>
      <c r="B180" s="116" t="s">
        <v>1341</v>
      </c>
      <c r="C180" s="116" t="s">
        <v>1342</v>
      </c>
      <c r="D180" s="129" t="s">
        <v>1433</v>
      </c>
      <c r="E180" s="129" t="s">
        <v>938</v>
      </c>
      <c r="F180" s="101"/>
      <c r="G180" s="57"/>
    </row>
    <row r="181" spans="1:7" s="119" customFormat="1" x14ac:dyDescent="0.25">
      <c r="A181" s="123" t="s">
        <v>1153</v>
      </c>
      <c r="B181" s="116" t="s">
        <v>1341</v>
      </c>
      <c r="C181" s="116" t="s">
        <v>1342</v>
      </c>
      <c r="D181" s="129" t="s">
        <v>1434</v>
      </c>
      <c r="E181" s="130" t="s">
        <v>939</v>
      </c>
      <c r="F181" s="101"/>
      <c r="G181" s="57"/>
    </row>
    <row r="182" spans="1:7" s="119" customFormat="1" x14ac:dyDescent="0.25">
      <c r="A182" s="123" t="s">
        <v>1123</v>
      </c>
      <c r="B182" s="116" t="s">
        <v>1341</v>
      </c>
      <c r="C182" s="116" t="s">
        <v>1342</v>
      </c>
      <c r="D182" s="129" t="s">
        <v>1435</v>
      </c>
      <c r="E182" s="130" t="s">
        <v>940</v>
      </c>
      <c r="F182" s="101"/>
      <c r="G182" s="57"/>
    </row>
    <row r="183" spans="1:7" s="119" customFormat="1" x14ac:dyDescent="0.25">
      <c r="A183" s="123" t="s">
        <v>1152</v>
      </c>
      <c r="B183" s="116" t="s">
        <v>1341</v>
      </c>
      <c r="C183" s="116" t="s">
        <v>1342</v>
      </c>
      <c r="D183" s="129" t="s">
        <v>1436</v>
      </c>
      <c r="E183" s="130" t="s">
        <v>941</v>
      </c>
      <c r="F183" s="101"/>
      <c r="G183" s="57"/>
    </row>
    <row r="184" spans="1:7" s="119" customFormat="1" x14ac:dyDescent="0.25">
      <c r="A184" s="123" t="s">
        <v>1125</v>
      </c>
      <c r="B184" s="116" t="s">
        <v>1341</v>
      </c>
      <c r="C184" s="116" t="s">
        <v>1342</v>
      </c>
      <c r="D184" s="129" t="s">
        <v>1437</v>
      </c>
      <c r="E184" s="129" t="s">
        <v>942</v>
      </c>
      <c r="F184" s="101"/>
      <c r="G184" s="57"/>
    </row>
    <row r="185" spans="1:7" s="119" customFormat="1" x14ac:dyDescent="0.25">
      <c r="A185" s="123" t="s">
        <v>1154</v>
      </c>
      <c r="B185" s="116" t="s">
        <v>1341</v>
      </c>
      <c r="C185" s="116" t="s">
        <v>1342</v>
      </c>
      <c r="D185" s="129" t="s">
        <v>1438</v>
      </c>
      <c r="E185" s="129" t="s">
        <v>943</v>
      </c>
      <c r="F185" s="101"/>
      <c r="G185" s="57"/>
    </row>
    <row r="186" spans="1:7" s="119" customFormat="1" x14ac:dyDescent="0.25">
      <c r="A186" s="123" t="s">
        <v>1126</v>
      </c>
      <c r="B186" s="116" t="s">
        <v>1341</v>
      </c>
      <c r="C186" s="116" t="s">
        <v>1342</v>
      </c>
      <c r="D186" s="129" t="s">
        <v>1439</v>
      </c>
      <c r="E186" s="129" t="s">
        <v>944</v>
      </c>
      <c r="F186" s="101"/>
      <c r="G186" s="57"/>
    </row>
    <row r="187" spans="1:7" s="119" customFormat="1" x14ac:dyDescent="0.25">
      <c r="A187" s="123" t="s">
        <v>1155</v>
      </c>
      <c r="B187" s="116" t="s">
        <v>1341</v>
      </c>
      <c r="C187" s="116" t="s">
        <v>1342</v>
      </c>
      <c r="D187" s="129" t="s">
        <v>1440</v>
      </c>
      <c r="E187" s="129" t="s">
        <v>945</v>
      </c>
      <c r="F187" s="101"/>
      <c r="G187" s="57"/>
    </row>
    <row r="188" spans="1:7" s="119" customFormat="1" x14ac:dyDescent="0.25">
      <c r="A188" s="123" t="s">
        <v>1127</v>
      </c>
      <c r="B188" s="116" t="s">
        <v>1341</v>
      </c>
      <c r="C188" s="116" t="s">
        <v>1342</v>
      </c>
      <c r="D188" s="129" t="s">
        <v>1441</v>
      </c>
      <c r="E188" s="129" t="s">
        <v>946</v>
      </c>
      <c r="F188" s="101"/>
      <c r="G188" s="57"/>
    </row>
    <row r="189" spans="1:7" s="119" customFormat="1" x14ac:dyDescent="0.25">
      <c r="A189" s="123" t="s">
        <v>1156</v>
      </c>
      <c r="B189" s="116" t="s">
        <v>1341</v>
      </c>
      <c r="C189" s="116" t="s">
        <v>1342</v>
      </c>
      <c r="D189" s="129" t="s">
        <v>1442</v>
      </c>
      <c r="E189" s="129" t="s">
        <v>947</v>
      </c>
      <c r="F189" s="101"/>
      <c r="G189" s="57"/>
    </row>
    <row r="190" spans="1:7" s="119" customFormat="1" x14ac:dyDescent="0.25">
      <c r="A190" s="123" t="s">
        <v>948</v>
      </c>
      <c r="B190" s="116" t="s">
        <v>1341</v>
      </c>
      <c r="C190" s="116" t="s">
        <v>1342</v>
      </c>
      <c r="D190" s="133"/>
      <c r="E190" s="133" t="s">
        <v>949</v>
      </c>
      <c r="F190" s="101"/>
      <c r="G190" s="57"/>
    </row>
    <row r="191" spans="1:7" s="119" customFormat="1" x14ac:dyDescent="0.25">
      <c r="A191" s="123" t="s">
        <v>1713</v>
      </c>
      <c r="B191" s="116" t="s">
        <v>1341</v>
      </c>
      <c r="C191" s="116" t="s">
        <v>1342</v>
      </c>
      <c r="D191" s="133"/>
      <c r="E191" s="133" t="s">
        <v>951</v>
      </c>
      <c r="F191" s="101"/>
      <c r="G191" s="57"/>
    </row>
    <row r="192" spans="1:7" s="119" customFormat="1" x14ac:dyDescent="0.25">
      <c r="A192" s="123" t="s">
        <v>1128</v>
      </c>
      <c r="B192" s="116" t="s">
        <v>1341</v>
      </c>
      <c r="C192" s="116" t="s">
        <v>1342</v>
      </c>
      <c r="D192" s="129" t="s">
        <v>1443</v>
      </c>
      <c r="E192" s="129" t="s">
        <v>952</v>
      </c>
      <c r="F192" s="101"/>
      <c r="G192" s="57"/>
    </row>
    <row r="193" spans="1:7" s="119" customFormat="1" x14ac:dyDescent="0.25">
      <c r="A193" s="123" t="s">
        <v>1157</v>
      </c>
      <c r="B193" s="116" t="s">
        <v>1341</v>
      </c>
      <c r="C193" s="116" t="s">
        <v>1342</v>
      </c>
      <c r="D193" s="129" t="s">
        <v>1444</v>
      </c>
      <c r="E193" s="129" t="s">
        <v>953</v>
      </c>
      <c r="F193" s="101"/>
      <c r="G193" s="57"/>
    </row>
    <row r="194" spans="1:7" s="119" customFormat="1" x14ac:dyDescent="0.25">
      <c r="A194" s="123" t="s">
        <v>1129</v>
      </c>
      <c r="B194" s="116" t="s">
        <v>1341</v>
      </c>
      <c r="C194" s="116" t="s">
        <v>1342</v>
      </c>
      <c r="D194" s="129"/>
      <c r="E194" s="129" t="s">
        <v>954</v>
      </c>
      <c r="F194" s="101"/>
      <c r="G194" s="57"/>
    </row>
    <row r="195" spans="1:7" s="119" customFormat="1" x14ac:dyDescent="0.25">
      <c r="A195" s="123" t="s">
        <v>1158</v>
      </c>
      <c r="B195" s="116" t="s">
        <v>1341</v>
      </c>
      <c r="C195" s="116" t="s">
        <v>1342</v>
      </c>
      <c r="D195" s="129"/>
      <c r="E195" s="129" t="s">
        <v>955</v>
      </c>
      <c r="F195" s="101"/>
      <c r="G195" s="57"/>
    </row>
    <row r="196" spans="1:7" s="119" customFormat="1" x14ac:dyDescent="0.25">
      <c r="A196" s="123" t="s">
        <v>956</v>
      </c>
      <c r="B196" s="116" t="s">
        <v>1341</v>
      </c>
      <c r="C196" s="116" t="s">
        <v>1342</v>
      </c>
      <c r="D196" s="129" t="s">
        <v>1445</v>
      </c>
      <c r="E196" s="129" t="s">
        <v>957</v>
      </c>
      <c r="F196" s="101"/>
      <c r="G196" s="57"/>
    </row>
    <row r="197" spans="1:7" s="119" customFormat="1" x14ac:dyDescent="0.25">
      <c r="A197" s="123" t="s">
        <v>1130</v>
      </c>
      <c r="B197" s="116" t="s">
        <v>1341</v>
      </c>
      <c r="C197" s="116" t="s">
        <v>1342</v>
      </c>
      <c r="D197" s="129" t="s">
        <v>1446</v>
      </c>
      <c r="E197" s="129" t="s">
        <v>958</v>
      </c>
      <c r="F197" s="101"/>
      <c r="G197" s="57"/>
    </row>
    <row r="198" spans="1:7" s="119" customFormat="1" x14ac:dyDescent="0.25">
      <c r="A198" s="123" t="s">
        <v>1159</v>
      </c>
      <c r="B198" s="116" t="s">
        <v>1341</v>
      </c>
      <c r="C198" s="116" t="s">
        <v>1342</v>
      </c>
      <c r="D198" s="129" t="s">
        <v>1447</v>
      </c>
      <c r="E198" s="129" t="s">
        <v>959</v>
      </c>
      <c r="F198" s="101"/>
    </row>
    <row r="199" spans="1:7" s="119" customFormat="1" x14ac:dyDescent="0.25">
      <c r="A199" s="123" t="s">
        <v>960</v>
      </c>
      <c r="B199" s="116" t="s">
        <v>1341</v>
      </c>
      <c r="C199" s="116" t="s">
        <v>1342</v>
      </c>
      <c r="D199" s="133"/>
      <c r="E199" s="133" t="s">
        <v>961</v>
      </c>
      <c r="F199" s="101"/>
    </row>
    <row r="200" spans="1:7" s="119" customFormat="1" x14ac:dyDescent="0.25">
      <c r="A200" s="123" t="s">
        <v>962</v>
      </c>
      <c r="B200" s="116" t="s">
        <v>1341</v>
      </c>
      <c r="C200" s="116" t="s">
        <v>1342</v>
      </c>
      <c r="D200" s="133"/>
      <c r="E200" s="133" t="s">
        <v>963</v>
      </c>
      <c r="F200" s="101"/>
    </row>
    <row r="201" spans="1:7" s="119" customFormat="1" x14ac:dyDescent="0.25">
      <c r="A201" s="123" t="s">
        <v>964</v>
      </c>
      <c r="B201" s="116" t="s">
        <v>1341</v>
      </c>
      <c r="C201" s="116" t="s">
        <v>1342</v>
      </c>
      <c r="D201" s="133"/>
      <c r="E201" s="133" t="s">
        <v>965</v>
      </c>
      <c r="F201" s="101"/>
    </row>
    <row r="202" spans="1:7" s="119" customFormat="1" x14ac:dyDescent="0.25">
      <c r="A202" s="123" t="s">
        <v>966</v>
      </c>
      <c r="B202" s="116" t="s">
        <v>1341</v>
      </c>
      <c r="C202" s="116" t="s">
        <v>1342</v>
      </c>
      <c r="D202" s="133"/>
      <c r="E202" s="133" t="s">
        <v>967</v>
      </c>
      <c r="F202" s="101"/>
    </row>
    <row r="203" spans="1:7" s="119" customFormat="1" x14ac:dyDescent="0.25">
      <c r="A203" s="123" t="s">
        <v>772</v>
      </c>
      <c r="B203" s="116" t="s">
        <v>1341</v>
      </c>
      <c r="C203" s="116" t="s">
        <v>1342</v>
      </c>
      <c r="D203" s="133"/>
      <c r="E203" s="133" t="s">
        <v>424</v>
      </c>
      <c r="F203" s="101"/>
    </row>
    <row r="204" spans="1:7" s="119" customFormat="1" x14ac:dyDescent="0.25">
      <c r="A204" s="123" t="s">
        <v>831</v>
      </c>
      <c r="B204" s="116" t="s">
        <v>1341</v>
      </c>
      <c r="C204" s="116" t="s">
        <v>1342</v>
      </c>
      <c r="D204" s="133"/>
      <c r="E204" s="133" t="s">
        <v>423</v>
      </c>
      <c r="F204" s="101"/>
    </row>
    <row r="205" spans="1:7" s="119" customFormat="1" x14ac:dyDescent="0.25">
      <c r="A205" s="123" t="s">
        <v>832</v>
      </c>
      <c r="B205" s="116" t="s">
        <v>1341</v>
      </c>
      <c r="C205" s="116" t="s">
        <v>1342</v>
      </c>
      <c r="D205" s="133" t="s">
        <v>1448</v>
      </c>
      <c r="E205" s="133" t="s">
        <v>425</v>
      </c>
      <c r="F205" s="101"/>
    </row>
    <row r="206" spans="1:7" s="119" customFormat="1" ht="30" x14ac:dyDescent="0.25">
      <c r="A206" s="123" t="s">
        <v>830</v>
      </c>
      <c r="B206" s="116" t="s">
        <v>1341</v>
      </c>
      <c r="C206" s="116" t="s">
        <v>1342</v>
      </c>
      <c r="D206" s="133"/>
      <c r="E206" s="133" t="s">
        <v>422</v>
      </c>
      <c r="F206" s="101"/>
    </row>
    <row r="207" spans="1:7" s="119" customFormat="1" x14ac:dyDescent="0.25">
      <c r="A207" s="123" t="s">
        <v>1274</v>
      </c>
      <c r="B207" s="116" t="s">
        <v>1341</v>
      </c>
      <c r="C207" s="116" t="s">
        <v>1342</v>
      </c>
      <c r="D207" s="133"/>
      <c r="E207" s="133" t="s">
        <v>968</v>
      </c>
      <c r="F207" s="101"/>
    </row>
    <row r="208" spans="1:7" s="119" customFormat="1" x14ac:dyDescent="0.25">
      <c r="A208" s="123" t="s">
        <v>1275</v>
      </c>
      <c r="B208" s="116" t="s">
        <v>1341</v>
      </c>
      <c r="C208" s="116" t="s">
        <v>1342</v>
      </c>
      <c r="D208" s="133"/>
      <c r="E208" s="133" t="s">
        <v>969</v>
      </c>
      <c r="F208" s="101"/>
    </row>
    <row r="209" spans="1:7" s="119" customFormat="1" x14ac:dyDescent="0.25">
      <c r="A209" s="123" t="s">
        <v>970</v>
      </c>
      <c r="B209" s="116" t="s">
        <v>1341</v>
      </c>
      <c r="C209" s="116" t="s">
        <v>1342</v>
      </c>
      <c r="D209" s="133"/>
      <c r="E209" s="133" t="s">
        <v>971</v>
      </c>
      <c r="F209" s="101"/>
    </row>
    <row r="210" spans="1:7" s="119" customFormat="1" x14ac:dyDescent="0.25">
      <c r="A210" s="123" t="s">
        <v>972</v>
      </c>
      <c r="B210" s="116" t="s">
        <v>1341</v>
      </c>
      <c r="C210" s="116" t="s">
        <v>1342</v>
      </c>
      <c r="D210" s="133"/>
      <c r="E210" s="133" t="s">
        <v>973</v>
      </c>
      <c r="F210" s="101"/>
    </row>
    <row r="211" spans="1:7" s="119" customFormat="1" x14ac:dyDescent="0.25">
      <c r="A211" s="123" t="s">
        <v>974</v>
      </c>
      <c r="B211" s="116" t="s">
        <v>1341</v>
      </c>
      <c r="C211" s="116" t="s">
        <v>1342</v>
      </c>
      <c r="D211" s="133"/>
      <c r="E211" s="133" t="s">
        <v>975</v>
      </c>
      <c r="F211" s="101"/>
    </row>
    <row r="212" spans="1:7" s="119" customFormat="1" x14ac:dyDescent="0.25">
      <c r="A212" s="123" t="s">
        <v>976</v>
      </c>
      <c r="B212" s="116" t="s">
        <v>1341</v>
      </c>
      <c r="C212" s="116" t="s">
        <v>1342</v>
      </c>
      <c r="D212" s="133"/>
      <c r="E212" s="133" t="s">
        <v>977</v>
      </c>
      <c r="F212" s="101"/>
    </row>
    <row r="213" spans="1:7" s="119" customFormat="1" ht="30" x14ac:dyDescent="0.25">
      <c r="A213" s="123" t="s">
        <v>978</v>
      </c>
      <c r="B213" s="116" t="s">
        <v>1341</v>
      </c>
      <c r="C213" s="116" t="s">
        <v>1342</v>
      </c>
      <c r="D213" s="133"/>
      <c r="E213" s="133" t="s">
        <v>979</v>
      </c>
      <c r="F213" s="101"/>
    </row>
    <row r="214" spans="1:7" x14ac:dyDescent="0.25">
      <c r="A214" s="123" t="s">
        <v>980</v>
      </c>
      <c r="B214" s="116" t="s">
        <v>1341</v>
      </c>
      <c r="C214" s="116" t="s">
        <v>1342</v>
      </c>
      <c r="D214" s="133"/>
      <c r="E214" s="133" t="s">
        <v>981</v>
      </c>
      <c r="F214" s="101"/>
      <c r="G214" s="119"/>
    </row>
    <row r="215" spans="1:7" x14ac:dyDescent="0.25">
      <c r="A215" s="123" t="s">
        <v>982</v>
      </c>
      <c r="B215" s="116" t="s">
        <v>1341</v>
      </c>
      <c r="C215" s="116" t="s">
        <v>1342</v>
      </c>
      <c r="D215" s="133"/>
      <c r="E215" s="133" t="s">
        <v>983</v>
      </c>
      <c r="F215" s="110"/>
      <c r="G215" s="119"/>
    </row>
    <row r="216" spans="1:7" x14ac:dyDescent="0.25">
      <c r="A216" s="123" t="s">
        <v>984</v>
      </c>
      <c r="B216" s="116" t="s">
        <v>1341</v>
      </c>
      <c r="C216" s="116" t="s">
        <v>1342</v>
      </c>
      <c r="D216" s="133"/>
      <c r="E216" s="133" t="s">
        <v>985</v>
      </c>
      <c r="F216" s="110"/>
      <c r="G216" s="119"/>
    </row>
    <row r="217" spans="1:7" x14ac:dyDescent="0.25">
      <c r="A217" s="123" t="s">
        <v>986</v>
      </c>
      <c r="B217" s="116" t="s">
        <v>1341</v>
      </c>
      <c r="C217" s="116" t="s">
        <v>1342</v>
      </c>
      <c r="D217" s="133"/>
      <c r="E217" s="133" t="s">
        <v>987</v>
      </c>
      <c r="F217" s="110"/>
      <c r="G217" s="119"/>
    </row>
    <row r="218" spans="1:7" x14ac:dyDescent="0.25">
      <c r="A218" s="123" t="s">
        <v>765</v>
      </c>
      <c r="B218" s="132" t="s">
        <v>1399</v>
      </c>
      <c r="C218" s="116" t="s">
        <v>877</v>
      </c>
      <c r="D218" s="133"/>
      <c r="E218" s="133" t="s">
        <v>186</v>
      </c>
      <c r="F218" s="110"/>
      <c r="G218" s="119"/>
    </row>
    <row r="219" spans="1:7" x14ac:dyDescent="0.25">
      <c r="A219" s="123" t="s">
        <v>988</v>
      </c>
      <c r="B219" s="116" t="s">
        <v>1341</v>
      </c>
      <c r="C219" s="116" t="s">
        <v>1342</v>
      </c>
      <c r="D219" s="133"/>
      <c r="E219" s="133" t="s">
        <v>989</v>
      </c>
      <c r="F219" s="110"/>
      <c r="G219" s="119"/>
    </row>
    <row r="220" spans="1:7" x14ac:dyDescent="0.25">
      <c r="A220" s="123" t="s">
        <v>990</v>
      </c>
      <c r="B220" s="116" t="s">
        <v>1341</v>
      </c>
      <c r="C220" s="116" t="s">
        <v>1342</v>
      </c>
      <c r="D220" s="133"/>
      <c r="E220" s="133" t="s">
        <v>991</v>
      </c>
      <c r="F220" s="110"/>
      <c r="G220" s="119"/>
    </row>
    <row r="221" spans="1:7" x14ac:dyDescent="0.25">
      <c r="A221" s="123" t="s">
        <v>992</v>
      </c>
      <c r="B221" s="116" t="s">
        <v>1341</v>
      </c>
      <c r="C221" s="116" t="s">
        <v>1342</v>
      </c>
      <c r="D221" s="133" t="s">
        <v>1449</v>
      </c>
      <c r="E221" s="133" t="s">
        <v>993</v>
      </c>
      <c r="F221" s="110"/>
      <c r="G221" s="119"/>
    </row>
    <row r="222" spans="1:7" ht="30" x14ac:dyDescent="0.25">
      <c r="A222" s="123" t="s">
        <v>994</v>
      </c>
      <c r="B222" s="116" t="s">
        <v>1341</v>
      </c>
      <c r="C222" s="116" t="s">
        <v>1342</v>
      </c>
      <c r="D222" s="133"/>
      <c r="E222" s="133" t="s">
        <v>995</v>
      </c>
      <c r="F222" s="110"/>
      <c r="G222" s="119"/>
    </row>
    <row r="223" spans="1:7" x14ac:dyDescent="0.25">
      <c r="A223" s="123" t="s">
        <v>825</v>
      </c>
      <c r="B223" s="132" t="s">
        <v>1399</v>
      </c>
      <c r="C223" s="116" t="s">
        <v>877</v>
      </c>
      <c r="D223" s="133"/>
      <c r="E223" s="133" t="s">
        <v>198</v>
      </c>
      <c r="F223" s="110"/>
      <c r="G223" s="119"/>
    </row>
    <row r="224" spans="1:7" x14ac:dyDescent="0.25">
      <c r="A224" s="123" t="s">
        <v>834</v>
      </c>
      <c r="B224" s="132" t="s">
        <v>1399</v>
      </c>
      <c r="C224" s="116" t="s">
        <v>877</v>
      </c>
      <c r="D224" s="133"/>
      <c r="E224" s="133" t="s">
        <v>427</v>
      </c>
      <c r="F224" s="110"/>
      <c r="G224" s="119"/>
    </row>
    <row r="225" spans="1:7" x14ac:dyDescent="0.25">
      <c r="A225" s="123" t="s">
        <v>835</v>
      </c>
      <c r="B225" s="132" t="s">
        <v>1399</v>
      </c>
      <c r="C225" s="116" t="s">
        <v>877</v>
      </c>
      <c r="D225" s="133"/>
      <c r="E225" s="133" t="s">
        <v>428</v>
      </c>
      <c r="F225" s="110"/>
      <c r="G225" s="119"/>
    </row>
    <row r="226" spans="1:7" x14ac:dyDescent="0.25">
      <c r="A226" s="123" t="s">
        <v>1168</v>
      </c>
      <c r="B226" s="132" t="s">
        <v>1399</v>
      </c>
      <c r="C226" s="116" t="s">
        <v>877</v>
      </c>
      <c r="D226" s="133"/>
      <c r="E226" s="133" t="s">
        <v>414</v>
      </c>
      <c r="F226" s="110"/>
      <c r="G226" s="119"/>
    </row>
    <row r="227" spans="1:7" x14ac:dyDescent="0.25">
      <c r="A227" s="123" t="s">
        <v>1182</v>
      </c>
      <c r="B227" s="132" t="s">
        <v>1399</v>
      </c>
      <c r="C227" s="116" t="s">
        <v>877</v>
      </c>
      <c r="D227" s="133"/>
      <c r="E227" s="133" t="s">
        <v>414</v>
      </c>
      <c r="F227" s="110"/>
      <c r="G227" s="119"/>
    </row>
    <row r="228" spans="1:7" x14ac:dyDescent="0.25">
      <c r="A228" s="123" t="s">
        <v>1203</v>
      </c>
      <c r="B228" s="132" t="s">
        <v>1399</v>
      </c>
      <c r="C228" s="116" t="s">
        <v>877</v>
      </c>
      <c r="D228" s="133"/>
      <c r="E228" s="133" t="s">
        <v>414</v>
      </c>
      <c r="F228" s="110"/>
      <c r="G228" s="119"/>
    </row>
    <row r="229" spans="1:7" x14ac:dyDescent="0.25">
      <c r="A229" s="123" t="s">
        <v>1169</v>
      </c>
      <c r="B229" s="132" t="s">
        <v>1399</v>
      </c>
      <c r="C229" s="116" t="s">
        <v>877</v>
      </c>
      <c r="D229" s="133"/>
      <c r="E229" s="133" t="s">
        <v>413</v>
      </c>
      <c r="F229" s="110"/>
      <c r="G229" s="119"/>
    </row>
    <row r="230" spans="1:7" x14ac:dyDescent="0.25">
      <c r="A230" s="123" t="s">
        <v>1183</v>
      </c>
      <c r="B230" s="132" t="s">
        <v>1399</v>
      </c>
      <c r="C230" s="116" t="s">
        <v>877</v>
      </c>
      <c r="D230" s="133"/>
      <c r="E230" s="133" t="s">
        <v>413</v>
      </c>
      <c r="F230" s="110"/>
      <c r="G230" s="119"/>
    </row>
    <row r="231" spans="1:7" x14ac:dyDescent="0.25">
      <c r="A231" s="123" t="s">
        <v>1204</v>
      </c>
      <c r="B231" s="132" t="s">
        <v>1399</v>
      </c>
      <c r="C231" s="116" t="s">
        <v>877</v>
      </c>
      <c r="D231" s="133"/>
      <c r="E231" s="133" t="s">
        <v>413</v>
      </c>
      <c r="F231" s="110"/>
      <c r="G231" s="119"/>
    </row>
    <row r="232" spans="1:7" x14ac:dyDescent="0.25">
      <c r="A232" s="123" t="s">
        <v>1241</v>
      </c>
      <c r="B232" s="132" t="s">
        <v>1399</v>
      </c>
      <c r="C232" s="116" t="s">
        <v>877</v>
      </c>
      <c r="D232" s="133"/>
      <c r="E232" s="133" t="s">
        <v>997</v>
      </c>
      <c r="F232" s="110"/>
      <c r="G232" s="119"/>
    </row>
    <row r="233" spans="1:7" x14ac:dyDescent="0.25">
      <c r="A233" s="123" t="s">
        <v>1249</v>
      </c>
      <c r="B233" s="132" t="s">
        <v>1399</v>
      </c>
      <c r="C233" s="116" t="s">
        <v>877</v>
      </c>
      <c r="D233" s="133"/>
      <c r="E233" s="133" t="s">
        <v>997</v>
      </c>
      <c r="F233" s="110"/>
      <c r="G233" s="119"/>
    </row>
    <row r="234" spans="1:7" x14ac:dyDescent="0.25">
      <c r="A234" s="123" t="s">
        <v>1255</v>
      </c>
      <c r="B234" s="132" t="s">
        <v>1399</v>
      </c>
      <c r="C234" s="116" t="s">
        <v>877</v>
      </c>
      <c r="D234" s="133"/>
      <c r="E234" s="133" t="s">
        <v>997</v>
      </c>
      <c r="F234" s="110"/>
      <c r="G234" s="119"/>
    </row>
    <row r="235" spans="1:7" x14ac:dyDescent="0.25">
      <c r="A235" s="123" t="s">
        <v>1245</v>
      </c>
      <c r="B235" s="132" t="s">
        <v>1399</v>
      </c>
      <c r="C235" s="116" t="s">
        <v>877</v>
      </c>
      <c r="D235" s="133"/>
      <c r="E235" s="133" t="s">
        <v>999</v>
      </c>
      <c r="F235" s="110"/>
      <c r="G235" s="119"/>
    </row>
    <row r="236" spans="1:7" x14ac:dyDescent="0.25">
      <c r="A236" s="123" t="s">
        <v>1252</v>
      </c>
      <c r="B236" s="132" t="s">
        <v>1399</v>
      </c>
      <c r="C236" s="116" t="s">
        <v>877</v>
      </c>
      <c r="D236" s="133"/>
      <c r="E236" s="133" t="s">
        <v>999</v>
      </c>
      <c r="F236" s="110"/>
      <c r="G236" s="119"/>
    </row>
    <row r="237" spans="1:7" x14ac:dyDescent="0.25">
      <c r="A237" s="123" t="s">
        <v>1258</v>
      </c>
      <c r="B237" s="132" t="s">
        <v>1399</v>
      </c>
      <c r="C237" s="116" t="s">
        <v>877</v>
      </c>
      <c r="D237" s="133"/>
      <c r="E237" s="133" t="s">
        <v>999</v>
      </c>
      <c r="F237" s="110"/>
      <c r="G237" s="119"/>
    </row>
    <row r="238" spans="1:7" x14ac:dyDescent="0.25">
      <c r="A238" s="123" t="s">
        <v>1261</v>
      </c>
      <c r="B238" s="132" t="s">
        <v>1399</v>
      </c>
      <c r="C238" s="116" t="s">
        <v>877</v>
      </c>
      <c r="D238" s="133"/>
      <c r="E238" s="133" t="s">
        <v>1001</v>
      </c>
      <c r="F238" s="110"/>
      <c r="G238" s="119"/>
    </row>
    <row r="239" spans="1:7" x14ac:dyDescent="0.25">
      <c r="A239" s="123" t="s">
        <v>1239</v>
      </c>
      <c r="B239" s="132" t="s">
        <v>1399</v>
      </c>
      <c r="C239" s="116" t="s">
        <v>877</v>
      </c>
      <c r="D239" s="133" t="s">
        <v>1450</v>
      </c>
      <c r="E239" s="133" t="s">
        <v>1003</v>
      </c>
      <c r="F239" s="110"/>
      <c r="G239" s="119"/>
    </row>
    <row r="240" spans="1:7" x14ac:dyDescent="0.25">
      <c r="A240" s="123" t="s">
        <v>1170</v>
      </c>
      <c r="B240" s="132" t="s">
        <v>1399</v>
      </c>
      <c r="C240" s="116" t="s">
        <v>877</v>
      </c>
      <c r="D240" s="133"/>
      <c r="E240" s="133" t="s">
        <v>412</v>
      </c>
      <c r="F240" s="110"/>
      <c r="G240" s="119"/>
    </row>
    <row r="241" spans="1:7" x14ac:dyDescent="0.25">
      <c r="A241" s="123" t="s">
        <v>1184</v>
      </c>
      <c r="B241" s="132" t="s">
        <v>1399</v>
      </c>
      <c r="C241" s="116" t="s">
        <v>877</v>
      </c>
      <c r="D241" s="133"/>
      <c r="E241" s="133" t="s">
        <v>412</v>
      </c>
      <c r="F241" s="110"/>
      <c r="G241" s="119"/>
    </row>
    <row r="242" spans="1:7" x14ac:dyDescent="0.25">
      <c r="A242" s="123" t="s">
        <v>1205</v>
      </c>
      <c r="B242" s="132" t="s">
        <v>1399</v>
      </c>
      <c r="C242" s="116" t="s">
        <v>877</v>
      </c>
      <c r="D242" s="133"/>
      <c r="E242" s="133" t="s">
        <v>412</v>
      </c>
      <c r="F242" s="110"/>
      <c r="G242" s="119"/>
    </row>
    <row r="243" spans="1:7" x14ac:dyDescent="0.25">
      <c r="A243" s="123" t="s">
        <v>1171</v>
      </c>
      <c r="B243" s="132" t="s">
        <v>1399</v>
      </c>
      <c r="C243" s="116" t="s">
        <v>877</v>
      </c>
      <c r="D243" s="133"/>
      <c r="E243" s="133" t="s">
        <v>411</v>
      </c>
      <c r="F243" s="110"/>
      <c r="G243" s="119"/>
    </row>
    <row r="244" spans="1:7" x14ac:dyDescent="0.25">
      <c r="A244" s="123" t="s">
        <v>1185</v>
      </c>
      <c r="B244" s="132" t="s">
        <v>1399</v>
      </c>
      <c r="C244" s="116" t="s">
        <v>877</v>
      </c>
      <c r="D244" s="133"/>
      <c r="E244" s="133" t="s">
        <v>411</v>
      </c>
      <c r="F244" s="110"/>
      <c r="G244" s="119"/>
    </row>
    <row r="245" spans="1:7" x14ac:dyDescent="0.25">
      <c r="A245" s="123" t="s">
        <v>1206</v>
      </c>
      <c r="B245" s="132" t="s">
        <v>1399</v>
      </c>
      <c r="C245" s="116" t="s">
        <v>877</v>
      </c>
      <c r="D245" s="133"/>
      <c r="E245" s="133" t="s">
        <v>411</v>
      </c>
      <c r="F245" s="110"/>
      <c r="G245" s="119"/>
    </row>
    <row r="246" spans="1:7" ht="30" x14ac:dyDescent="0.25">
      <c r="A246" s="123" t="s">
        <v>1172</v>
      </c>
      <c r="B246" s="132" t="s">
        <v>1399</v>
      </c>
      <c r="C246" s="116" t="s">
        <v>877</v>
      </c>
      <c r="D246" s="133"/>
      <c r="E246" s="133" t="s">
        <v>1005</v>
      </c>
      <c r="F246" s="110"/>
      <c r="G246" s="119"/>
    </row>
    <row r="247" spans="1:7" x14ac:dyDescent="0.25">
      <c r="A247" s="123" t="s">
        <v>1240</v>
      </c>
      <c r="B247" s="132" t="s">
        <v>1399</v>
      </c>
      <c r="C247" s="116" t="s">
        <v>877</v>
      </c>
      <c r="D247" s="133" t="s">
        <v>1451</v>
      </c>
      <c r="E247" s="133" t="s">
        <v>1007</v>
      </c>
      <c r="F247" s="110"/>
      <c r="G247" s="119"/>
    </row>
    <row r="248" spans="1:7" x14ac:dyDescent="0.25">
      <c r="A248" s="123" t="s">
        <v>1173</v>
      </c>
      <c r="B248" s="132" t="s">
        <v>1399</v>
      </c>
      <c r="C248" s="116" t="s">
        <v>877</v>
      </c>
      <c r="D248" s="133"/>
      <c r="E248" s="133" t="s">
        <v>1009</v>
      </c>
      <c r="F248" s="110"/>
      <c r="G248" s="119"/>
    </row>
    <row r="249" spans="1:7" x14ac:dyDescent="0.25">
      <c r="A249" s="123" t="s">
        <v>1186</v>
      </c>
      <c r="B249" s="132" t="s">
        <v>1399</v>
      </c>
      <c r="C249" s="116" t="s">
        <v>877</v>
      </c>
      <c r="D249" s="133"/>
      <c r="E249" s="133" t="s">
        <v>1009</v>
      </c>
      <c r="F249" s="110"/>
      <c r="G249" s="119"/>
    </row>
    <row r="250" spans="1:7" x14ac:dyDescent="0.25">
      <c r="A250" s="123" t="s">
        <v>1207</v>
      </c>
      <c r="B250" s="132" t="s">
        <v>1399</v>
      </c>
      <c r="C250" s="116" t="s">
        <v>877</v>
      </c>
      <c r="D250" s="133"/>
      <c r="E250" s="133" t="s">
        <v>1009</v>
      </c>
      <c r="F250" s="110"/>
      <c r="G250" s="119"/>
    </row>
    <row r="251" spans="1:7" x14ac:dyDescent="0.25">
      <c r="A251" s="123" t="s">
        <v>1174</v>
      </c>
      <c r="B251" s="132" t="s">
        <v>1399</v>
      </c>
      <c r="C251" s="116" t="s">
        <v>877</v>
      </c>
      <c r="D251" s="133"/>
      <c r="E251" s="133" t="s">
        <v>417</v>
      </c>
      <c r="F251" s="110"/>
      <c r="G251" s="119"/>
    </row>
    <row r="252" spans="1:7" x14ac:dyDescent="0.25">
      <c r="A252" s="123" t="s">
        <v>1010</v>
      </c>
      <c r="B252" s="132" t="s">
        <v>1399</v>
      </c>
      <c r="C252" s="116" t="s">
        <v>877</v>
      </c>
      <c r="D252" s="133"/>
      <c r="E252" s="133" t="s">
        <v>1011</v>
      </c>
      <c r="F252" s="110"/>
      <c r="G252" s="119"/>
    </row>
    <row r="253" spans="1:7" ht="30" x14ac:dyDescent="0.25">
      <c r="A253" s="123" t="s">
        <v>833</v>
      </c>
      <c r="B253" s="132" t="s">
        <v>1399</v>
      </c>
      <c r="C253" s="116" t="s">
        <v>877</v>
      </c>
      <c r="D253" s="133"/>
      <c r="E253" s="133" t="s">
        <v>426</v>
      </c>
      <c r="F253" s="110"/>
      <c r="G253" s="119"/>
    </row>
    <row r="254" spans="1:7" x14ac:dyDescent="0.25">
      <c r="A254" s="123" t="s">
        <v>1175</v>
      </c>
      <c r="B254" s="132" t="s">
        <v>1399</v>
      </c>
      <c r="C254" s="116" t="s">
        <v>877</v>
      </c>
      <c r="D254" s="133"/>
      <c r="E254" s="133" t="s">
        <v>1013</v>
      </c>
      <c r="F254" s="110"/>
      <c r="G254" s="119"/>
    </row>
    <row r="255" spans="1:7" x14ac:dyDescent="0.25">
      <c r="A255" s="123" t="s">
        <v>1187</v>
      </c>
      <c r="B255" s="132" t="s">
        <v>1399</v>
      </c>
      <c r="C255" s="116" t="s">
        <v>877</v>
      </c>
      <c r="D255" s="133"/>
      <c r="E255" s="133" t="s">
        <v>1013</v>
      </c>
      <c r="F255" s="110"/>
      <c r="G255" s="119"/>
    </row>
    <row r="256" spans="1:7" x14ac:dyDescent="0.25">
      <c r="A256" s="123" t="s">
        <v>1208</v>
      </c>
      <c r="B256" s="132" t="s">
        <v>1399</v>
      </c>
      <c r="C256" s="116" t="s">
        <v>877</v>
      </c>
      <c r="D256" s="133"/>
      <c r="E256" s="133" t="s">
        <v>1013</v>
      </c>
      <c r="F256" s="110"/>
      <c r="G256" s="119"/>
    </row>
    <row r="257" spans="1:7" x14ac:dyDescent="0.25">
      <c r="A257" s="123" t="s">
        <v>828</v>
      </c>
      <c r="B257" s="116" t="s">
        <v>1341</v>
      </c>
      <c r="C257" s="116" t="s">
        <v>1342</v>
      </c>
      <c r="D257" s="133"/>
      <c r="E257" s="133" t="s">
        <v>420</v>
      </c>
      <c r="F257" s="110"/>
      <c r="G257" s="119"/>
    </row>
    <row r="258" spans="1:7" x14ac:dyDescent="0.25">
      <c r="A258" s="123" t="s">
        <v>827</v>
      </c>
      <c r="B258" s="116" t="s">
        <v>1341</v>
      </c>
      <c r="C258" s="116" t="s">
        <v>1342</v>
      </c>
      <c r="D258" s="133"/>
      <c r="E258" s="133" t="s">
        <v>419</v>
      </c>
      <c r="F258" s="110"/>
      <c r="G258" s="119"/>
    </row>
    <row r="259" spans="1:7" x14ac:dyDescent="0.25">
      <c r="A259" s="123" t="s">
        <v>829</v>
      </c>
      <c r="B259" s="116" t="s">
        <v>1341</v>
      </c>
      <c r="C259" s="116" t="s">
        <v>1342</v>
      </c>
      <c r="D259" s="133" t="s">
        <v>1452</v>
      </c>
      <c r="E259" s="133" t="s">
        <v>421</v>
      </c>
      <c r="F259" s="110"/>
      <c r="G259" s="119"/>
    </row>
    <row r="260" spans="1:7" ht="30" x14ac:dyDescent="0.25">
      <c r="A260" s="123" t="s">
        <v>826</v>
      </c>
      <c r="B260" s="116" t="s">
        <v>1341</v>
      </c>
      <c r="C260" s="116" t="s">
        <v>1342</v>
      </c>
      <c r="D260" s="133"/>
      <c r="E260" s="133" t="s">
        <v>418</v>
      </c>
      <c r="F260" s="110"/>
    </row>
    <row r="261" spans="1:7" x14ac:dyDescent="0.25">
      <c r="A261" s="123" t="s">
        <v>1243</v>
      </c>
      <c r="B261" s="116" t="s">
        <v>1341</v>
      </c>
      <c r="C261" s="116" t="s">
        <v>1342</v>
      </c>
      <c r="D261" s="133"/>
      <c r="E261" s="133" t="s">
        <v>1640</v>
      </c>
      <c r="F261" s="110"/>
    </row>
    <row r="262" spans="1:7" x14ac:dyDescent="0.25">
      <c r="A262" s="123" t="s">
        <v>1251</v>
      </c>
      <c r="B262" s="116" t="s">
        <v>1341</v>
      </c>
      <c r="C262" s="116" t="s">
        <v>1342</v>
      </c>
      <c r="D262" s="133"/>
      <c r="E262" s="133" t="s">
        <v>1641</v>
      </c>
      <c r="F262" s="110"/>
    </row>
    <row r="263" spans="1:7" x14ac:dyDescent="0.25">
      <c r="A263" s="123" t="s">
        <v>1257</v>
      </c>
      <c r="B263" s="116" t="s">
        <v>1341</v>
      </c>
      <c r="C263" s="116" t="s">
        <v>1342</v>
      </c>
      <c r="D263" s="133"/>
      <c r="E263" s="133" t="s">
        <v>1642</v>
      </c>
      <c r="F263" s="110"/>
    </row>
    <row r="264" spans="1:7" x14ac:dyDescent="0.25">
      <c r="A264" s="123" t="s">
        <v>1242</v>
      </c>
      <c r="B264" s="116" t="s">
        <v>1341</v>
      </c>
      <c r="C264" s="116" t="s">
        <v>1342</v>
      </c>
      <c r="D264" s="133"/>
      <c r="E264" s="133" t="s">
        <v>1643</v>
      </c>
      <c r="F264" s="110"/>
    </row>
    <row r="265" spans="1:7" x14ac:dyDescent="0.25">
      <c r="A265" s="123" t="s">
        <v>1250</v>
      </c>
      <c r="B265" s="116" t="s">
        <v>1341</v>
      </c>
      <c r="C265" s="116" t="s">
        <v>1342</v>
      </c>
      <c r="D265" s="133"/>
      <c r="E265" s="133" t="s">
        <v>1644</v>
      </c>
      <c r="F265" s="110"/>
    </row>
    <row r="266" spans="1:7" x14ac:dyDescent="0.25">
      <c r="A266" s="123" t="s">
        <v>1256</v>
      </c>
      <c r="B266" s="116" t="s">
        <v>1341</v>
      </c>
      <c r="C266" s="116" t="s">
        <v>1342</v>
      </c>
      <c r="D266" s="133"/>
      <c r="E266" s="133" t="s">
        <v>1645</v>
      </c>
      <c r="F266" s="110"/>
    </row>
    <row r="267" spans="1:7" x14ac:dyDescent="0.25">
      <c r="A267" s="123" t="s">
        <v>1262</v>
      </c>
      <c r="B267" s="116" t="s">
        <v>1341</v>
      </c>
      <c r="C267" s="116" t="s">
        <v>1342</v>
      </c>
      <c r="D267" s="133"/>
      <c r="E267" s="133" t="s">
        <v>1646</v>
      </c>
      <c r="F267" s="110"/>
    </row>
    <row r="268" spans="1:7" x14ac:dyDescent="0.25">
      <c r="A268" s="123" t="s">
        <v>1266</v>
      </c>
      <c r="B268" s="116" t="s">
        <v>1341</v>
      </c>
      <c r="C268" s="116" t="s">
        <v>1342</v>
      </c>
      <c r="D268" s="133"/>
      <c r="E268" s="133" t="s">
        <v>1647</v>
      </c>
      <c r="F268" s="110"/>
    </row>
    <row r="269" spans="1:7" x14ac:dyDescent="0.25">
      <c r="A269" s="123" t="s">
        <v>1264</v>
      </c>
      <c r="B269" s="116" t="s">
        <v>1341</v>
      </c>
      <c r="C269" s="116" t="s">
        <v>1342</v>
      </c>
      <c r="D269" s="133"/>
      <c r="E269" s="133" t="s">
        <v>1648</v>
      </c>
      <c r="F269" s="110"/>
    </row>
    <row r="270" spans="1:7" x14ac:dyDescent="0.25">
      <c r="A270" s="123" t="s">
        <v>1267</v>
      </c>
      <c r="B270" s="116" t="s">
        <v>1341</v>
      </c>
      <c r="C270" s="116" t="s">
        <v>1342</v>
      </c>
      <c r="D270" s="133"/>
      <c r="E270" s="133" t="s">
        <v>1649</v>
      </c>
      <c r="F270" s="110"/>
    </row>
    <row r="271" spans="1:7" x14ac:dyDescent="0.25">
      <c r="A271" s="123" t="s">
        <v>1268</v>
      </c>
      <c r="B271" s="116" t="s">
        <v>1341</v>
      </c>
      <c r="C271" s="116" t="s">
        <v>1342</v>
      </c>
      <c r="D271" s="133"/>
      <c r="E271" s="133" t="s">
        <v>1650</v>
      </c>
      <c r="F271" s="110"/>
    </row>
    <row r="272" spans="1:7" ht="30" x14ac:dyDescent="0.25">
      <c r="A272" s="123" t="s">
        <v>1263</v>
      </c>
      <c r="B272" s="116" t="s">
        <v>1341</v>
      </c>
      <c r="C272" s="116" t="s">
        <v>1342</v>
      </c>
      <c r="D272" s="133"/>
      <c r="E272" s="133" t="s">
        <v>1017</v>
      </c>
      <c r="F272" s="110"/>
    </row>
    <row r="273" spans="1:7" x14ac:dyDescent="0.25">
      <c r="A273" s="123" t="s">
        <v>1269</v>
      </c>
      <c r="B273" s="116" t="s">
        <v>1341</v>
      </c>
      <c r="C273" s="116" t="s">
        <v>1342</v>
      </c>
      <c r="D273" s="133"/>
      <c r="E273" s="133" t="s">
        <v>1651</v>
      </c>
      <c r="F273" s="110"/>
    </row>
    <row r="274" spans="1:7" x14ac:dyDescent="0.25">
      <c r="A274" s="123" t="s">
        <v>1270</v>
      </c>
      <c r="B274" s="116" t="s">
        <v>1341</v>
      </c>
      <c r="C274" s="116" t="s">
        <v>1342</v>
      </c>
      <c r="D274" s="133"/>
      <c r="E274" s="133" t="s">
        <v>1652</v>
      </c>
      <c r="F274" s="110"/>
    </row>
    <row r="275" spans="1:7" s="134" customFormat="1" x14ac:dyDescent="0.25">
      <c r="A275" s="123" t="s">
        <v>1271</v>
      </c>
      <c r="B275" s="116" t="s">
        <v>1341</v>
      </c>
      <c r="C275" s="116" t="s">
        <v>1342</v>
      </c>
      <c r="D275" s="133"/>
      <c r="E275" s="133" t="s">
        <v>1653</v>
      </c>
      <c r="F275" s="110"/>
    </row>
    <row r="276" spans="1:7" s="134" customFormat="1" x14ac:dyDescent="0.25">
      <c r="A276" s="116" t="s">
        <v>1453</v>
      </c>
      <c r="B276" s="116" t="s">
        <v>1341</v>
      </c>
      <c r="C276" s="116" t="s">
        <v>1342</v>
      </c>
      <c r="D276" s="129"/>
      <c r="E276" s="129" t="s">
        <v>1654</v>
      </c>
      <c r="F276" s="110"/>
    </row>
    <row r="277" spans="1:7" s="134" customFormat="1" x14ac:dyDescent="0.25">
      <c r="A277" s="116" t="s">
        <v>1454</v>
      </c>
      <c r="B277" s="116" t="s">
        <v>1341</v>
      </c>
      <c r="C277" s="116" t="s">
        <v>1342</v>
      </c>
      <c r="D277" s="129"/>
      <c r="E277" s="129" t="s">
        <v>1655</v>
      </c>
      <c r="F277" s="110"/>
    </row>
    <row r="278" spans="1:7" x14ac:dyDescent="0.25">
      <c r="A278" s="116" t="s">
        <v>1455</v>
      </c>
      <c r="B278" s="116" t="s">
        <v>1341</v>
      </c>
      <c r="C278" s="116" t="s">
        <v>1342</v>
      </c>
      <c r="D278" s="129"/>
      <c r="E278" s="129" t="s">
        <v>1656</v>
      </c>
      <c r="F278" s="110"/>
    </row>
    <row r="279" spans="1:7" x14ac:dyDescent="0.25">
      <c r="A279" s="123" t="s">
        <v>1247</v>
      </c>
      <c r="B279" s="116" t="s">
        <v>1341</v>
      </c>
      <c r="C279" s="116" t="s">
        <v>1342</v>
      </c>
      <c r="D279" s="133"/>
      <c r="E279" s="133" t="s">
        <v>1657</v>
      </c>
      <c r="F279" s="110"/>
    </row>
    <row r="280" spans="1:7" x14ac:dyDescent="0.25">
      <c r="A280" s="123" t="s">
        <v>1253</v>
      </c>
      <c r="B280" s="116" t="s">
        <v>1341</v>
      </c>
      <c r="C280" s="116" t="s">
        <v>1342</v>
      </c>
      <c r="D280" s="133"/>
      <c r="E280" s="133" t="s">
        <v>1658</v>
      </c>
      <c r="F280" s="110"/>
    </row>
    <row r="281" spans="1:7" x14ac:dyDescent="0.25">
      <c r="A281" s="123" t="s">
        <v>1259</v>
      </c>
      <c r="B281" s="116" t="s">
        <v>1341</v>
      </c>
      <c r="C281" s="116" t="s">
        <v>1342</v>
      </c>
      <c r="D281" s="133"/>
      <c r="E281" s="133" t="s">
        <v>1659</v>
      </c>
      <c r="F281" s="110"/>
    </row>
    <row r="282" spans="1:7" x14ac:dyDescent="0.25">
      <c r="A282" s="123" t="s">
        <v>1265</v>
      </c>
      <c r="B282" s="116" t="s">
        <v>1341</v>
      </c>
      <c r="C282" s="116" t="s">
        <v>1342</v>
      </c>
      <c r="D282" s="133"/>
      <c r="E282" s="133" t="s">
        <v>1021</v>
      </c>
      <c r="F282" s="110"/>
    </row>
    <row r="283" spans="1:7" x14ac:dyDescent="0.25">
      <c r="A283" s="123" t="s">
        <v>1248</v>
      </c>
      <c r="B283" s="116" t="s">
        <v>1341</v>
      </c>
      <c r="C283" s="116" t="s">
        <v>1342</v>
      </c>
      <c r="D283" s="133"/>
      <c r="E283" s="133" t="s">
        <v>1660</v>
      </c>
      <c r="F283" s="110"/>
    </row>
    <row r="284" spans="1:7" x14ac:dyDescent="0.25">
      <c r="A284" s="123" t="s">
        <v>1254</v>
      </c>
      <c r="B284" s="116" t="s">
        <v>1341</v>
      </c>
      <c r="C284" s="116" t="s">
        <v>1342</v>
      </c>
      <c r="D284" s="133"/>
      <c r="E284" s="133" t="s">
        <v>1661</v>
      </c>
      <c r="F284" s="110"/>
    </row>
    <row r="285" spans="1:7" x14ac:dyDescent="0.25">
      <c r="A285" s="123" t="s">
        <v>1260</v>
      </c>
      <c r="B285" s="116" t="s">
        <v>1341</v>
      </c>
      <c r="C285" s="116" t="s">
        <v>1342</v>
      </c>
      <c r="D285" s="133"/>
      <c r="E285" s="133" t="s">
        <v>1662</v>
      </c>
      <c r="F285" s="110"/>
    </row>
    <row r="286" spans="1:7" x14ac:dyDescent="0.25">
      <c r="A286" s="123" t="s">
        <v>1244</v>
      </c>
      <c r="B286" s="116" t="s">
        <v>1341</v>
      </c>
      <c r="C286" s="116" t="s">
        <v>1342</v>
      </c>
      <c r="D286" s="133"/>
      <c r="E286" s="133" t="s">
        <v>1024</v>
      </c>
      <c r="F286" s="110"/>
    </row>
    <row r="287" spans="1:7" x14ac:dyDescent="0.25">
      <c r="A287" s="123" t="s">
        <v>1246</v>
      </c>
      <c r="B287" s="116" t="s">
        <v>1341</v>
      </c>
      <c r="C287" s="116" t="s">
        <v>1342</v>
      </c>
      <c r="D287" s="133"/>
      <c r="E287" s="133" t="s">
        <v>1026</v>
      </c>
      <c r="F287" s="110"/>
      <c r="G287" s="119"/>
    </row>
    <row r="288" spans="1:7" x14ac:dyDescent="0.25">
      <c r="A288" s="123" t="s">
        <v>1042</v>
      </c>
      <c r="B288" s="132" t="s">
        <v>1399</v>
      </c>
      <c r="C288" s="116" t="s">
        <v>877</v>
      </c>
      <c r="D288" s="105" t="s">
        <v>1663</v>
      </c>
      <c r="E288" s="129" t="s">
        <v>218</v>
      </c>
      <c r="F288" s="110"/>
      <c r="G288" s="119"/>
    </row>
    <row r="289" spans="1:7" x14ac:dyDescent="0.25">
      <c r="A289" s="102" t="s">
        <v>1664</v>
      </c>
      <c r="B289" s="135" t="s">
        <v>1399</v>
      </c>
      <c r="C289" s="117" t="s">
        <v>1665</v>
      </c>
      <c r="D289" s="111" t="s">
        <v>1666</v>
      </c>
      <c r="E289" s="103" t="s">
        <v>1667</v>
      </c>
      <c r="F289" s="112"/>
      <c r="G289" s="119"/>
    </row>
    <row r="290" spans="1:7" ht="30" x14ac:dyDescent="0.25">
      <c r="A290" s="113" t="s">
        <v>1714</v>
      </c>
      <c r="B290" s="132" t="s">
        <v>1399</v>
      </c>
      <c r="C290" s="116" t="s">
        <v>877</v>
      </c>
      <c r="D290" s="103" t="s">
        <v>1666</v>
      </c>
      <c r="E290" s="108" t="s">
        <v>1668</v>
      </c>
      <c r="F290" s="110"/>
      <c r="G290" s="119"/>
    </row>
    <row r="291" spans="1:7" x14ac:dyDescent="0.25">
      <c r="A291" s="123" t="s">
        <v>836</v>
      </c>
      <c r="B291" s="132" t="s">
        <v>1399</v>
      </c>
      <c r="C291" s="116" t="s">
        <v>877</v>
      </c>
      <c r="D291" s="129" t="s">
        <v>1456</v>
      </c>
      <c r="E291" s="129" t="s">
        <v>219</v>
      </c>
      <c r="F291" s="110"/>
    </row>
    <row r="292" spans="1:7" s="134" customFormat="1" x14ac:dyDescent="0.25">
      <c r="A292" s="123" t="s">
        <v>837</v>
      </c>
      <c r="B292" s="132" t="s">
        <v>1399</v>
      </c>
      <c r="C292" s="116" t="s">
        <v>877</v>
      </c>
      <c r="D292" s="129" t="s">
        <v>1457</v>
      </c>
      <c r="E292" s="129" t="s">
        <v>220</v>
      </c>
      <c r="F292" s="110"/>
      <c r="G292" s="136"/>
    </row>
    <row r="293" spans="1:7" s="134" customFormat="1" x14ac:dyDescent="0.25">
      <c r="A293" s="123" t="s">
        <v>838</v>
      </c>
      <c r="B293" s="132" t="s">
        <v>1399</v>
      </c>
      <c r="C293" s="116" t="s">
        <v>877</v>
      </c>
      <c r="D293" s="129" t="s">
        <v>1458</v>
      </c>
      <c r="E293" s="129" t="s">
        <v>221</v>
      </c>
      <c r="F293" s="110"/>
      <c r="G293" s="136"/>
    </row>
    <row r="294" spans="1:7" ht="30" x14ac:dyDescent="0.25">
      <c r="A294" s="116" t="s">
        <v>1459</v>
      </c>
      <c r="B294" s="116" t="s">
        <v>1399</v>
      </c>
      <c r="C294" s="116" t="s">
        <v>877</v>
      </c>
      <c r="D294" s="103" t="s">
        <v>1669</v>
      </c>
      <c r="E294" s="129" t="s">
        <v>429</v>
      </c>
      <c r="F294" s="110"/>
      <c r="G294" s="119"/>
    </row>
    <row r="295" spans="1:7" ht="30" x14ac:dyDescent="0.25">
      <c r="A295" s="116" t="s">
        <v>1460</v>
      </c>
      <c r="B295" s="116" t="s">
        <v>1399</v>
      </c>
      <c r="C295" s="116" t="s">
        <v>877</v>
      </c>
      <c r="D295" s="129" t="s">
        <v>1461</v>
      </c>
      <c r="E295" s="129" t="s">
        <v>223</v>
      </c>
      <c r="F295" s="110"/>
      <c r="G295" s="119"/>
    </row>
    <row r="296" spans="1:7" ht="30" x14ac:dyDescent="0.25">
      <c r="A296" s="123" t="s">
        <v>839</v>
      </c>
      <c r="B296" s="116" t="s">
        <v>1399</v>
      </c>
      <c r="C296" s="116" t="s">
        <v>877</v>
      </c>
      <c r="D296" s="129" t="s">
        <v>1462</v>
      </c>
      <c r="E296" s="129" t="s">
        <v>224</v>
      </c>
      <c r="F296" s="110"/>
      <c r="G296" s="119"/>
    </row>
    <row r="297" spans="1:7" ht="30" x14ac:dyDescent="0.25">
      <c r="A297" s="123" t="s">
        <v>840</v>
      </c>
      <c r="B297" s="132" t="s">
        <v>1399</v>
      </c>
      <c r="C297" s="116" t="s">
        <v>877</v>
      </c>
      <c r="D297" s="129" t="s">
        <v>1463</v>
      </c>
      <c r="E297" s="129" t="s">
        <v>225</v>
      </c>
      <c r="F297" s="110"/>
      <c r="G297" s="119"/>
    </row>
    <row r="298" spans="1:7" ht="30" x14ac:dyDescent="0.25">
      <c r="A298" s="123" t="s">
        <v>841</v>
      </c>
      <c r="B298" s="132" t="s">
        <v>1399</v>
      </c>
      <c r="C298" s="116" t="s">
        <v>877</v>
      </c>
      <c r="D298" s="129" t="s">
        <v>1464</v>
      </c>
      <c r="E298" s="129" t="s">
        <v>226</v>
      </c>
      <c r="F298" s="110"/>
      <c r="G298" s="119"/>
    </row>
    <row r="299" spans="1:7" x14ac:dyDescent="0.25">
      <c r="A299" s="123" t="s">
        <v>1485</v>
      </c>
      <c r="B299" s="116" t="s">
        <v>1341</v>
      </c>
      <c r="C299" s="116" t="s">
        <v>1342</v>
      </c>
      <c r="D299" s="109" t="s">
        <v>1441</v>
      </c>
      <c r="E299" s="109" t="s">
        <v>1486</v>
      </c>
      <c r="F299" s="110"/>
      <c r="G299" s="119"/>
    </row>
    <row r="300" spans="1:7" x14ac:dyDescent="0.25">
      <c r="A300" s="123" t="s">
        <v>1487</v>
      </c>
      <c r="B300" s="116" t="s">
        <v>1341</v>
      </c>
      <c r="C300" s="116" t="s">
        <v>1342</v>
      </c>
      <c r="D300" s="109" t="s">
        <v>1441</v>
      </c>
      <c r="E300" s="114" t="s">
        <v>1488</v>
      </c>
      <c r="F300" s="110"/>
      <c r="G300" s="119"/>
    </row>
    <row r="301" spans="1:7" ht="15.75" x14ac:dyDescent="0.25">
      <c r="A301" s="155" t="s">
        <v>1756</v>
      </c>
      <c r="B301" s="156" t="s">
        <v>1399</v>
      </c>
    </row>
    <row r="302" spans="1:7" ht="15.75" x14ac:dyDescent="0.25">
      <c r="A302" s="155" t="s">
        <v>1757</v>
      </c>
      <c r="B302" s="156" t="s">
        <v>1399</v>
      </c>
    </row>
    <row r="303" spans="1:7" ht="15.75" x14ac:dyDescent="0.25">
      <c r="A303" s="155" t="s">
        <v>1758</v>
      </c>
      <c r="B303" s="156" t="s">
        <v>1399</v>
      </c>
    </row>
    <row r="304" spans="1:7" ht="15.75" x14ac:dyDescent="0.25">
      <c r="A304" s="155" t="s">
        <v>1759</v>
      </c>
      <c r="B304" s="156" t="s">
        <v>1399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4" activePane="bottomRight" state="frozen"/>
      <selection pane="topRight" activeCell="D1" sqref="D1"/>
      <selection pane="bottomLeft" activeCell="A3" sqref="A3"/>
      <selection pane="bottomRight" activeCell="B6" sqref="B6"/>
    </sheetView>
  </sheetViews>
  <sheetFormatPr defaultColWidth="8.625" defaultRowHeight="15" x14ac:dyDescent="0.25"/>
  <cols>
    <col min="1" max="1" width="27.5" style="76" customWidth="1"/>
    <col min="2" max="2" width="6.125" style="18" bestFit="1" customWidth="1"/>
    <col min="3" max="3" width="37.125" style="18" bestFit="1" customWidth="1"/>
    <col min="4" max="4" width="15.375" style="18" bestFit="1" customWidth="1"/>
    <col min="5" max="5" width="28.125" style="18" bestFit="1" customWidth="1"/>
    <col min="6" max="6" width="54.875" style="18" bestFit="1" customWidth="1"/>
    <col min="7" max="7" width="44.875" style="76" bestFit="1" customWidth="1"/>
    <col min="8" max="8" width="13.375" style="18" bestFit="1" customWidth="1"/>
    <col min="9" max="9" width="97.875" style="18" bestFit="1" customWidth="1"/>
    <col min="10" max="10" width="15.625" style="18" bestFit="1" customWidth="1"/>
    <col min="11" max="11" width="31.125" style="18" bestFit="1" customWidth="1"/>
    <col min="12" max="12" width="26.875" style="18" bestFit="1" customWidth="1"/>
    <col min="13" max="13" width="5.5" style="77" customWidth="1"/>
    <col min="14" max="14" width="10.875" style="24" customWidth="1"/>
    <col min="15" max="15" width="10.5" style="78" customWidth="1"/>
    <col min="16" max="16" width="10.625" style="79" customWidth="1"/>
    <col min="17" max="17" width="11.625" style="79" customWidth="1"/>
    <col min="18" max="18" width="14.125" style="79" customWidth="1"/>
    <col min="19" max="19" width="35.875" style="79" customWidth="1"/>
    <col min="20" max="20" width="11.875" style="79" customWidth="1"/>
    <col min="21" max="21" width="10.5" style="79" customWidth="1"/>
    <col min="22" max="16384" width="8.625" style="76"/>
  </cols>
  <sheetData>
    <row r="1" spans="1:21" ht="16.350000000000001" customHeight="1" thickBot="1" x14ac:dyDescent="0.3"/>
    <row r="2" spans="1:21" ht="30.75" thickBot="1" x14ac:dyDescent="0.3">
      <c r="A2" s="1" t="s">
        <v>844</v>
      </c>
      <c r="B2" s="1" t="s">
        <v>845</v>
      </c>
      <c r="C2" s="69" t="s">
        <v>0</v>
      </c>
      <c r="D2" s="1" t="s">
        <v>1</v>
      </c>
      <c r="E2" s="1" t="s">
        <v>2</v>
      </c>
      <c r="F2" s="1" t="s">
        <v>3</v>
      </c>
      <c r="G2" s="15" t="s">
        <v>7</v>
      </c>
      <c r="H2" s="2" t="s">
        <v>5</v>
      </c>
      <c r="I2" s="3" t="s">
        <v>843</v>
      </c>
      <c r="J2" s="3" t="s">
        <v>725</v>
      </c>
      <c r="K2" s="12" t="s">
        <v>751</v>
      </c>
      <c r="L2" s="13" t="s">
        <v>6</v>
      </c>
      <c r="M2" s="49" t="s">
        <v>1033</v>
      </c>
      <c r="N2" s="51" t="s">
        <v>11</v>
      </c>
      <c r="O2" s="51" t="s">
        <v>1029</v>
      </c>
      <c r="P2" s="51" t="s">
        <v>1277</v>
      </c>
      <c r="Q2" s="51" t="s">
        <v>1034</v>
      </c>
      <c r="R2" s="51" t="s">
        <v>1035</v>
      </c>
      <c r="S2" s="52" t="s">
        <v>1283</v>
      </c>
      <c r="T2" s="51" t="s">
        <v>1276</v>
      </c>
      <c r="U2" s="51" t="s">
        <v>1103</v>
      </c>
    </row>
    <row r="3" spans="1:21" s="4" customFormat="1" ht="153.75" thickBot="1" x14ac:dyDescent="0.3">
      <c r="A3" s="47" t="str">
        <f>CONCATENATE(C$2," ",B3," - ",C3)</f>
        <v>Indicator 59 - Current accounts average balance - last 12 months</v>
      </c>
      <c r="B3" s="48">
        <v>59</v>
      </c>
      <c r="C3" s="6" t="s">
        <v>69</v>
      </c>
      <c r="D3" s="8" t="str">
        <f t="shared" ref="D3:D8" si="0">CONCATENATE("ID",B3)</f>
        <v>ID59</v>
      </c>
      <c r="E3" s="6" t="s">
        <v>318</v>
      </c>
      <c r="F3" s="60" t="s">
        <v>245</v>
      </c>
      <c r="G3" s="61" t="s">
        <v>570</v>
      </c>
      <c r="H3" s="14" t="s">
        <v>18</v>
      </c>
      <c r="I3" s="10" t="s">
        <v>1473</v>
      </c>
      <c r="J3" s="11" t="s">
        <v>740</v>
      </c>
      <c r="K3" s="9" t="s">
        <v>355</v>
      </c>
      <c r="L3" s="14" t="s">
        <v>1474</v>
      </c>
      <c r="M3" s="59" t="s">
        <v>860</v>
      </c>
      <c r="N3" s="66" t="s">
        <v>19</v>
      </c>
      <c r="O3" s="59" t="s">
        <v>1027</v>
      </c>
      <c r="P3" s="80" t="e">
        <v>#N/A</v>
      </c>
      <c r="Q3" s="80" t="e">
        <v>#N/A</v>
      </c>
      <c r="R3" s="80" t="e">
        <v>#N/A</v>
      </c>
      <c r="S3" s="81" t="s">
        <v>1481</v>
      </c>
      <c r="T3" s="59" t="s">
        <v>1279</v>
      </c>
      <c r="U3" s="59">
        <v>3</v>
      </c>
    </row>
    <row r="4" spans="1:21" s="17" customFormat="1" ht="45.75" thickBot="1" x14ac:dyDescent="0.3">
      <c r="A4" s="47" t="s">
        <v>1284</v>
      </c>
      <c r="B4" s="48">
        <v>117</v>
      </c>
      <c r="C4" s="6" t="s">
        <v>111</v>
      </c>
      <c r="D4" s="8" t="str">
        <f t="shared" si="0"/>
        <v>ID117</v>
      </c>
      <c r="E4" s="6" t="s">
        <v>316</v>
      </c>
      <c r="F4" s="60" t="s">
        <v>286</v>
      </c>
      <c r="G4" s="61" t="s">
        <v>610</v>
      </c>
      <c r="H4" s="14" t="s">
        <v>18</v>
      </c>
      <c r="I4" s="10" t="s">
        <v>743</v>
      </c>
      <c r="J4" s="11" t="s">
        <v>726</v>
      </c>
      <c r="K4" s="9" t="s">
        <v>456</v>
      </c>
      <c r="L4" s="14" t="s">
        <v>1086</v>
      </c>
      <c r="M4" s="59"/>
      <c r="N4" s="66" t="s">
        <v>19</v>
      </c>
      <c r="O4" s="67" t="e">
        <f>(#REF!/#REF!)-1</f>
        <v>#REF!</v>
      </c>
      <c r="P4" s="67" t="s">
        <v>12</v>
      </c>
      <c r="Q4" s="67" t="s">
        <v>12</v>
      </c>
      <c r="R4" s="59" t="s">
        <v>1039</v>
      </c>
      <c r="S4" s="81" t="s">
        <v>1481</v>
      </c>
      <c r="T4" s="67"/>
      <c r="U4" s="59">
        <v>2</v>
      </c>
    </row>
    <row r="5" spans="1:21" s="17" customFormat="1" ht="60.75" thickBot="1" x14ac:dyDescent="0.3">
      <c r="A5" s="47" t="s">
        <v>1285</v>
      </c>
      <c r="B5" s="48">
        <f>+B4+1</f>
        <v>118</v>
      </c>
      <c r="C5" s="6" t="s">
        <v>1311</v>
      </c>
      <c r="D5" s="8" t="str">
        <f t="shared" si="0"/>
        <v>ID118</v>
      </c>
      <c r="E5" s="6" t="s">
        <v>316</v>
      </c>
      <c r="F5" s="60" t="s">
        <v>300</v>
      </c>
      <c r="G5" s="61" t="s">
        <v>626</v>
      </c>
      <c r="H5" s="14" t="s">
        <v>18</v>
      </c>
      <c r="I5" s="10" t="s">
        <v>743</v>
      </c>
      <c r="J5" s="11" t="s">
        <v>726</v>
      </c>
      <c r="K5" s="9" t="s">
        <v>452</v>
      </c>
      <c r="L5" s="14" t="s">
        <v>1048</v>
      </c>
      <c r="M5" s="59" t="s">
        <v>860</v>
      </c>
      <c r="N5" s="66" t="s">
        <v>19</v>
      </c>
      <c r="O5" s="67" t="e">
        <f>#REF!/#REF!</f>
        <v>#REF!</v>
      </c>
      <c r="P5" s="80" t="e">
        <v>#N/A</v>
      </c>
      <c r="Q5" s="80" t="e">
        <v>#N/A</v>
      </c>
      <c r="R5" s="80" t="e">
        <v>#N/A</v>
      </c>
      <c r="S5" s="81" t="s">
        <v>1481</v>
      </c>
      <c r="T5" s="67" t="s">
        <v>1280</v>
      </c>
      <c r="U5" s="59">
        <v>2</v>
      </c>
    </row>
    <row r="6" spans="1:21" s="17" customFormat="1" ht="60.75" thickBot="1" x14ac:dyDescent="0.3">
      <c r="A6" s="47" t="s">
        <v>1286</v>
      </c>
      <c r="B6" s="48">
        <f>+B5+1</f>
        <v>119</v>
      </c>
      <c r="C6" s="6" t="s">
        <v>128</v>
      </c>
      <c r="D6" s="8" t="str">
        <f t="shared" si="0"/>
        <v>ID119</v>
      </c>
      <c r="E6" s="6" t="s">
        <v>316</v>
      </c>
      <c r="F6" s="60" t="s">
        <v>301</v>
      </c>
      <c r="G6" s="61" t="s">
        <v>627</v>
      </c>
      <c r="H6" s="14" t="s">
        <v>18</v>
      </c>
      <c r="I6" s="10" t="s">
        <v>743</v>
      </c>
      <c r="J6" s="11" t="s">
        <v>726</v>
      </c>
      <c r="K6" s="9" t="s">
        <v>405</v>
      </c>
      <c r="L6" s="14" t="s">
        <v>1081</v>
      </c>
      <c r="M6" s="59" t="s">
        <v>860</v>
      </c>
      <c r="N6" s="66" t="s">
        <v>19</v>
      </c>
      <c r="O6" s="67" t="e">
        <f>((#REF!/#REF!)/(#REF!/#REF!))-1</f>
        <v>#REF!</v>
      </c>
      <c r="P6" s="80" t="e">
        <v>#N/A</v>
      </c>
      <c r="Q6" s="80" t="e">
        <v>#N/A</v>
      </c>
      <c r="R6" s="80" t="e">
        <v>#N/A</v>
      </c>
      <c r="S6" s="81" t="s">
        <v>1481</v>
      </c>
      <c r="T6" s="67" t="s">
        <v>1281</v>
      </c>
      <c r="U6" s="59">
        <v>2</v>
      </c>
    </row>
    <row r="7" spans="1:21" s="17" customFormat="1" ht="60.75" thickBot="1" x14ac:dyDescent="0.3">
      <c r="A7" s="47" t="s">
        <v>1287</v>
      </c>
      <c r="B7" s="48">
        <f>+B6+1</f>
        <v>120</v>
      </c>
      <c r="C7" s="6" t="s">
        <v>102</v>
      </c>
      <c r="D7" s="8" t="str">
        <f t="shared" si="0"/>
        <v>ID120</v>
      </c>
      <c r="E7" s="6" t="s">
        <v>316</v>
      </c>
      <c r="F7" s="60" t="s">
        <v>302</v>
      </c>
      <c r="G7" s="61" t="s">
        <v>628</v>
      </c>
      <c r="H7" s="14" t="s">
        <v>18</v>
      </c>
      <c r="I7" s="10" t="s">
        <v>743</v>
      </c>
      <c r="J7" s="11" t="s">
        <v>726</v>
      </c>
      <c r="K7" s="9" t="s">
        <v>453</v>
      </c>
      <c r="L7" s="14" t="s">
        <v>1049</v>
      </c>
      <c r="M7" s="59" t="s">
        <v>860</v>
      </c>
      <c r="N7" s="66" t="s">
        <v>19</v>
      </c>
      <c r="O7" s="67" t="e">
        <f>#REF!/#REF!</f>
        <v>#REF!</v>
      </c>
      <c r="P7" s="80" t="e">
        <v>#N/A</v>
      </c>
      <c r="Q7" s="80" t="e">
        <v>#N/A</v>
      </c>
      <c r="R7" s="80" t="e">
        <v>#N/A</v>
      </c>
      <c r="S7" s="81" t="s">
        <v>1481</v>
      </c>
      <c r="T7" s="67" t="s">
        <v>1282</v>
      </c>
      <c r="U7" s="59">
        <v>2</v>
      </c>
    </row>
    <row r="8" spans="1:21" s="17" customFormat="1" ht="60.75" thickBot="1" x14ac:dyDescent="0.3">
      <c r="A8" s="47" t="s">
        <v>1288</v>
      </c>
      <c r="B8" s="48">
        <f>+B7+1</f>
        <v>121</v>
      </c>
      <c r="C8" s="6" t="s">
        <v>130</v>
      </c>
      <c r="D8" s="8" t="str">
        <f t="shared" si="0"/>
        <v>ID121</v>
      </c>
      <c r="E8" s="6" t="s">
        <v>316</v>
      </c>
      <c r="F8" s="60" t="s">
        <v>303</v>
      </c>
      <c r="G8" s="61" t="s">
        <v>629</v>
      </c>
      <c r="H8" s="14" t="s">
        <v>18</v>
      </c>
      <c r="I8" s="10" t="s">
        <v>743</v>
      </c>
      <c r="J8" s="11" t="s">
        <v>726</v>
      </c>
      <c r="K8" s="9" t="s">
        <v>406</v>
      </c>
      <c r="L8" s="14" t="s">
        <v>1082</v>
      </c>
      <c r="M8" s="59" t="s">
        <v>860</v>
      </c>
      <c r="N8" s="66" t="s">
        <v>19</v>
      </c>
      <c r="O8" s="67" t="e">
        <f>((#REF!/#REF!)/(#REF!/#REF!))-1</f>
        <v>#REF!</v>
      </c>
      <c r="P8" s="80" t="e">
        <v>#N/A</v>
      </c>
      <c r="Q8" s="80" t="e">
        <v>#N/A</v>
      </c>
      <c r="R8" s="80" t="e">
        <v>#N/A</v>
      </c>
      <c r="S8" s="81" t="s">
        <v>1481</v>
      </c>
      <c r="T8" s="67" t="s">
        <v>1279</v>
      </c>
      <c r="U8" s="59">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PD5"/>
  <sheetViews>
    <sheetView workbookViewId="0">
      <selection activeCell="F2" sqref="F2"/>
    </sheetView>
  </sheetViews>
  <sheetFormatPr defaultColWidth="8.875" defaultRowHeight="15.75" x14ac:dyDescent="0.25"/>
  <sheetData>
    <row r="1" spans="1:420" ht="16.5" thickBot="1" x14ac:dyDescent="0.3">
      <c r="A1" s="1" t="s">
        <v>1030</v>
      </c>
      <c r="B1" s="25">
        <v>1</v>
      </c>
      <c r="C1" s="25">
        <v>2</v>
      </c>
      <c r="D1" s="25">
        <v>3</v>
      </c>
      <c r="E1" s="25">
        <v>4</v>
      </c>
      <c r="F1" s="25">
        <v>5</v>
      </c>
      <c r="G1" s="25">
        <v>6</v>
      </c>
      <c r="H1" s="25">
        <v>7</v>
      </c>
      <c r="I1" s="25">
        <v>8</v>
      </c>
      <c r="J1" s="25">
        <v>9</v>
      </c>
      <c r="K1" s="25">
        <v>10</v>
      </c>
      <c r="L1" s="25">
        <v>11</v>
      </c>
      <c r="M1" s="25">
        <v>12</v>
      </c>
      <c r="N1" s="25">
        <v>13</v>
      </c>
      <c r="O1" s="25">
        <v>14</v>
      </c>
      <c r="P1" s="25">
        <v>15</v>
      </c>
      <c r="Q1" s="25">
        <v>16</v>
      </c>
      <c r="R1" s="25">
        <v>17</v>
      </c>
      <c r="S1" s="25">
        <v>18</v>
      </c>
      <c r="T1" s="25">
        <v>19</v>
      </c>
      <c r="U1" s="25">
        <v>20</v>
      </c>
      <c r="V1" s="25">
        <v>21</v>
      </c>
      <c r="W1" s="25">
        <v>22</v>
      </c>
      <c r="X1" s="25">
        <v>23</v>
      </c>
      <c r="Y1" s="25">
        <v>24</v>
      </c>
      <c r="Z1" s="25">
        <v>25</v>
      </c>
      <c r="AA1" s="25">
        <v>26</v>
      </c>
      <c r="AB1" s="25">
        <v>27</v>
      </c>
      <c r="AC1" s="25">
        <v>28</v>
      </c>
      <c r="AD1" s="25">
        <v>29</v>
      </c>
      <c r="AE1" s="25">
        <v>30</v>
      </c>
      <c r="AF1" s="25">
        <v>31</v>
      </c>
      <c r="AG1" s="25">
        <v>32</v>
      </c>
      <c r="AH1" s="25">
        <v>33</v>
      </c>
      <c r="AI1" s="25">
        <v>34</v>
      </c>
      <c r="AJ1" s="25">
        <v>35</v>
      </c>
      <c r="AK1" s="25">
        <v>36</v>
      </c>
      <c r="AL1" s="25">
        <v>37</v>
      </c>
      <c r="AM1" s="25">
        <v>38</v>
      </c>
      <c r="AN1" s="25">
        <v>39</v>
      </c>
      <c r="AO1" s="25">
        <v>40</v>
      </c>
      <c r="AP1" s="25">
        <v>41</v>
      </c>
      <c r="AQ1" s="25">
        <v>42</v>
      </c>
      <c r="AR1" s="25">
        <v>43</v>
      </c>
      <c r="AS1" s="25">
        <v>44</v>
      </c>
      <c r="AT1" s="25">
        <v>45</v>
      </c>
      <c r="AU1" s="25">
        <v>46</v>
      </c>
      <c r="AV1" s="25">
        <v>47</v>
      </c>
      <c r="AW1" s="25">
        <v>48</v>
      </c>
      <c r="AX1" s="25">
        <v>49</v>
      </c>
      <c r="AY1" s="25">
        <v>50</v>
      </c>
      <c r="AZ1" s="25">
        <v>51</v>
      </c>
      <c r="BA1" s="25">
        <v>52</v>
      </c>
      <c r="BB1" s="25">
        <v>53</v>
      </c>
      <c r="BC1" s="25">
        <v>54</v>
      </c>
      <c r="BD1" s="25">
        <v>55</v>
      </c>
      <c r="BE1" s="25">
        <v>56</v>
      </c>
      <c r="BF1" s="25">
        <v>57</v>
      </c>
      <c r="BG1" s="25">
        <v>58</v>
      </c>
      <c r="BH1" s="25">
        <v>59</v>
      </c>
      <c r="BI1" s="25">
        <v>60</v>
      </c>
      <c r="BJ1" s="25">
        <v>61</v>
      </c>
      <c r="BK1" s="25">
        <v>62</v>
      </c>
      <c r="BL1" s="25">
        <v>63</v>
      </c>
      <c r="BM1" s="25">
        <v>64</v>
      </c>
      <c r="BN1" s="25">
        <v>65</v>
      </c>
      <c r="BO1" s="25">
        <v>66</v>
      </c>
      <c r="BP1" s="25">
        <v>67</v>
      </c>
      <c r="BQ1" s="25">
        <v>68</v>
      </c>
      <c r="BR1" s="25">
        <v>69</v>
      </c>
      <c r="BS1" s="25">
        <v>70</v>
      </c>
      <c r="BT1" s="25">
        <v>71</v>
      </c>
      <c r="BU1" s="25">
        <v>72</v>
      </c>
      <c r="BV1" s="25">
        <v>73</v>
      </c>
      <c r="BW1" s="25">
        <v>74</v>
      </c>
      <c r="BX1" s="25">
        <v>75</v>
      </c>
      <c r="BY1" s="25">
        <v>76</v>
      </c>
      <c r="BZ1" s="25">
        <v>77</v>
      </c>
      <c r="CA1" s="25">
        <v>78</v>
      </c>
      <c r="CB1" s="25">
        <v>79</v>
      </c>
      <c r="CC1" s="25">
        <v>80</v>
      </c>
      <c r="CD1" s="25">
        <v>81</v>
      </c>
      <c r="CE1" s="25">
        <v>82</v>
      </c>
      <c r="CF1" s="25">
        <v>83</v>
      </c>
      <c r="CG1" s="25">
        <v>84</v>
      </c>
      <c r="CH1" s="25">
        <v>85</v>
      </c>
      <c r="CI1" s="25">
        <v>86</v>
      </c>
      <c r="CJ1" s="25">
        <v>87</v>
      </c>
      <c r="CK1" s="25">
        <v>88</v>
      </c>
      <c r="CL1" s="25">
        <v>89</v>
      </c>
      <c r="CM1" s="25">
        <v>90</v>
      </c>
      <c r="CN1" s="25">
        <v>91</v>
      </c>
      <c r="CO1" s="25">
        <v>92</v>
      </c>
      <c r="CP1" s="25">
        <v>93</v>
      </c>
      <c r="CQ1" s="25">
        <v>94</v>
      </c>
      <c r="CR1" s="25">
        <v>95</v>
      </c>
      <c r="CS1" s="25">
        <v>96</v>
      </c>
      <c r="CT1" s="25">
        <v>97</v>
      </c>
      <c r="CU1" s="25">
        <v>98</v>
      </c>
      <c r="CV1" s="25">
        <v>99</v>
      </c>
      <c r="CW1" s="25">
        <v>100</v>
      </c>
      <c r="CX1" s="25">
        <v>101</v>
      </c>
      <c r="CY1" s="25">
        <v>102</v>
      </c>
      <c r="CZ1" s="25">
        <v>103</v>
      </c>
      <c r="DA1" s="25">
        <v>104</v>
      </c>
      <c r="DB1" s="25">
        <v>105</v>
      </c>
      <c r="DC1" s="25">
        <v>106</v>
      </c>
      <c r="DD1" s="25">
        <v>107</v>
      </c>
      <c r="DE1" s="25">
        <v>108</v>
      </c>
      <c r="DF1" s="25">
        <v>109</v>
      </c>
      <c r="DG1" s="25">
        <v>110</v>
      </c>
      <c r="DH1" s="25">
        <v>111</v>
      </c>
      <c r="DI1" s="25">
        <v>112</v>
      </c>
      <c r="DJ1" s="25">
        <v>113</v>
      </c>
      <c r="DK1" s="25">
        <v>114</v>
      </c>
      <c r="DL1" s="25">
        <v>115</v>
      </c>
      <c r="DM1" s="25">
        <v>116</v>
      </c>
      <c r="DN1" s="25">
        <v>117</v>
      </c>
      <c r="DO1" s="25">
        <v>118</v>
      </c>
      <c r="DP1" s="25">
        <v>119</v>
      </c>
      <c r="DQ1" s="25">
        <v>120</v>
      </c>
      <c r="DR1" s="25">
        <v>121</v>
      </c>
      <c r="DS1" s="25">
        <v>122</v>
      </c>
      <c r="DT1" s="25">
        <v>123</v>
      </c>
      <c r="DU1" s="25">
        <v>124</v>
      </c>
      <c r="DV1" s="25">
        <v>125</v>
      </c>
      <c r="DW1" s="25">
        <v>126</v>
      </c>
      <c r="DX1" s="25">
        <v>127</v>
      </c>
      <c r="DY1" s="25">
        <v>128</v>
      </c>
      <c r="DZ1" s="25">
        <v>129</v>
      </c>
      <c r="EA1" s="25">
        <v>130</v>
      </c>
      <c r="EB1" s="25">
        <v>131</v>
      </c>
      <c r="EC1" s="25">
        <v>132</v>
      </c>
      <c r="ED1" s="25">
        <v>133</v>
      </c>
      <c r="EE1" s="25">
        <v>134</v>
      </c>
      <c r="EF1" s="25">
        <v>135</v>
      </c>
      <c r="EG1" s="25">
        <v>136</v>
      </c>
      <c r="EH1" s="25">
        <v>137</v>
      </c>
      <c r="EI1" s="25">
        <v>138</v>
      </c>
      <c r="EJ1" s="25">
        <v>139</v>
      </c>
      <c r="EK1" s="25">
        <v>140</v>
      </c>
      <c r="EL1" s="25">
        <v>141</v>
      </c>
      <c r="EM1" s="25">
        <v>142</v>
      </c>
      <c r="EN1" s="25">
        <v>143</v>
      </c>
      <c r="EO1" s="25">
        <v>144</v>
      </c>
      <c r="EP1" s="25">
        <v>145</v>
      </c>
      <c r="EQ1" s="25">
        <v>146</v>
      </c>
      <c r="ER1" s="25">
        <v>147</v>
      </c>
      <c r="ES1" s="25">
        <v>148</v>
      </c>
      <c r="ET1" s="25">
        <v>149</v>
      </c>
      <c r="EU1" s="25">
        <v>150</v>
      </c>
      <c r="EV1" s="25">
        <v>151</v>
      </c>
      <c r="EW1" s="25">
        <v>152</v>
      </c>
      <c r="EX1" s="25">
        <v>153</v>
      </c>
      <c r="EY1" s="25">
        <v>154</v>
      </c>
      <c r="EZ1" s="25">
        <v>155</v>
      </c>
      <c r="FA1" s="25">
        <v>156</v>
      </c>
      <c r="FB1" s="25">
        <v>157</v>
      </c>
      <c r="FC1" s="25">
        <v>158</v>
      </c>
      <c r="FD1" s="25">
        <v>159</v>
      </c>
      <c r="FE1" s="25">
        <v>160</v>
      </c>
      <c r="FF1" s="25">
        <v>161</v>
      </c>
      <c r="FG1" s="25">
        <v>162</v>
      </c>
      <c r="FH1" s="25">
        <v>163</v>
      </c>
      <c r="FI1" s="25">
        <v>164</v>
      </c>
      <c r="FJ1" s="25">
        <v>165</v>
      </c>
      <c r="FK1" s="25">
        <v>166</v>
      </c>
      <c r="FL1" s="25">
        <v>167</v>
      </c>
      <c r="FM1" s="25">
        <v>168</v>
      </c>
      <c r="FN1" s="25">
        <v>169</v>
      </c>
      <c r="FO1" s="25">
        <v>170</v>
      </c>
      <c r="FP1" s="25">
        <v>171</v>
      </c>
      <c r="FQ1" s="25">
        <v>172</v>
      </c>
      <c r="FR1" s="25">
        <v>173</v>
      </c>
      <c r="FS1" s="25">
        <v>174</v>
      </c>
      <c r="FT1" s="25">
        <v>175</v>
      </c>
      <c r="FU1" s="25">
        <v>176</v>
      </c>
      <c r="FV1" s="25">
        <v>177</v>
      </c>
      <c r="FW1" s="25">
        <v>178</v>
      </c>
      <c r="FX1" s="25">
        <v>179</v>
      </c>
      <c r="FY1" s="25">
        <v>180</v>
      </c>
      <c r="FZ1" s="25">
        <v>181</v>
      </c>
      <c r="GA1" s="25">
        <v>182</v>
      </c>
      <c r="GB1" s="25">
        <v>183</v>
      </c>
      <c r="GC1" s="25">
        <v>184</v>
      </c>
      <c r="GD1" s="25">
        <v>185</v>
      </c>
      <c r="GE1" s="25">
        <v>186</v>
      </c>
      <c r="GF1" s="25">
        <v>187</v>
      </c>
      <c r="GG1" s="25">
        <v>188</v>
      </c>
      <c r="GH1" s="25">
        <v>189</v>
      </c>
      <c r="GI1" s="25">
        <v>190</v>
      </c>
      <c r="GJ1" s="25">
        <v>191</v>
      </c>
      <c r="GK1" s="25">
        <v>192</v>
      </c>
      <c r="GL1" s="25">
        <v>193</v>
      </c>
      <c r="GM1" s="25">
        <v>194</v>
      </c>
      <c r="GN1" s="25">
        <v>195</v>
      </c>
      <c r="GO1" s="25">
        <v>196</v>
      </c>
      <c r="GP1" s="25">
        <v>197</v>
      </c>
      <c r="GQ1" s="25">
        <v>198</v>
      </c>
      <c r="GR1" s="25">
        <v>199</v>
      </c>
      <c r="GS1" s="25">
        <v>200</v>
      </c>
      <c r="GT1" s="25">
        <v>201</v>
      </c>
      <c r="GU1" s="25">
        <v>202</v>
      </c>
      <c r="GV1" s="25">
        <v>203</v>
      </c>
      <c r="GW1" s="25">
        <v>204</v>
      </c>
      <c r="GX1" s="25">
        <v>205</v>
      </c>
      <c r="GY1" s="25">
        <v>206</v>
      </c>
      <c r="GZ1" s="25">
        <v>207</v>
      </c>
      <c r="HA1" s="25">
        <v>208</v>
      </c>
      <c r="HB1" s="25">
        <v>209</v>
      </c>
      <c r="HC1" s="25">
        <v>210</v>
      </c>
      <c r="HD1" s="25">
        <v>211</v>
      </c>
      <c r="HE1" s="25">
        <v>212</v>
      </c>
      <c r="HF1" s="25">
        <v>213</v>
      </c>
      <c r="HG1" s="25">
        <v>214</v>
      </c>
      <c r="HH1" s="25">
        <v>215</v>
      </c>
      <c r="HI1" s="25">
        <v>216</v>
      </c>
      <c r="HJ1" s="25">
        <v>217</v>
      </c>
      <c r="HK1" s="25">
        <v>218</v>
      </c>
      <c r="HM1" s="35" t="s">
        <v>851</v>
      </c>
      <c r="HN1" s="36"/>
      <c r="HO1" s="37"/>
      <c r="HP1" s="37"/>
      <c r="HQ1" s="37"/>
      <c r="HR1" s="37"/>
      <c r="HS1" s="37"/>
      <c r="HT1" s="38"/>
      <c r="HU1" s="38"/>
      <c r="HV1" s="37"/>
      <c r="HW1" s="37"/>
      <c r="HX1" s="38"/>
      <c r="HY1" s="38"/>
      <c r="HZ1" s="38"/>
      <c r="IA1" s="38"/>
      <c r="IB1" s="38"/>
      <c r="IC1" s="38"/>
      <c r="ID1" s="38"/>
      <c r="IE1" s="38"/>
      <c r="IF1" s="38"/>
      <c r="IG1" s="38"/>
      <c r="IH1" s="38"/>
      <c r="II1" s="38"/>
      <c r="IJ1" s="38"/>
      <c r="IK1" s="38"/>
      <c r="IL1" s="38"/>
      <c r="IM1" s="38"/>
      <c r="IN1" s="38"/>
      <c r="IO1" s="38"/>
      <c r="IP1" s="37"/>
      <c r="IQ1" s="37"/>
      <c r="IR1" s="38"/>
      <c r="IS1" s="38"/>
      <c r="IT1" s="38"/>
      <c r="IU1" s="38"/>
      <c r="IV1" s="38"/>
      <c r="IW1" s="37"/>
      <c r="IX1" s="37"/>
      <c r="IY1" s="38"/>
      <c r="IZ1" s="39"/>
      <c r="JA1" s="38"/>
      <c r="JB1" s="37"/>
      <c r="JC1" s="37"/>
      <c r="JD1" s="37"/>
      <c r="JE1" s="37"/>
      <c r="JF1" s="37"/>
      <c r="JG1" s="37"/>
      <c r="JH1" s="39"/>
      <c r="JI1" s="38"/>
      <c r="JJ1" s="38"/>
      <c r="JK1" s="38"/>
      <c r="JL1" s="38"/>
      <c r="JM1" s="38"/>
      <c r="JN1" s="37"/>
      <c r="JO1" s="37"/>
      <c r="JP1" s="38"/>
      <c r="JQ1" s="38"/>
      <c r="JR1" s="38"/>
      <c r="JS1" s="38"/>
      <c r="JT1" s="38"/>
      <c r="JU1" s="38"/>
      <c r="JV1" s="38"/>
      <c r="JW1" s="38"/>
      <c r="JX1" s="38"/>
      <c r="JY1" s="38"/>
      <c r="JZ1" s="38"/>
      <c r="KA1" s="38"/>
      <c r="KB1" s="38"/>
      <c r="KC1" s="38"/>
      <c r="KD1" s="38"/>
      <c r="KE1" s="38"/>
      <c r="KF1" s="38"/>
      <c r="KG1" s="38"/>
      <c r="KH1" s="38"/>
      <c r="KI1" s="38"/>
      <c r="KJ1" s="38"/>
      <c r="KK1" s="38"/>
      <c r="KL1" s="38"/>
      <c r="KM1" s="38"/>
      <c r="KN1" s="38"/>
      <c r="KO1" s="38"/>
      <c r="KP1" s="38"/>
      <c r="KQ1" s="38"/>
      <c r="KR1" s="38"/>
      <c r="KS1" s="38"/>
      <c r="KT1" s="38"/>
      <c r="KU1" s="38"/>
      <c r="KV1" s="38"/>
      <c r="KW1" s="38"/>
      <c r="KX1" s="38"/>
      <c r="KY1" s="38"/>
      <c r="KZ1" s="38"/>
      <c r="LA1" s="38"/>
      <c r="LB1" s="38"/>
      <c r="LC1" s="38"/>
      <c r="LD1" s="38"/>
      <c r="LE1" s="37"/>
      <c r="LF1" s="37"/>
      <c r="LG1" s="37"/>
      <c r="LH1" s="37"/>
      <c r="LI1" s="38"/>
      <c r="LJ1" s="37"/>
      <c r="LK1" s="37"/>
      <c r="LL1" s="38"/>
      <c r="LM1" s="38"/>
      <c r="LN1" s="38"/>
      <c r="LO1" s="38"/>
      <c r="LP1" s="37"/>
      <c r="LQ1" s="37"/>
      <c r="LR1" s="38"/>
      <c r="LS1" s="38"/>
      <c r="LT1" s="38"/>
      <c r="LU1" s="38"/>
      <c r="LV1" s="38"/>
      <c r="LW1" s="38"/>
      <c r="LX1" s="39"/>
      <c r="LY1" s="38"/>
      <c r="LZ1" s="38"/>
      <c r="MA1" s="38"/>
      <c r="MB1" s="38"/>
      <c r="MC1" s="37"/>
      <c r="MD1" s="37"/>
      <c r="ME1" s="40"/>
      <c r="MF1" s="38"/>
      <c r="MG1" s="38"/>
      <c r="MH1" s="37"/>
      <c r="MI1" s="37"/>
      <c r="MJ1" s="37"/>
      <c r="MK1" s="37"/>
      <c r="ML1" s="38"/>
      <c r="MM1" s="38"/>
      <c r="MN1" s="38"/>
      <c r="MO1" s="38"/>
      <c r="MP1" s="38"/>
      <c r="MQ1" s="38"/>
      <c r="MR1" s="38"/>
      <c r="MS1" s="38"/>
      <c r="MT1" s="38"/>
      <c r="MU1" s="38"/>
      <c r="MV1" s="38"/>
      <c r="MW1" s="38"/>
      <c r="MX1" s="38"/>
      <c r="MY1" s="38"/>
      <c r="MZ1" s="38"/>
      <c r="NA1" s="38"/>
      <c r="NB1" s="38"/>
      <c r="NC1" s="38"/>
      <c r="ND1" s="38"/>
      <c r="NE1" s="37"/>
      <c r="NF1" s="37"/>
      <c r="NG1" s="37"/>
      <c r="NH1" s="37"/>
      <c r="NI1" s="38"/>
      <c r="NJ1" s="37"/>
      <c r="NK1" s="37"/>
      <c r="NL1" s="39"/>
      <c r="NM1" s="37"/>
      <c r="NN1" s="37"/>
      <c r="NO1" s="37"/>
      <c r="NP1" s="37"/>
      <c r="NQ1" s="37"/>
      <c r="NR1" s="37"/>
      <c r="NS1" s="37"/>
      <c r="NT1" s="37"/>
      <c r="NU1" s="37"/>
      <c r="NV1" s="37"/>
      <c r="NW1" s="38"/>
      <c r="NX1" s="38"/>
      <c r="NY1" s="38"/>
      <c r="NZ1" s="38"/>
      <c r="OA1" s="38"/>
      <c r="OB1" s="38"/>
      <c r="OC1" s="38"/>
      <c r="OD1" s="38"/>
      <c r="OE1" s="38"/>
      <c r="OF1" s="38"/>
      <c r="OG1" s="38"/>
      <c r="OH1" s="38"/>
      <c r="OI1" s="37"/>
      <c r="OJ1" s="37"/>
      <c r="OK1" s="38"/>
      <c r="OL1" s="38"/>
      <c r="OM1" s="38"/>
      <c r="ON1" s="37"/>
      <c r="OO1" s="37"/>
      <c r="OP1" s="37"/>
      <c r="OQ1" s="37"/>
      <c r="OR1" s="37"/>
      <c r="OS1" s="37"/>
      <c r="OT1" s="38"/>
      <c r="OU1" s="38"/>
      <c r="OV1" s="38"/>
      <c r="OW1" s="38"/>
      <c r="OX1" s="38"/>
      <c r="OY1" s="38"/>
      <c r="OZ1" s="38"/>
      <c r="PA1" s="38"/>
      <c r="PB1" s="38"/>
      <c r="PC1" s="37"/>
      <c r="PD1" s="37"/>
    </row>
    <row r="2" spans="1:420" ht="178.5" x14ac:dyDescent="0.25">
      <c r="A2" s="41" t="s">
        <v>0</v>
      </c>
      <c r="B2" s="43" t="s">
        <v>333</v>
      </c>
      <c r="C2" s="43" t="s">
        <v>334</v>
      </c>
      <c r="D2" s="42" t="s">
        <v>14</v>
      </c>
      <c r="E2" s="42" t="s">
        <v>15</v>
      </c>
      <c r="F2" s="43" t="s">
        <v>337</v>
      </c>
      <c r="G2" s="42" t="s">
        <v>16</v>
      </c>
      <c r="H2" s="42" t="s">
        <v>17</v>
      </c>
      <c r="I2" s="42" t="s">
        <v>21</v>
      </c>
      <c r="J2" s="44" t="s">
        <v>338</v>
      </c>
      <c r="K2" s="42" t="s">
        <v>23</v>
      </c>
      <c r="L2" s="42" t="s">
        <v>25</v>
      </c>
      <c r="M2" s="44" t="s">
        <v>4</v>
      </c>
      <c r="N2" s="42" t="s">
        <v>26</v>
      </c>
      <c r="O2" s="42" t="s">
        <v>27</v>
      </c>
      <c r="P2" s="42" t="s">
        <v>28</v>
      </c>
      <c r="Q2" s="42" t="s">
        <v>30</v>
      </c>
      <c r="R2" s="44" t="s">
        <v>8</v>
      </c>
      <c r="S2" s="42" t="s">
        <v>32</v>
      </c>
      <c r="T2" s="42" t="s">
        <v>33</v>
      </c>
      <c r="U2" s="42" t="s">
        <v>34</v>
      </c>
      <c r="V2" s="42" t="s">
        <v>35</v>
      </c>
      <c r="W2" s="42" t="s">
        <v>36</v>
      </c>
      <c r="X2" s="42" t="s">
        <v>38</v>
      </c>
      <c r="Y2" s="42" t="s">
        <v>39</v>
      </c>
      <c r="Z2" s="42" t="s">
        <v>37</v>
      </c>
      <c r="AA2" s="42" t="s">
        <v>48</v>
      </c>
      <c r="AB2" s="42" t="s">
        <v>49</v>
      </c>
      <c r="AC2" s="42" t="s">
        <v>50</v>
      </c>
      <c r="AD2" s="42" t="s">
        <v>51</v>
      </c>
      <c r="AE2" s="42" t="s">
        <v>45</v>
      </c>
      <c r="AF2" s="42" t="s">
        <v>52</v>
      </c>
      <c r="AG2" s="42" t="s">
        <v>46</v>
      </c>
      <c r="AH2" s="42" t="s">
        <v>47</v>
      </c>
      <c r="AI2" s="42" t="s">
        <v>53</v>
      </c>
      <c r="AJ2" s="44" t="s">
        <v>339</v>
      </c>
      <c r="AK2" s="42" t="s">
        <v>58</v>
      </c>
      <c r="AL2" s="42" t="s">
        <v>59</v>
      </c>
      <c r="AM2" s="42" t="s">
        <v>60</v>
      </c>
      <c r="AN2" s="42" t="s">
        <v>57</v>
      </c>
      <c r="AO2" s="42" t="s">
        <v>62</v>
      </c>
      <c r="AP2" s="42" t="s">
        <v>319</v>
      </c>
      <c r="AQ2" s="42" t="s">
        <v>228</v>
      </c>
      <c r="AR2" s="42" t="s">
        <v>320</v>
      </c>
      <c r="AS2" s="42" t="s">
        <v>63</v>
      </c>
      <c r="AT2" s="42" t="s">
        <v>321</v>
      </c>
      <c r="AU2" s="42" t="s">
        <v>232</v>
      </c>
      <c r="AV2" s="42" t="s">
        <v>332</v>
      </c>
      <c r="AW2" s="42" t="s">
        <v>64</v>
      </c>
      <c r="AX2" s="42" t="s">
        <v>235</v>
      </c>
      <c r="AY2" s="42" t="s">
        <v>331</v>
      </c>
      <c r="AZ2" s="42" t="s">
        <v>330</v>
      </c>
      <c r="BA2" s="42" t="s">
        <v>329</v>
      </c>
      <c r="BB2" s="42" t="s">
        <v>328</v>
      </c>
      <c r="BC2" s="42" t="s">
        <v>240</v>
      </c>
      <c r="BD2" s="42" t="s">
        <v>65</v>
      </c>
      <c r="BE2" s="42" t="s">
        <v>66</v>
      </c>
      <c r="BF2" s="42" t="s">
        <v>67</v>
      </c>
      <c r="BG2" s="42" t="s">
        <v>68</v>
      </c>
      <c r="BH2" s="42" t="s">
        <v>69</v>
      </c>
      <c r="BI2" s="42" t="s">
        <v>70</v>
      </c>
      <c r="BJ2" s="42" t="s">
        <v>71</v>
      </c>
      <c r="BK2" s="42" t="s">
        <v>72</v>
      </c>
      <c r="BL2" s="42" t="s">
        <v>73</v>
      </c>
      <c r="BM2" s="42" t="s">
        <v>74</v>
      </c>
      <c r="BN2" s="42" t="s">
        <v>75</v>
      </c>
      <c r="BO2" s="42" t="s">
        <v>76</v>
      </c>
      <c r="BP2" s="42" t="s">
        <v>77</v>
      </c>
      <c r="BQ2" s="42" t="s">
        <v>78</v>
      </c>
      <c r="BR2" s="42" t="s">
        <v>79</v>
      </c>
      <c r="BS2" s="42" t="s">
        <v>80</v>
      </c>
      <c r="BT2" s="42" t="s">
        <v>81</v>
      </c>
      <c r="BU2" s="42" t="s">
        <v>82</v>
      </c>
      <c r="BV2" s="42" t="s">
        <v>83</v>
      </c>
      <c r="BW2" s="42" t="s">
        <v>84</v>
      </c>
      <c r="BX2" s="42" t="s">
        <v>85</v>
      </c>
      <c r="BY2" s="42" t="s">
        <v>86</v>
      </c>
      <c r="BZ2" s="42" t="s">
        <v>87</v>
      </c>
      <c r="CA2" s="42" t="s">
        <v>88</v>
      </c>
      <c r="CB2" s="42" t="s">
        <v>89</v>
      </c>
      <c r="CC2" s="42" t="s">
        <v>90</v>
      </c>
      <c r="CD2" s="42" t="s">
        <v>91</v>
      </c>
      <c r="CE2" s="42" t="s">
        <v>92</v>
      </c>
      <c r="CF2" s="42" t="s">
        <v>93</v>
      </c>
      <c r="CG2" s="42" t="s">
        <v>94</v>
      </c>
      <c r="CH2" s="42" t="s">
        <v>95</v>
      </c>
      <c r="CI2" s="42" t="s">
        <v>96</v>
      </c>
      <c r="CJ2" s="42" t="s">
        <v>97</v>
      </c>
      <c r="CK2" s="42" t="s">
        <v>98</v>
      </c>
      <c r="CL2" s="42" t="s">
        <v>99</v>
      </c>
      <c r="CM2" s="42" t="s">
        <v>100</v>
      </c>
      <c r="CN2" s="42" t="s">
        <v>101</v>
      </c>
      <c r="CO2" s="42" t="s">
        <v>102</v>
      </c>
      <c r="CP2" s="42" t="s">
        <v>103</v>
      </c>
      <c r="CQ2" s="42" t="s">
        <v>104</v>
      </c>
      <c r="CR2" s="42" t="s">
        <v>105</v>
      </c>
      <c r="CS2" s="42" t="s">
        <v>106</v>
      </c>
      <c r="CT2" s="42" t="s">
        <v>107</v>
      </c>
      <c r="CU2" s="42" t="s">
        <v>108</v>
      </c>
      <c r="CV2" s="42" t="s">
        <v>109</v>
      </c>
      <c r="CW2" s="42" t="s">
        <v>110</v>
      </c>
      <c r="CX2" s="42" t="s">
        <v>111</v>
      </c>
      <c r="CY2" s="42" t="s">
        <v>112</v>
      </c>
      <c r="CZ2" s="42" t="s">
        <v>113</v>
      </c>
      <c r="DA2" s="42" t="s">
        <v>114</v>
      </c>
      <c r="DB2" s="42" t="s">
        <v>115</v>
      </c>
      <c r="DC2" s="42" t="s">
        <v>116</v>
      </c>
      <c r="DD2" s="42" t="s">
        <v>117</v>
      </c>
      <c r="DE2" s="42" t="s">
        <v>118</v>
      </c>
      <c r="DF2" s="42" t="s">
        <v>119</v>
      </c>
      <c r="DG2" s="42" t="s">
        <v>120</v>
      </c>
      <c r="DH2" s="42" t="s">
        <v>121</v>
      </c>
      <c r="DI2" s="42" t="s">
        <v>122</v>
      </c>
      <c r="DJ2" s="42" t="s">
        <v>123</v>
      </c>
      <c r="DK2" s="42" t="s">
        <v>124</v>
      </c>
      <c r="DL2" s="42" t="s">
        <v>125</v>
      </c>
      <c r="DM2" s="42" t="s">
        <v>126</v>
      </c>
      <c r="DN2" s="42" t="s">
        <v>111</v>
      </c>
      <c r="DO2" s="42" t="s">
        <v>127</v>
      </c>
      <c r="DP2" s="42" t="s">
        <v>128</v>
      </c>
      <c r="DQ2" s="42" t="s">
        <v>129</v>
      </c>
      <c r="DR2" s="42" t="s">
        <v>130</v>
      </c>
      <c r="DS2" s="42" t="s">
        <v>131</v>
      </c>
      <c r="DT2" s="42" t="s">
        <v>132</v>
      </c>
      <c r="DU2" s="42" t="s">
        <v>133</v>
      </c>
      <c r="DV2" s="42" t="s">
        <v>134</v>
      </c>
      <c r="DW2" s="42" t="s">
        <v>135</v>
      </c>
      <c r="DX2" s="42" t="s">
        <v>136</v>
      </c>
      <c r="DY2" s="42" t="s">
        <v>137</v>
      </c>
      <c r="DZ2" s="42" t="s">
        <v>138</v>
      </c>
      <c r="EA2" s="42" t="s">
        <v>139</v>
      </c>
      <c r="EB2" s="42" t="s">
        <v>140</v>
      </c>
      <c r="EC2" s="42" t="s">
        <v>141</v>
      </c>
      <c r="ED2" s="42" t="s">
        <v>142</v>
      </c>
      <c r="EE2" s="42" t="s">
        <v>327</v>
      </c>
      <c r="EF2" s="42" t="s">
        <v>144</v>
      </c>
      <c r="EG2" s="42" t="s">
        <v>145</v>
      </c>
      <c r="EH2" s="42" t="s">
        <v>146</v>
      </c>
      <c r="EI2" s="42" t="s">
        <v>147</v>
      </c>
      <c r="EJ2" s="42" t="s">
        <v>148</v>
      </c>
      <c r="EK2" s="42" t="s">
        <v>149</v>
      </c>
      <c r="EL2" s="42" t="s">
        <v>150</v>
      </c>
      <c r="EM2" s="42" t="s">
        <v>151</v>
      </c>
      <c r="EN2" s="42" t="s">
        <v>152</v>
      </c>
      <c r="EO2" s="42" t="s">
        <v>153</v>
      </c>
      <c r="EP2" s="42" t="s">
        <v>154</v>
      </c>
      <c r="EQ2" s="42" t="s">
        <v>155</v>
      </c>
      <c r="ER2" s="42" t="s">
        <v>156</v>
      </c>
      <c r="ES2" s="42" t="s">
        <v>157</v>
      </c>
      <c r="ET2" s="42" t="s">
        <v>158</v>
      </c>
      <c r="EU2" s="42" t="s">
        <v>159</v>
      </c>
      <c r="EV2" s="42" t="s">
        <v>160</v>
      </c>
      <c r="EW2" s="42" t="s">
        <v>161</v>
      </c>
      <c r="EX2" s="42" t="s">
        <v>162</v>
      </c>
      <c r="EY2" s="42" t="s">
        <v>163</v>
      </c>
      <c r="EZ2" s="42" t="s">
        <v>164</v>
      </c>
      <c r="FA2" s="42" t="s">
        <v>165</v>
      </c>
      <c r="FB2" s="42" t="s">
        <v>166</v>
      </c>
      <c r="FC2" s="42" t="s">
        <v>167</v>
      </c>
      <c r="FD2" s="42" t="s">
        <v>168</v>
      </c>
      <c r="FE2" s="42" t="s">
        <v>169</v>
      </c>
      <c r="FF2" s="42" t="s">
        <v>170</v>
      </c>
      <c r="FG2" s="42" t="s">
        <v>171</v>
      </c>
      <c r="FH2" s="42" t="s">
        <v>172</v>
      </c>
      <c r="FI2" s="42" t="s">
        <v>173</v>
      </c>
      <c r="FJ2" s="42" t="s">
        <v>174</v>
      </c>
      <c r="FK2" s="42" t="s">
        <v>175</v>
      </c>
      <c r="FL2" s="42" t="s">
        <v>176</v>
      </c>
      <c r="FM2" s="42" t="s">
        <v>177</v>
      </c>
      <c r="FN2" s="42" t="s">
        <v>178</v>
      </c>
      <c r="FO2" s="42" t="s">
        <v>179</v>
      </c>
      <c r="FP2" s="42" t="s">
        <v>180</v>
      </c>
      <c r="FQ2" s="42" t="s">
        <v>326</v>
      </c>
      <c r="FR2" s="42" t="s">
        <v>325</v>
      </c>
      <c r="FS2" s="42" t="s">
        <v>324</v>
      </c>
      <c r="FT2" s="42" t="s">
        <v>323</v>
      </c>
      <c r="FU2" s="42" t="s">
        <v>322</v>
      </c>
      <c r="FV2" s="42" t="s">
        <v>186</v>
      </c>
      <c r="FW2" s="42" t="s">
        <v>187</v>
      </c>
      <c r="FX2" s="42" t="s">
        <v>188</v>
      </c>
      <c r="FY2" s="42" t="s">
        <v>189</v>
      </c>
      <c r="FZ2" s="42" t="s">
        <v>190</v>
      </c>
      <c r="GA2" s="42" t="s">
        <v>191</v>
      </c>
      <c r="GB2" s="42" t="s">
        <v>192</v>
      </c>
      <c r="GC2" s="42" t="s">
        <v>193</v>
      </c>
      <c r="GD2" s="42" t="s">
        <v>194</v>
      </c>
      <c r="GE2" s="42" t="s">
        <v>195</v>
      </c>
      <c r="GF2" s="42" t="s">
        <v>196</v>
      </c>
      <c r="GG2" s="42" t="s">
        <v>197</v>
      </c>
      <c r="GH2" s="42" t="s">
        <v>198</v>
      </c>
      <c r="GI2" s="42" t="s">
        <v>199</v>
      </c>
      <c r="GJ2" s="42" t="s">
        <v>200</v>
      </c>
      <c r="GK2" s="42" t="s">
        <v>201</v>
      </c>
      <c r="GL2" s="42" t="s">
        <v>202</v>
      </c>
      <c r="GM2" s="42" t="s">
        <v>203</v>
      </c>
      <c r="GN2" s="42" t="s">
        <v>204</v>
      </c>
      <c r="GO2" s="42" t="s">
        <v>205</v>
      </c>
      <c r="GP2" s="42" t="s">
        <v>206</v>
      </c>
      <c r="GQ2" s="42" t="s">
        <v>207</v>
      </c>
      <c r="GR2" s="42" t="s">
        <v>208</v>
      </c>
      <c r="GS2" s="42" t="s">
        <v>209</v>
      </c>
      <c r="GT2" s="42" t="s">
        <v>210</v>
      </c>
      <c r="GU2" s="42" t="s">
        <v>211</v>
      </c>
      <c r="GV2" s="42" t="s">
        <v>212</v>
      </c>
      <c r="GW2" s="42" t="s">
        <v>213</v>
      </c>
      <c r="GX2" s="42" t="s">
        <v>214</v>
      </c>
      <c r="GY2" s="42" t="s">
        <v>215</v>
      </c>
      <c r="GZ2" s="42" t="s">
        <v>216</v>
      </c>
      <c r="HA2" s="42" t="s">
        <v>217</v>
      </c>
      <c r="HB2" s="42" t="s">
        <v>217</v>
      </c>
      <c r="HC2" s="42" t="s">
        <v>218</v>
      </c>
      <c r="HD2" s="42" t="s">
        <v>219</v>
      </c>
      <c r="HE2" s="42" t="s">
        <v>220</v>
      </c>
      <c r="HF2" s="42" t="s">
        <v>221</v>
      </c>
      <c r="HG2" s="42" t="s">
        <v>222</v>
      </c>
      <c r="HH2" s="42" t="s">
        <v>223</v>
      </c>
      <c r="HI2" s="42" t="s">
        <v>224</v>
      </c>
      <c r="HJ2" s="42" t="s">
        <v>225</v>
      </c>
      <c r="HK2" s="42" t="s">
        <v>226</v>
      </c>
      <c r="HM2" s="21" t="s">
        <v>780</v>
      </c>
      <c r="HN2" s="22" t="s">
        <v>1104</v>
      </c>
      <c r="HO2" s="22" t="s">
        <v>1131</v>
      </c>
      <c r="HP2" s="22" t="s">
        <v>1160</v>
      </c>
      <c r="HQ2" s="22" t="s">
        <v>1105</v>
      </c>
      <c r="HR2" s="22" t="s">
        <v>1132</v>
      </c>
      <c r="HS2" s="22" t="s">
        <v>1161</v>
      </c>
      <c r="HT2" s="21" t="s">
        <v>988</v>
      </c>
      <c r="HU2" s="21" t="s">
        <v>828</v>
      </c>
      <c r="HV2" s="22" t="s">
        <v>1106</v>
      </c>
      <c r="HW2" s="22" t="s">
        <v>1133</v>
      </c>
      <c r="HX2" s="21" t="s">
        <v>974</v>
      </c>
      <c r="HY2" s="21" t="s">
        <v>976</v>
      </c>
      <c r="HZ2" s="21" t="s">
        <v>978</v>
      </c>
      <c r="IA2" s="21" t="s">
        <v>980</v>
      </c>
      <c r="IB2" s="21" t="s">
        <v>982</v>
      </c>
      <c r="IC2" s="21" t="s">
        <v>984</v>
      </c>
      <c r="ID2" s="21" t="s">
        <v>970</v>
      </c>
      <c r="IE2" s="21" t="s">
        <v>986</v>
      </c>
      <c r="IF2" s="21" t="s">
        <v>972</v>
      </c>
      <c r="IG2" s="21" t="s">
        <v>895</v>
      </c>
      <c r="IH2" s="21" t="s">
        <v>820</v>
      </c>
      <c r="II2" s="21" t="s">
        <v>821</v>
      </c>
      <c r="IJ2" s="21" t="s">
        <v>1008</v>
      </c>
      <c r="IK2" s="21" t="s">
        <v>838</v>
      </c>
      <c r="IL2" s="21" t="s">
        <v>837</v>
      </c>
      <c r="IM2" s="21" t="s">
        <v>781</v>
      </c>
      <c r="IN2" s="21" t="s">
        <v>996</v>
      </c>
      <c r="IO2" s="21" t="s">
        <v>998</v>
      </c>
      <c r="IP2" s="22" t="s">
        <v>1107</v>
      </c>
      <c r="IQ2" s="22" t="s">
        <v>1134</v>
      </c>
      <c r="IR2" s="21" t="s">
        <v>924</v>
      </c>
      <c r="IS2" s="21" t="s">
        <v>1000</v>
      </c>
      <c r="IT2" s="21" t="s">
        <v>1004</v>
      </c>
      <c r="IU2" s="21" t="s">
        <v>824</v>
      </c>
      <c r="IV2" s="21" t="s">
        <v>875</v>
      </c>
      <c r="IW2" s="22" t="s">
        <v>1108</v>
      </c>
      <c r="IX2" s="22" t="s">
        <v>1135</v>
      </c>
      <c r="IY2" s="21" t="s">
        <v>867</v>
      </c>
      <c r="IZ2" s="20" t="s">
        <v>856</v>
      </c>
      <c r="JA2" s="21" t="s">
        <v>773</v>
      </c>
      <c r="JB2" s="22" t="s">
        <v>1109</v>
      </c>
      <c r="JC2" s="22" t="s">
        <v>1136</v>
      </c>
      <c r="JD2" s="22" t="s">
        <v>1110</v>
      </c>
      <c r="JE2" s="22" t="s">
        <v>1137</v>
      </c>
      <c r="JF2" s="22" t="s">
        <v>1040</v>
      </c>
      <c r="JG2" s="22" t="s">
        <v>1138</v>
      </c>
      <c r="JH2" s="20" t="s">
        <v>857</v>
      </c>
      <c r="JI2" s="21" t="s">
        <v>891</v>
      </c>
      <c r="JJ2" s="21" t="s">
        <v>889</v>
      </c>
      <c r="JK2" s="21" t="s">
        <v>887</v>
      </c>
      <c r="JL2" s="21" t="s">
        <v>776</v>
      </c>
      <c r="JM2" s="21" t="s">
        <v>893</v>
      </c>
      <c r="JN2" s="22" t="s">
        <v>1111</v>
      </c>
      <c r="JO2" s="22" t="s">
        <v>1139</v>
      </c>
      <c r="JP2" s="21" t="s">
        <v>793</v>
      </c>
      <c r="JQ2" s="21" t="s">
        <v>775</v>
      </c>
      <c r="JR2" s="21" t="s">
        <v>809</v>
      </c>
      <c r="JS2" s="21" t="s">
        <v>810</v>
      </c>
      <c r="JT2" s="21" t="s">
        <v>812</v>
      </c>
      <c r="JU2" s="21" t="s">
        <v>774</v>
      </c>
      <c r="JV2" s="21" t="s">
        <v>898</v>
      </c>
      <c r="JW2" s="21" t="s">
        <v>798</v>
      </c>
      <c r="JX2" s="21" t="s">
        <v>803</v>
      </c>
      <c r="JY2" s="21" t="s">
        <v>791</v>
      </c>
      <c r="JZ2" s="21" t="s">
        <v>796</v>
      </c>
      <c r="KA2" s="21" t="s">
        <v>800</v>
      </c>
      <c r="KB2" s="21" t="s">
        <v>808</v>
      </c>
      <c r="KC2" s="21" t="s">
        <v>795</v>
      </c>
      <c r="KD2" s="21" t="s">
        <v>806</v>
      </c>
      <c r="KE2" s="21" t="s">
        <v>777</v>
      </c>
      <c r="KF2" s="21" t="s">
        <v>802</v>
      </c>
      <c r="KG2" s="21" t="s">
        <v>783</v>
      </c>
      <c r="KH2" s="21" t="s">
        <v>797</v>
      </c>
      <c r="KI2" s="21" t="s">
        <v>782</v>
      </c>
      <c r="KJ2" s="21" t="s">
        <v>788</v>
      </c>
      <c r="KK2" s="21" t="s">
        <v>813</v>
      </c>
      <c r="KL2" s="21" t="s">
        <v>790</v>
      </c>
      <c r="KM2" s="21" t="s">
        <v>757</v>
      </c>
      <c r="KN2" s="21" t="s">
        <v>807</v>
      </c>
      <c r="KO2" s="21" t="s">
        <v>799</v>
      </c>
      <c r="KP2" s="21" t="s">
        <v>792</v>
      </c>
      <c r="KQ2" s="21" t="s">
        <v>804</v>
      </c>
      <c r="KR2" s="21" t="s">
        <v>785</v>
      </c>
      <c r="KS2" s="21" t="s">
        <v>814</v>
      </c>
      <c r="KT2" s="21" t="s">
        <v>789</v>
      </c>
      <c r="KU2" s="21" t="s">
        <v>801</v>
      </c>
      <c r="KV2" s="21" t="s">
        <v>784</v>
      </c>
      <c r="KW2" s="21" t="s">
        <v>779</v>
      </c>
      <c r="KX2" s="21" t="s">
        <v>794</v>
      </c>
      <c r="KY2" s="21" t="s">
        <v>786</v>
      </c>
      <c r="KZ2" s="21" t="s">
        <v>787</v>
      </c>
      <c r="LA2" s="21" t="s">
        <v>815</v>
      </c>
      <c r="LB2" s="21" t="s">
        <v>778</v>
      </c>
      <c r="LC2" s="21" t="s">
        <v>1002</v>
      </c>
      <c r="LD2" s="21" t="s">
        <v>1010</v>
      </c>
      <c r="LE2" s="22" t="s">
        <v>1112</v>
      </c>
      <c r="LF2" s="22" t="s">
        <v>1140</v>
      </c>
      <c r="LG2" s="22" t="s">
        <v>1113</v>
      </c>
      <c r="LH2" s="22" t="s">
        <v>1141</v>
      </c>
      <c r="LI2" s="21" t="s">
        <v>880</v>
      </c>
      <c r="LJ2" s="22" t="s">
        <v>1114</v>
      </c>
      <c r="LK2" s="22" t="s">
        <v>1142</v>
      </c>
      <c r="LL2" s="21" t="s">
        <v>818</v>
      </c>
      <c r="LM2" s="21" t="s">
        <v>819</v>
      </c>
      <c r="LN2" s="21" t="s">
        <v>1012</v>
      </c>
      <c r="LO2" s="21" t="s">
        <v>869</v>
      </c>
      <c r="LP2" s="22" t="s">
        <v>1115</v>
      </c>
      <c r="LQ2" s="22" t="s">
        <v>1143</v>
      </c>
      <c r="LR2" s="21" t="s">
        <v>827</v>
      </c>
      <c r="LS2" s="21" t="s">
        <v>990</v>
      </c>
      <c r="LT2" s="21" t="s">
        <v>836</v>
      </c>
      <c r="LU2" s="21" t="s">
        <v>992</v>
      </c>
      <c r="LV2" s="21" t="s">
        <v>829</v>
      </c>
      <c r="LW2" s="21" t="s">
        <v>858</v>
      </c>
      <c r="LX2" s="20" t="s">
        <v>855</v>
      </c>
      <c r="LY2" s="21" t="s">
        <v>865</v>
      </c>
      <c r="LZ2" s="21" t="s">
        <v>908</v>
      </c>
      <c r="MA2" s="21" t="s">
        <v>914</v>
      </c>
      <c r="MB2" s="21" t="s">
        <v>910</v>
      </c>
      <c r="MC2" s="22" t="s">
        <v>1116</v>
      </c>
      <c r="MD2" s="22" t="s">
        <v>1144</v>
      </c>
      <c r="ME2" s="23" t="s">
        <v>847</v>
      </c>
      <c r="MF2" s="21" t="s">
        <v>816</v>
      </c>
      <c r="MG2" s="21" t="s">
        <v>861</v>
      </c>
      <c r="MH2" s="22" t="s">
        <v>1117</v>
      </c>
      <c r="MI2" s="22" t="s">
        <v>1145</v>
      </c>
      <c r="MJ2" s="22" t="s">
        <v>1118</v>
      </c>
      <c r="MK2" s="22" t="s">
        <v>1146</v>
      </c>
      <c r="ML2" s="21" t="s">
        <v>833</v>
      </c>
      <c r="MM2" s="21" t="s">
        <v>826</v>
      </c>
      <c r="MN2" s="21" t="s">
        <v>994</v>
      </c>
      <c r="MO2" s="21" t="s">
        <v>817</v>
      </c>
      <c r="MP2" s="21" t="s">
        <v>1006</v>
      </c>
      <c r="MQ2" s="21" t="s">
        <v>960</v>
      </c>
      <c r="MR2" s="21" t="s">
        <v>811</v>
      </c>
      <c r="MS2" s="21" t="s">
        <v>765</v>
      </c>
      <c r="MT2" s="21" t="s">
        <v>962</v>
      </c>
      <c r="MU2" s="21" t="s">
        <v>840</v>
      </c>
      <c r="MV2" s="21" t="s">
        <v>841</v>
      </c>
      <c r="MW2" s="21" t="s">
        <v>927</v>
      </c>
      <c r="MX2" s="21" t="s">
        <v>839</v>
      </c>
      <c r="MY2" s="21" t="s">
        <v>964</v>
      </c>
      <c r="MZ2" s="21" t="s">
        <v>966</v>
      </c>
      <c r="NA2" s="21" t="s">
        <v>771</v>
      </c>
      <c r="NB2" s="21" t="s">
        <v>771</v>
      </c>
      <c r="NC2" s="21" t="s">
        <v>928</v>
      </c>
      <c r="ND2" s="21" t="s">
        <v>805</v>
      </c>
      <c r="NE2" s="22" t="s">
        <v>1042</v>
      </c>
      <c r="NF2" s="22" t="s">
        <v>1147</v>
      </c>
      <c r="NG2" s="22" t="s">
        <v>1119</v>
      </c>
      <c r="NH2" s="22" t="s">
        <v>1148</v>
      </c>
      <c r="NI2" s="21" t="s">
        <v>863</v>
      </c>
      <c r="NJ2" s="22" t="s">
        <v>1120</v>
      </c>
      <c r="NK2" s="22" t="s">
        <v>1149</v>
      </c>
      <c r="NL2" s="20" t="s">
        <v>854</v>
      </c>
      <c r="NM2" s="22" t="s">
        <v>1121</v>
      </c>
      <c r="NN2" s="22" t="s">
        <v>1150</v>
      </c>
      <c r="NO2" s="22" t="s">
        <v>1122</v>
      </c>
      <c r="NP2" s="22" t="s">
        <v>1151</v>
      </c>
      <c r="NQ2" s="22" t="s">
        <v>1123</v>
      </c>
      <c r="NR2" s="22" t="s">
        <v>1152</v>
      </c>
      <c r="NS2" s="22" t="s">
        <v>1124</v>
      </c>
      <c r="NT2" s="22" t="s">
        <v>1153</v>
      </c>
      <c r="NU2" s="22" t="s">
        <v>1125</v>
      </c>
      <c r="NV2" s="22" t="s">
        <v>1154</v>
      </c>
      <c r="NW2" s="21" t="s">
        <v>822</v>
      </c>
      <c r="NX2" s="21" t="s">
        <v>823</v>
      </c>
      <c r="NY2" s="21" t="s">
        <v>1019</v>
      </c>
      <c r="NZ2" s="21" t="s">
        <v>1014</v>
      </c>
      <c r="OA2" s="21" t="s">
        <v>1015</v>
      </c>
      <c r="OB2" s="21" t="s">
        <v>1023</v>
      </c>
      <c r="OC2" s="21" t="s">
        <v>1025</v>
      </c>
      <c r="OD2" s="21" t="s">
        <v>1016</v>
      </c>
      <c r="OE2" s="21" t="s">
        <v>1020</v>
      </c>
      <c r="OF2" s="21" t="s">
        <v>1018</v>
      </c>
      <c r="OG2" s="21" t="s">
        <v>1018</v>
      </c>
      <c r="OH2" s="21" t="s">
        <v>1022</v>
      </c>
      <c r="OI2" s="22" t="s">
        <v>1126</v>
      </c>
      <c r="OJ2" s="22" t="s">
        <v>1155</v>
      </c>
      <c r="OK2" s="21" t="s">
        <v>956</v>
      </c>
      <c r="OL2" s="21" t="s">
        <v>948</v>
      </c>
      <c r="OM2" s="21" t="s">
        <v>950</v>
      </c>
      <c r="ON2" s="22" t="s">
        <v>1127</v>
      </c>
      <c r="OO2" s="22" t="s">
        <v>1156</v>
      </c>
      <c r="OP2" s="22" t="s">
        <v>1128</v>
      </c>
      <c r="OQ2" s="22" t="s">
        <v>1157</v>
      </c>
      <c r="OR2" s="22" t="s">
        <v>1129</v>
      </c>
      <c r="OS2" s="22" t="s">
        <v>1158</v>
      </c>
      <c r="OT2" s="21" t="s">
        <v>772</v>
      </c>
      <c r="OU2" s="21" t="s">
        <v>835</v>
      </c>
      <c r="OV2" s="21" t="s">
        <v>831</v>
      </c>
      <c r="OW2" s="21" t="s">
        <v>834</v>
      </c>
      <c r="OX2" s="21" t="s">
        <v>832</v>
      </c>
      <c r="OY2" s="21" t="s">
        <v>825</v>
      </c>
      <c r="OZ2" s="21" t="s">
        <v>830</v>
      </c>
      <c r="PA2" s="21" t="s">
        <v>830</v>
      </c>
      <c r="PB2" s="21" t="s">
        <v>830</v>
      </c>
      <c r="PC2" s="22" t="s">
        <v>1130</v>
      </c>
      <c r="PD2" s="22" t="s">
        <v>1159</v>
      </c>
    </row>
    <row r="3" spans="1:420" ht="31.5" x14ac:dyDescent="0.25">
      <c r="A3" s="27" t="s">
        <v>1029</v>
      </c>
      <c r="B3" s="28"/>
      <c r="C3" s="28" t="str">
        <f>IF(JA3&gt;90,"1","0")</f>
        <v>0</v>
      </c>
      <c r="D3" s="28"/>
      <c r="E3" s="28"/>
      <c r="F3" s="28"/>
      <c r="G3" s="29"/>
      <c r="H3" s="28" t="e">
        <f>NC3/JI3</f>
        <v>#DIV/0!</v>
      </c>
      <c r="I3" s="26" t="s">
        <v>1027</v>
      </c>
      <c r="J3" s="29" t="e">
        <f>(NJ3/NK3)-1</f>
        <v>#DIV/0!</v>
      </c>
      <c r="K3" s="28"/>
      <c r="L3" s="28"/>
      <c r="M3" s="45" t="s">
        <v>1031</v>
      </c>
      <c r="N3" s="26" t="s">
        <v>1027</v>
      </c>
      <c r="O3" s="28"/>
      <c r="P3" s="26" t="s">
        <v>1027</v>
      </c>
      <c r="Q3" s="28"/>
      <c r="R3" s="28"/>
      <c r="S3" s="28"/>
      <c r="T3" s="28"/>
      <c r="U3" s="30"/>
      <c r="V3" s="28"/>
      <c r="W3" s="28"/>
      <c r="X3" s="28"/>
      <c r="Y3" s="28"/>
      <c r="Z3" s="28"/>
      <c r="AA3" s="28"/>
      <c r="AB3" s="28"/>
      <c r="AC3" s="28"/>
      <c r="AD3" s="28"/>
      <c r="AE3" s="28"/>
      <c r="AF3" s="28" t="str">
        <f>IF(IV3-NI3&lt;91,"1","0")</f>
        <v>1</v>
      </c>
      <c r="AG3" s="28"/>
      <c r="AH3" s="28"/>
      <c r="AI3" s="30" t="str">
        <f>IF(JF3&lt;0,"1","0")</f>
        <v>0</v>
      </c>
      <c r="AJ3" s="29" t="e">
        <f>(JF3/JG3)-1</f>
        <v>#DIV/0!</v>
      </c>
      <c r="AK3" s="28"/>
      <c r="AL3" s="28"/>
      <c r="AM3" s="28"/>
      <c r="AN3" s="28"/>
      <c r="AO3" s="29" t="e">
        <f>(IG3/OK3)-1</f>
        <v>#DIV/0!</v>
      </c>
      <c r="AP3" s="28"/>
      <c r="AQ3" s="28"/>
      <c r="AR3" s="28"/>
      <c r="AS3" s="28"/>
      <c r="AT3" s="28"/>
      <c r="AU3" s="30"/>
      <c r="AV3" s="28"/>
      <c r="AW3" s="28" t="e">
        <f>(MH3+HV3+LG3)/(NO3+NS3+(MA3/3.5)-IP3+LG3)</f>
        <v>#DIV/0!</v>
      </c>
      <c r="AX3" s="28"/>
      <c r="AY3" s="28"/>
      <c r="AZ3" s="28" t="str">
        <f>IF(MR3&gt;0,"1","0")</f>
        <v>0</v>
      </c>
      <c r="BA3" s="28"/>
      <c r="BB3" s="28"/>
      <c r="BC3" s="28"/>
      <c r="BD3" s="28"/>
      <c r="BE3" s="28" t="e">
        <f>(JJ3+LV3)/IG3</f>
        <v>#DIV/0!</v>
      </c>
      <c r="BF3" s="28"/>
      <c r="BG3" s="28"/>
      <c r="BH3" s="26" t="s">
        <v>1027</v>
      </c>
      <c r="BI3" s="26" t="s">
        <v>1027</v>
      </c>
      <c r="BJ3" s="26" t="s">
        <v>1027</v>
      </c>
      <c r="BK3" s="26" t="s">
        <v>1027</v>
      </c>
      <c r="BL3" s="26" t="s">
        <v>1027</v>
      </c>
      <c r="BM3" s="28" t="e">
        <f>ON3/JD3</f>
        <v>#DIV/0!</v>
      </c>
      <c r="BN3" s="28" t="e">
        <f>OL3/OM3</f>
        <v>#DIV/0!</v>
      </c>
      <c r="BO3" s="26" t="s">
        <v>1027</v>
      </c>
      <c r="BP3" s="26" t="s">
        <v>1027</v>
      </c>
      <c r="BQ3" s="26" t="s">
        <v>1027</v>
      </c>
      <c r="BR3" s="30" t="e">
        <f>(IP3/IQ3)-1</f>
        <v>#DIV/0!</v>
      </c>
      <c r="BS3" s="30" t="e">
        <f>(PC3/PD3)-1</f>
        <v>#DIV/0!</v>
      </c>
      <c r="BT3" s="30" t="e">
        <f>(IW3/IX3)-1</f>
        <v>#DIV/0!</v>
      </c>
      <c r="BU3" s="30" t="e">
        <f>OR3/((HN3+HO3)/2)</f>
        <v>#DIV/0!</v>
      </c>
      <c r="BV3" s="30" t="e">
        <f>(OR3/((HN3+HO3)/2))/(OS3/((HO3+HP3)/2))-1</f>
        <v>#DIV/0!</v>
      </c>
      <c r="BW3" s="30" t="e">
        <f>(NM3/NN3)-1</f>
        <v>#DIV/0!</v>
      </c>
      <c r="BX3" s="30" t="e">
        <f>(NM3/NU3)</f>
        <v>#DIV/0!</v>
      </c>
      <c r="BY3" s="30" t="e">
        <f>((NM3/NU3)/(NN3/NV3))-1</f>
        <v>#DIV/0!</v>
      </c>
      <c r="BZ3" s="30" t="e">
        <f>(NU3/NV3)-1</f>
        <v>#DIV/0!</v>
      </c>
      <c r="CA3" s="30" t="e">
        <f>(NU3/OI3)</f>
        <v>#DIV/0!</v>
      </c>
      <c r="CB3" s="30" t="e">
        <f>((NU3/OI3)/(NV3/OJ3))-1</f>
        <v>#DIV/0!</v>
      </c>
      <c r="CC3" s="30" t="e">
        <f>NJ3/((HQ3+HR3)/2)</f>
        <v>#DIV/0!</v>
      </c>
      <c r="CD3" s="30" t="e">
        <f>((NJ3/((HQ3+HR3)/2))/(NK3/((HR3+HS3)/2)))-1</f>
        <v>#DIV/0!</v>
      </c>
      <c r="CE3" s="30" t="e">
        <f>(JB3/JC3)-1</f>
        <v>#DIV/0!</v>
      </c>
      <c r="CF3" s="30" t="e">
        <f>((JB3/JC3)-1)/(((ON3-IP3)/(OO3-IQ3))-1)</f>
        <v>#DIV/0!</v>
      </c>
      <c r="CG3" s="30" t="e">
        <f>((JB3/JC3)-1)/((OI3/OJ3)-1)</f>
        <v>#DIV/0!</v>
      </c>
      <c r="CH3" s="30" t="e">
        <f>(JD3/JE3)-1</f>
        <v>#DIV/0!</v>
      </c>
      <c r="CI3" s="30" t="e">
        <f>((JD3/JE3)-1)/(((ON3-IP3)/(OO3-IQ3))-1)</f>
        <v>#DIV/0!</v>
      </c>
      <c r="CJ3" s="30" t="e">
        <f>((JD3/JE3)-1)/((OI3/OJ3)-1)</f>
        <v>#DIV/0!</v>
      </c>
      <c r="CK3" s="30" t="e">
        <f>JD3/NJ3</f>
        <v>#DIV/0!</v>
      </c>
      <c r="CL3" s="30" t="e">
        <f>((JD3/NJ3)/(JE3/NK3))-1</f>
        <v>#DIV/0!</v>
      </c>
      <c r="CM3" s="30" t="e">
        <f>LG3/NU3</f>
        <v>#DIV/0!</v>
      </c>
      <c r="CN3" s="30" t="e">
        <f>((LG3/NU3)/(LH3/NV3))-1</f>
        <v>#DIV/0!</v>
      </c>
      <c r="CO3" s="30" t="e">
        <f>LG3/OP3</f>
        <v>#DIV/0!</v>
      </c>
      <c r="CP3" s="30" t="e">
        <f>((LG3/OP3)/(LH3/OQ3))-1</f>
        <v>#DIV/0!</v>
      </c>
      <c r="CQ3" s="30">
        <f>NJ3-IW3</f>
        <v>0</v>
      </c>
      <c r="CR3" s="30" t="e">
        <f>((NJ3-IW3)/(NK3-IX3))-1</f>
        <v>#DIV/0!</v>
      </c>
      <c r="CS3" s="30" t="e">
        <f>(NJ3-IW3)/NJ3</f>
        <v>#DIV/0!</v>
      </c>
      <c r="CT3" s="30" t="e">
        <f>(((NJ3-IW3)/NJ3)/((NK3-IX3)/NK3))-1</f>
        <v>#DIV/0!</v>
      </c>
      <c r="CU3" s="30" t="e">
        <f>(((OI3-OP3-LE3))/((OJ3-OQ3-LF3)))-1</f>
        <v>#DIV/0!</v>
      </c>
      <c r="CV3" s="30" t="e">
        <f>JD3/LG3</f>
        <v>#DIV/0!</v>
      </c>
      <c r="CW3" s="30" t="e">
        <f>((JD3/LG3)/(JE3/LH3))-1</f>
        <v>#DIV/0!</v>
      </c>
      <c r="CX3" s="30" t="e">
        <f>(LG3/LH3)-1</f>
        <v>#DIV/0!</v>
      </c>
      <c r="CY3" s="30" t="e">
        <f>LP3/NJ3</f>
        <v>#DIV/0!</v>
      </c>
      <c r="CZ3" s="30" t="e">
        <f>((LP3/NJ3)/(LQ3/NK3))-1</f>
        <v>#DIV/0!</v>
      </c>
      <c r="DA3" s="30" t="e">
        <f>(NU3/MB3)/(NM3/LZ3)</f>
        <v>#DIV/0!</v>
      </c>
      <c r="DB3" s="30" t="e">
        <f>MC3/NJ3</f>
        <v>#DIV/0!</v>
      </c>
      <c r="DC3" s="30" t="e">
        <f>((MC3/NJ3)/(MD3/NK3))-1</f>
        <v>#DIV/0!</v>
      </c>
      <c r="DD3" s="30" t="e">
        <f>((ON3-IP3)/(OO3-IQ3))-1</f>
        <v>#DIV/0!</v>
      </c>
      <c r="DE3" s="30" t="e">
        <f>(ON3-IP3)/MZ3</f>
        <v>#DIV/0!</v>
      </c>
      <c r="DF3" s="30" t="e">
        <f>(((ON3-IP3)/MZ3)/((OO3-IQ3)/NA3))-1</f>
        <v>#DIV/0!</v>
      </c>
      <c r="DG3" s="30" t="e">
        <f>(ON3-IP3)/(OI3-OP3-LE3)</f>
        <v>#DIV/0!</v>
      </c>
      <c r="DH3" s="30" t="e">
        <f>(((ON3-IP3)/(OI3-OP3-LE3))/((OO3-IQ3)/(OJ3-OQ3-LF3)))-1</f>
        <v>#DIV/0!</v>
      </c>
      <c r="DI3" s="30" t="e">
        <f>(ON3-IP3)/NJ3</f>
        <v>#DIV/0!</v>
      </c>
      <c r="DJ3" s="30" t="e">
        <f>(((ON3-IP3)/NJ3)/((OO3-IQ3)/NK3))-1</f>
        <v>#DIV/0!</v>
      </c>
      <c r="DK3" s="30" t="e">
        <f>(MH3/MI3)-1</f>
        <v>#DIV/0!</v>
      </c>
      <c r="DL3" s="30" t="e">
        <f>MH3/NJ3</f>
        <v>#DIV/0!</v>
      </c>
      <c r="DM3" s="30" t="e">
        <f>((MH3/NJ3)/(MI3/NK3))-1</f>
        <v>#DIV/0!</v>
      </c>
      <c r="DN3" s="30" t="e">
        <f>(LG3/LH3)-1</f>
        <v>#DIV/0!</v>
      </c>
      <c r="DO3" s="30" t="e">
        <f>LG3/NU3</f>
        <v>#DIV/0!</v>
      </c>
      <c r="DP3" s="30" t="e">
        <f>((LG3/NU3)/(LH3/NV3))-1</f>
        <v>#DIV/0!</v>
      </c>
      <c r="DQ3" s="30" t="e">
        <f>LG3/OP3</f>
        <v>#DIV/0!</v>
      </c>
      <c r="DR3" s="30" t="e">
        <f>((LG3/OP3)/(LH3/OQ3))-1</f>
        <v>#DIV/0!</v>
      </c>
      <c r="DS3" s="30" t="e">
        <f>NJ3/MJ3</f>
        <v>#DIV/0!</v>
      </c>
      <c r="DT3" s="30" t="e">
        <f>((NJ3/MJ3)/(NK3/MK3))-1</f>
        <v>#DIV/0!</v>
      </c>
      <c r="DU3" s="30" t="e">
        <f>(NM3-LJ3)/NU3</f>
        <v>#DIV/0!</v>
      </c>
      <c r="DV3" s="30" t="e">
        <f>(((NM3-LJ3)/NU3)/((NN3-LK3)/NV3))-1</f>
        <v>#DIV/0!</v>
      </c>
      <c r="DW3" s="30" t="e">
        <f>JB3/NJ3</f>
        <v>#DIV/0!</v>
      </c>
      <c r="DX3" s="30" t="e">
        <f>((JB3/NJ3)/(JC3/NK3))-1</f>
        <v>#DIV/0!</v>
      </c>
      <c r="DY3" s="30" t="e">
        <f>(NO3/NP3)-1</f>
        <v>#DIV/0!</v>
      </c>
      <c r="DZ3" s="30" t="e">
        <f>NJ3/LJ3</f>
        <v>#DIV/0!</v>
      </c>
      <c r="EA3" s="30" t="e">
        <f>((NJ3/LJ3)/(NK3/LK3))-1</f>
        <v>#DIV/0!</v>
      </c>
      <c r="EB3" s="30" t="e">
        <f>ON3/NJ3</f>
        <v>#DIV/0!</v>
      </c>
      <c r="EC3" s="30" t="e">
        <f>((ON3/NJ3)/(OO3/NK3))-1</f>
        <v>#DIV/0!</v>
      </c>
      <c r="ED3" s="30" t="e">
        <f>(NJ3/NK3)-1</f>
        <v>#DIV/0!</v>
      </c>
      <c r="EE3" s="26" t="s">
        <v>1027</v>
      </c>
      <c r="EF3" s="26" t="s">
        <v>1027</v>
      </c>
      <c r="EG3" s="26" t="s">
        <v>1027</v>
      </c>
      <c r="EH3" s="26" t="s">
        <v>1027</v>
      </c>
      <c r="EI3" s="28" t="e">
        <f>(NY3+NZ3)/NW3</f>
        <v>#DIV/0!</v>
      </c>
      <c r="EJ3" s="28" t="e">
        <f>(OE3+OF3)/OD3</f>
        <v>#DIV/0!</v>
      </c>
      <c r="EK3" s="28" t="e">
        <f>NY3/NW3</f>
        <v>#DIV/0!</v>
      </c>
      <c r="EL3" s="28" t="e">
        <f>NY3/NX3</f>
        <v>#DIV/0!</v>
      </c>
      <c r="EM3" s="28" t="e">
        <f>NY3/IF3</f>
        <v>#DIV/0!</v>
      </c>
      <c r="EN3" s="28" t="e">
        <f>NY3/NZ3</f>
        <v>#DIV/0!</v>
      </c>
      <c r="EO3" s="26" t="s">
        <v>1027</v>
      </c>
      <c r="EP3" s="28" t="e">
        <f>IJ3/IH3</f>
        <v>#DIV/0!</v>
      </c>
      <c r="EQ3" s="28" t="e">
        <f>IJ3/II3</f>
        <v>#DIV/0!</v>
      </c>
      <c r="ER3" s="28">
        <f>IJ3+IN3</f>
        <v>0</v>
      </c>
      <c r="ES3" s="28" t="e">
        <f>MZ3/IE3</f>
        <v>#DIV/0!</v>
      </c>
      <c r="ET3" s="28" t="e">
        <f>MQ3/IA3</f>
        <v>#DIV/0!</v>
      </c>
      <c r="EU3" s="28" t="e">
        <f>MY3/IC3</f>
        <v>#DIV/0!</v>
      </c>
      <c r="EV3" s="28" t="e">
        <f>MT3/IB3</f>
        <v>#DIV/0!</v>
      </c>
      <c r="EW3" s="28" t="e">
        <f>MZ3/IF3</f>
        <v>#DIV/0!</v>
      </c>
      <c r="EX3" s="28" t="e">
        <f>IG3/PA3</f>
        <v>#DIV/0!</v>
      </c>
      <c r="EY3" s="28" t="e">
        <f>MY3/ID3</f>
        <v>#DIV/0!</v>
      </c>
      <c r="EZ3" s="28" t="e">
        <f>MT3/PB3</f>
        <v>#DIV/0!</v>
      </c>
      <c r="FA3" s="26" t="s">
        <v>1027</v>
      </c>
      <c r="FB3" s="26" t="s">
        <v>1027</v>
      </c>
      <c r="FC3" s="26" t="s">
        <v>1027</v>
      </c>
      <c r="FD3" s="26" t="s">
        <v>1027</v>
      </c>
      <c r="FE3" s="26" t="s">
        <v>1027</v>
      </c>
      <c r="FF3" s="26" t="s">
        <v>1027</v>
      </c>
      <c r="FG3" s="26" t="s">
        <v>1027</v>
      </c>
      <c r="FH3" s="26" t="s">
        <v>1027</v>
      </c>
      <c r="FI3" s="26" t="s">
        <v>1027</v>
      </c>
      <c r="FJ3" s="26" t="s">
        <v>1027</v>
      </c>
      <c r="FK3" s="26" t="s">
        <v>1027</v>
      </c>
      <c r="FL3" s="26" t="s">
        <v>1027</v>
      </c>
      <c r="FM3" s="26" t="s">
        <v>1027</v>
      </c>
      <c r="FN3" s="26" t="s">
        <v>1027</v>
      </c>
      <c r="FO3" s="26" t="s">
        <v>1027</v>
      </c>
      <c r="FP3" s="26" t="s">
        <v>1027</v>
      </c>
      <c r="FQ3" s="26" t="s">
        <v>1027</v>
      </c>
      <c r="FR3" s="26" t="s">
        <v>1027</v>
      </c>
      <c r="FS3" s="28" t="str">
        <f>IF(LB3&gt;(MW3*3),"1","0")</f>
        <v>0</v>
      </c>
      <c r="FT3" s="28" t="str">
        <f>IF(MO3&gt;(MW3*3),"1","0")</f>
        <v>0</v>
      </c>
      <c r="FU3" s="28" t="str">
        <f>IF(IU3&gt;0,"1","0")</f>
        <v>0</v>
      </c>
      <c r="FV3" s="28"/>
      <c r="FW3" s="28" t="e">
        <f>OB3/LB3</f>
        <v>#DIV/0!</v>
      </c>
      <c r="FX3" s="28" t="e">
        <f>OC3/MO3</f>
        <v>#DIV/0!</v>
      </c>
      <c r="FY3" s="28" t="e">
        <f>LB3/MW3</f>
        <v>#DIV/0!</v>
      </c>
      <c r="FZ3" s="28" t="e">
        <f>MO3/LB3</f>
        <v>#DIV/0!</v>
      </c>
      <c r="GA3" s="28" t="e">
        <f>MO3/MW3</f>
        <v>#DIV/0!</v>
      </c>
      <c r="GB3" s="28" t="e">
        <f>(MO3+LB3)/MW3</f>
        <v>#DIV/0!</v>
      </c>
      <c r="GC3" s="28" t="e">
        <f>MQ3/MY3</f>
        <v>#DIV/0!</v>
      </c>
      <c r="GD3" s="28" t="e">
        <f>IT3/MP3</f>
        <v>#DIV/0!</v>
      </c>
      <c r="GE3" s="28" t="e">
        <f>MP3/LC3</f>
        <v>#DIV/0!</v>
      </c>
      <c r="GF3" s="26" t="s">
        <v>1027</v>
      </c>
      <c r="GG3" s="26" t="s">
        <v>1027</v>
      </c>
      <c r="GH3" s="28"/>
      <c r="GI3" s="28"/>
      <c r="GJ3" s="28"/>
      <c r="GK3" s="28"/>
      <c r="GL3" s="28"/>
      <c r="GM3" s="28"/>
      <c r="GN3" s="28"/>
      <c r="GO3" s="28"/>
      <c r="GP3" s="28"/>
      <c r="GQ3" s="28" t="e">
        <f>MM3/HZ3</f>
        <v>#DIV/0!</v>
      </c>
      <c r="GR3" s="28" t="e">
        <f>LR3/HY3</f>
        <v>#DIV/0!</v>
      </c>
      <c r="GS3" s="28" t="e">
        <f>HU3/HX3</f>
        <v>#DIV/0!</v>
      </c>
      <c r="GT3" s="28" t="e">
        <f>LV3/IG3</f>
        <v>#DIV/0!</v>
      </c>
      <c r="GU3" s="28" t="e">
        <f>MM3/MN3</f>
        <v>#DIV/0!</v>
      </c>
      <c r="GV3" s="28" t="e">
        <f>LR3/LS3</f>
        <v>#DIV/0!</v>
      </c>
      <c r="GW3" s="28" t="e">
        <f>HU3/HT3</f>
        <v>#DIV/0!</v>
      </c>
      <c r="GX3" s="28" t="e">
        <f>LV3/LU3</f>
        <v>#DIV/0!</v>
      </c>
      <c r="GY3" s="28"/>
      <c r="GZ3" s="28"/>
      <c r="HA3" s="28"/>
      <c r="HB3" s="28"/>
      <c r="HC3" s="28"/>
      <c r="HD3" s="28"/>
      <c r="HE3" s="28"/>
      <c r="HF3" s="28"/>
      <c r="HG3" s="28"/>
      <c r="HH3" s="28"/>
      <c r="HI3" s="28"/>
      <c r="HJ3" s="28"/>
      <c r="HK3" s="28"/>
      <c r="HM3" s="21"/>
      <c r="HN3" s="22"/>
      <c r="HO3" s="22"/>
      <c r="HP3" s="22"/>
      <c r="HQ3" s="22"/>
      <c r="HR3" s="22"/>
      <c r="HS3" s="22"/>
      <c r="HT3" s="21"/>
      <c r="HU3" s="21"/>
      <c r="HV3" s="22"/>
      <c r="HW3" s="22"/>
      <c r="HX3" s="21"/>
      <c r="HY3" s="21"/>
      <c r="HZ3" s="21"/>
      <c r="IA3" s="21"/>
      <c r="IB3" s="21"/>
      <c r="IC3" s="21"/>
      <c r="ID3" s="21"/>
      <c r="IE3" s="21"/>
      <c r="IF3" s="21"/>
      <c r="IG3" s="21"/>
      <c r="IH3" s="21"/>
      <c r="II3" s="21"/>
      <c r="IJ3" s="21"/>
      <c r="IK3" s="21"/>
      <c r="IL3" s="21"/>
      <c r="IM3" s="21"/>
      <c r="IN3" s="21"/>
      <c r="IO3" s="21"/>
      <c r="IP3" s="22"/>
      <c r="IQ3" s="22"/>
      <c r="IR3" s="21"/>
      <c r="IS3" s="21"/>
      <c r="IT3" s="21"/>
      <c r="IU3" s="21"/>
      <c r="IV3" s="21"/>
      <c r="IW3" s="22"/>
      <c r="IX3" s="22"/>
      <c r="IY3" s="21"/>
      <c r="IZ3" s="20"/>
      <c r="JA3" s="21"/>
      <c r="JB3" s="22"/>
      <c r="JC3" s="22"/>
      <c r="JD3" s="22"/>
      <c r="JE3" s="22"/>
      <c r="JF3" s="22"/>
      <c r="JG3" s="22"/>
      <c r="JH3" s="20"/>
      <c r="JI3" s="21"/>
      <c r="JJ3" s="21"/>
      <c r="JK3" s="21"/>
      <c r="JL3" s="21"/>
      <c r="JM3" s="21"/>
      <c r="JN3" s="22"/>
      <c r="JO3" s="22"/>
      <c r="JP3" s="21"/>
      <c r="JQ3" s="21"/>
      <c r="JR3" s="21"/>
      <c r="JS3" s="21"/>
      <c r="JT3" s="21"/>
      <c r="JU3" s="21"/>
      <c r="JV3" s="21"/>
      <c r="JW3" s="21"/>
      <c r="JX3" s="21"/>
      <c r="JY3" s="21"/>
      <c r="JZ3" s="21"/>
      <c r="KA3" s="21"/>
      <c r="KB3" s="21"/>
      <c r="KC3" s="21"/>
      <c r="KD3" s="21"/>
      <c r="KE3" s="21"/>
      <c r="KF3" s="21"/>
      <c r="KG3" s="21"/>
      <c r="KH3" s="21"/>
      <c r="KI3" s="21"/>
      <c r="KJ3" s="21"/>
      <c r="KK3" s="21"/>
      <c r="KL3" s="21"/>
      <c r="KM3" s="21"/>
      <c r="KN3" s="21"/>
      <c r="KO3" s="21"/>
      <c r="KP3" s="21"/>
      <c r="KQ3" s="21"/>
      <c r="KR3" s="21"/>
      <c r="KS3" s="21"/>
      <c r="KT3" s="21"/>
      <c r="KU3" s="21"/>
      <c r="KV3" s="21"/>
      <c r="KW3" s="21"/>
      <c r="KX3" s="21"/>
      <c r="KY3" s="21"/>
      <c r="KZ3" s="21"/>
      <c r="LA3" s="21"/>
      <c r="LB3" s="21"/>
      <c r="LC3" s="21"/>
      <c r="LD3" s="21"/>
      <c r="LE3" s="22"/>
      <c r="LF3" s="22"/>
      <c r="LG3" s="22"/>
      <c r="LH3" s="22"/>
      <c r="LI3" s="21"/>
      <c r="LJ3" s="22"/>
      <c r="LK3" s="22"/>
      <c r="LL3" s="21"/>
      <c r="LM3" s="21"/>
      <c r="LN3" s="21"/>
      <c r="LO3" s="21"/>
      <c r="LP3" s="22"/>
      <c r="LQ3" s="22"/>
      <c r="LR3" s="21"/>
      <c r="LS3" s="21"/>
      <c r="LT3" s="21"/>
      <c r="LU3" s="21"/>
      <c r="LV3" s="21"/>
      <c r="LW3" s="21"/>
      <c r="LX3" s="20"/>
      <c r="LY3" s="21"/>
      <c r="LZ3" s="21"/>
      <c r="MA3" s="21"/>
      <c r="MB3" s="21"/>
      <c r="MC3" s="22"/>
      <c r="MD3" s="22"/>
      <c r="ME3" s="23"/>
      <c r="MF3" s="21"/>
      <c r="MG3" s="21"/>
      <c r="MH3" s="22"/>
      <c r="MI3" s="22"/>
      <c r="MJ3" s="22"/>
      <c r="MK3" s="22"/>
      <c r="ML3" s="21"/>
      <c r="MM3" s="21"/>
      <c r="MN3" s="21"/>
      <c r="MO3" s="21"/>
      <c r="MP3" s="21"/>
      <c r="MQ3" s="21"/>
      <c r="MR3" s="21"/>
      <c r="MS3" s="21"/>
      <c r="MT3" s="21"/>
      <c r="MU3" s="21"/>
      <c r="MV3" s="21"/>
      <c r="MW3" s="21"/>
      <c r="MX3" s="21"/>
      <c r="MY3" s="21"/>
      <c r="MZ3" s="21"/>
      <c r="NA3" s="21"/>
      <c r="NB3" s="21"/>
      <c r="NC3" s="21"/>
      <c r="ND3" s="21"/>
      <c r="NE3" s="22"/>
      <c r="NF3" s="22"/>
      <c r="NG3" s="22"/>
      <c r="NH3" s="22"/>
      <c r="NI3" s="21"/>
      <c r="NJ3" s="22"/>
      <c r="NK3" s="22"/>
      <c r="NL3" s="20"/>
      <c r="NM3" s="22"/>
      <c r="NN3" s="22"/>
      <c r="NO3" s="22"/>
      <c r="NP3" s="22"/>
      <c r="NQ3" s="22"/>
      <c r="NR3" s="22"/>
      <c r="NS3" s="22"/>
      <c r="NT3" s="22"/>
      <c r="NU3" s="22"/>
      <c r="NV3" s="22"/>
      <c r="NW3" s="21"/>
      <c r="NX3" s="21"/>
      <c r="NY3" s="21"/>
      <c r="NZ3" s="21"/>
      <c r="OA3" s="21"/>
      <c r="OB3" s="21"/>
      <c r="OC3" s="21"/>
      <c r="OD3" s="21"/>
      <c r="OE3" s="21"/>
      <c r="OF3" s="21"/>
      <c r="OG3" s="21"/>
      <c r="OH3" s="21"/>
      <c r="OI3" s="22"/>
      <c r="OJ3" s="22"/>
      <c r="OK3" s="21"/>
      <c r="OL3" s="21"/>
      <c r="OM3" s="21"/>
      <c r="ON3" s="22"/>
      <c r="OO3" s="22"/>
      <c r="OP3" s="22"/>
      <c r="OQ3" s="22"/>
      <c r="OR3" s="22"/>
      <c r="OS3" s="22"/>
      <c r="OT3" s="21"/>
      <c r="OU3" s="21"/>
      <c r="OV3" s="21"/>
      <c r="OW3" s="21"/>
      <c r="OX3" s="21"/>
      <c r="OY3" s="21"/>
      <c r="OZ3" s="21"/>
      <c r="PA3" s="21"/>
      <c r="PB3" s="21"/>
      <c r="PC3" s="22"/>
      <c r="PD3" s="22"/>
    </row>
    <row r="4" spans="1:420" x14ac:dyDescent="0.25">
      <c r="A4" s="31"/>
      <c r="B4" s="32"/>
      <c r="C4" s="32"/>
      <c r="D4" s="32"/>
      <c r="E4" s="32"/>
      <c r="F4" s="32"/>
      <c r="G4" s="33"/>
      <c r="H4" s="32"/>
      <c r="I4" s="32"/>
      <c r="J4" s="33"/>
      <c r="K4" s="32"/>
      <c r="L4" s="32"/>
      <c r="M4" s="32"/>
      <c r="N4" s="32"/>
      <c r="O4" s="32"/>
      <c r="P4" s="32"/>
      <c r="Q4" s="32"/>
      <c r="R4" s="32"/>
      <c r="S4" s="32"/>
      <c r="T4" s="32"/>
      <c r="U4" s="34"/>
      <c r="V4" s="32"/>
      <c r="W4" s="32"/>
      <c r="X4" s="32"/>
      <c r="Y4" s="32"/>
      <c r="Z4" s="32"/>
      <c r="AA4" s="32"/>
      <c r="AB4" s="32"/>
      <c r="AC4" s="32"/>
      <c r="AD4" s="32"/>
      <c r="AE4" s="32"/>
      <c r="AF4" s="32"/>
      <c r="AG4" s="32"/>
      <c r="AH4" s="32"/>
      <c r="AI4" s="34"/>
      <c r="AJ4" s="33"/>
      <c r="AK4" s="32"/>
      <c r="AL4" s="32"/>
      <c r="AM4" s="32"/>
      <c r="AN4" s="32"/>
      <c r="AO4" s="33"/>
      <c r="AP4" s="32"/>
      <c r="AQ4" s="32"/>
      <c r="AR4" s="32"/>
      <c r="AS4" s="32"/>
      <c r="AT4" s="32"/>
      <c r="AU4" s="34"/>
      <c r="AV4" s="32"/>
      <c r="AW4" s="32"/>
      <c r="AX4" s="32"/>
      <c r="AY4" s="32"/>
      <c r="AZ4" s="32"/>
      <c r="BA4" s="32"/>
      <c r="BB4" s="32"/>
      <c r="BC4" s="32"/>
      <c r="BD4" s="32"/>
      <c r="BE4" s="32"/>
      <c r="BF4" s="32"/>
      <c r="BG4" s="32"/>
      <c r="BH4" s="32"/>
      <c r="BI4" s="32"/>
      <c r="BJ4" s="32"/>
      <c r="BK4" s="32"/>
      <c r="BL4" s="32"/>
      <c r="BM4" s="32"/>
      <c r="BN4" s="32"/>
      <c r="BO4" s="32"/>
      <c r="BP4" s="32"/>
      <c r="BQ4" s="32"/>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2"/>
      <c r="EF4" s="32"/>
      <c r="EG4" s="32"/>
      <c r="EH4" s="32"/>
      <c r="EI4" s="32"/>
      <c r="EJ4" s="32"/>
      <c r="EK4" s="32"/>
      <c r="EL4" s="32"/>
      <c r="EM4" s="32"/>
      <c r="EN4" s="32"/>
      <c r="EO4" s="32"/>
      <c r="EP4" s="32"/>
      <c r="EQ4" s="32"/>
      <c r="ER4" s="32"/>
      <c r="ES4" s="32"/>
      <c r="ET4" s="32"/>
      <c r="EU4" s="32"/>
      <c r="EV4" s="32"/>
      <c r="EW4" s="32"/>
      <c r="EX4" s="32"/>
      <c r="EY4" s="32"/>
      <c r="EZ4" s="32"/>
      <c r="FA4" s="32"/>
      <c r="FB4" s="32"/>
      <c r="FC4" s="32"/>
      <c r="FD4" s="32"/>
      <c r="FE4" s="32"/>
      <c r="FF4" s="32"/>
      <c r="FG4" s="32"/>
      <c r="FH4" s="32"/>
      <c r="FI4" s="32"/>
      <c r="FJ4" s="32"/>
      <c r="FK4" s="32"/>
      <c r="FL4" s="32"/>
      <c r="FM4" s="32"/>
      <c r="FN4" s="32"/>
      <c r="FO4" s="32"/>
      <c r="FP4" s="32"/>
      <c r="FQ4" s="32"/>
      <c r="FR4" s="32"/>
      <c r="FS4" s="32"/>
      <c r="FT4" s="32"/>
      <c r="FU4" s="32"/>
      <c r="FV4" s="32"/>
      <c r="FW4" s="32"/>
      <c r="FX4" s="32"/>
      <c r="FY4" s="32"/>
      <c r="FZ4" s="32"/>
      <c r="GA4" s="32"/>
      <c r="GB4" s="32"/>
      <c r="GC4" s="32"/>
      <c r="GD4" s="32"/>
      <c r="GE4" s="32"/>
      <c r="GF4" s="32"/>
      <c r="GG4" s="32"/>
      <c r="GH4" s="32"/>
      <c r="GI4" s="32"/>
      <c r="GJ4" s="32"/>
      <c r="GK4" s="32"/>
      <c r="GL4" s="32"/>
      <c r="GM4" s="32"/>
      <c r="GN4" s="32"/>
      <c r="GO4" s="32"/>
      <c r="GP4" s="32"/>
      <c r="GQ4" s="32"/>
      <c r="GR4" s="32"/>
      <c r="GS4" s="32"/>
      <c r="GT4" s="32"/>
      <c r="GU4" s="32"/>
      <c r="GV4" s="32"/>
      <c r="GW4" s="32"/>
      <c r="GX4" s="32"/>
      <c r="GY4" s="32"/>
      <c r="GZ4" s="32"/>
      <c r="HA4" s="32"/>
      <c r="HB4" s="32"/>
      <c r="HC4" s="32"/>
      <c r="HD4" s="32"/>
      <c r="HE4" s="32"/>
      <c r="HF4" s="32"/>
      <c r="HG4" s="32"/>
      <c r="HH4" s="32"/>
      <c r="HI4" s="32"/>
      <c r="HJ4" s="32"/>
      <c r="HK4" s="32"/>
    </row>
    <row r="5" spans="1:420" x14ac:dyDescent="0.25">
      <c r="GU5" s="19"/>
      <c r="GV5" s="19"/>
      <c r="GW5" s="19"/>
      <c r="GX5" s="19"/>
      <c r="GY5" s="19"/>
      <c r="GZ5" s="19"/>
      <c r="HA5" s="19"/>
      <c r="HB5" s="19"/>
      <c r="HC5" s="19"/>
      <c r="HD5" s="19"/>
      <c r="HE5" s="19"/>
      <c r="HF5" s="19"/>
      <c r="HG5" s="19"/>
      <c r="HH5" s="19"/>
      <c r="HI5" s="19"/>
      <c r="HJ5" s="19"/>
      <c r="HK5" s="1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3FC0B01-7E98-4633-A4D4-301D890C7458}">
  <ds:schemaRefs>
    <ds:schemaRef ds:uri="http://schemas.microsoft.com/office/2006/documentManagement/types"/>
    <ds:schemaRef ds:uri="http://purl.org/dc/dcmitype/"/>
    <ds:schemaRef ds:uri="http://purl.org/dc/elements/1.1/"/>
    <ds:schemaRef ds:uri="http://www.w3.org/XML/1998/namespace"/>
    <ds:schemaRef ds:uri="http://schemas.microsoft.com/office/2006/metadata/properties"/>
    <ds:schemaRef ds:uri="http://schemas.openxmlformats.org/package/2006/metadata/core-properties"/>
    <ds:schemaRef ds:uri="http://purl.org/dc/terms/"/>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Aggiornamento_Legenda</vt:lpstr>
      <vt:lpstr>Indicator</vt:lpstr>
      <vt:lpstr>MISSING_VALUE</vt:lpstr>
      <vt:lpstr>VAL_MAX</vt:lpstr>
      <vt:lpstr>VAL_MIN</vt:lpstr>
      <vt:lpstr>Formula Finale</vt:lpstr>
      <vt:lpstr>EV</vt:lpstr>
      <vt:lpstr>Indicator Delete</vt:lpstr>
      <vt:lpstr>Formula Trasposed</vt:lpstr>
      <vt:lpstr>IND_BRB_KOPER</vt:lpstr>
      <vt:lpstr>IND_BRB_BIB</vt:lpstr>
      <vt:lpstr>IND_BRB_BIR</vt:lpstr>
      <vt:lpstr>Monitoring Rating</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2016-11-07T17:34:11Z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