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000"/>
  </bookViews>
  <sheets>
    <sheet name="Cover" sheetId="9" r:id="rId1"/>
    <sheet name="Inputs" sheetId="5" r:id="rId2"/>
    <sheet name="Revenue" sheetId="6" r:id="rId3"/>
    <sheet name="Costs" sheetId="7" r:id="rId4"/>
    <sheet name="CAPEX" sheetId="8" r:id="rId5"/>
    <sheet name="Arbitrage" sheetId="10" r:id="rId6"/>
    <sheet name="Valuation" sheetId="14" r:id="rId7"/>
    <sheet name="VAR analysis" sheetId="16" state="hidden" r:id="rId8"/>
    <sheet name="IS" sheetId="2" r:id="rId9"/>
    <sheet name="BS" sheetId="3" r:id="rId10"/>
    <sheet name="CFS" sheetId="4" r:id="rId11"/>
    <sheet name="BTC Price" sheetId="12" state="hidden" r:id="rId12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3" l="1"/>
  <c r="D28" i="7"/>
  <c r="D8" i="7"/>
  <c r="D11" i="2"/>
  <c r="D13" i="2"/>
  <c r="D15" i="2"/>
  <c r="D16" i="2"/>
  <c r="G17" i="5"/>
  <c r="H17" i="5"/>
  <c r="D18" i="5"/>
  <c r="E17" i="5"/>
  <c r="D22" i="5"/>
  <c r="G21" i="5"/>
  <c r="H21" i="5"/>
  <c r="E21" i="5"/>
  <c r="E6" i="10"/>
  <c r="E8" i="10"/>
  <c r="E25" i="10"/>
  <c r="E24" i="10"/>
  <c r="E18" i="10"/>
  <c r="F25" i="10"/>
  <c r="F24" i="10"/>
  <c r="F18" i="10"/>
  <c r="G25" i="10"/>
  <c r="G24" i="10"/>
  <c r="G18" i="10"/>
  <c r="H25" i="10"/>
  <c r="H24" i="10"/>
  <c r="H18" i="10"/>
  <c r="I25" i="10"/>
  <c r="I24" i="10"/>
  <c r="I18" i="10"/>
  <c r="J25" i="10"/>
  <c r="J24" i="10"/>
  <c r="J18" i="10"/>
  <c r="K25" i="10"/>
  <c r="K24" i="10"/>
  <c r="K18" i="10"/>
  <c r="L25" i="10"/>
  <c r="L24" i="10"/>
  <c r="L18" i="10"/>
  <c r="M25" i="10"/>
  <c r="M24" i="10"/>
  <c r="M18" i="10"/>
  <c r="N25" i="10"/>
  <c r="N24" i="10"/>
  <c r="N18" i="10"/>
  <c r="O25" i="10"/>
  <c r="O24" i="10"/>
  <c r="O18" i="10"/>
  <c r="P25" i="10"/>
  <c r="P24" i="10"/>
  <c r="P18" i="10"/>
  <c r="Q25" i="10"/>
  <c r="Q24" i="10"/>
  <c r="Q18" i="10"/>
  <c r="R25" i="10"/>
  <c r="R24" i="10"/>
  <c r="R18" i="10"/>
  <c r="S25" i="10"/>
  <c r="S24" i="10"/>
  <c r="S18" i="10"/>
  <c r="T25" i="10"/>
  <c r="T24" i="10"/>
  <c r="T18" i="10"/>
  <c r="U25" i="10"/>
  <c r="U24" i="10"/>
  <c r="U18" i="10"/>
  <c r="V25" i="10"/>
  <c r="V24" i="10"/>
  <c r="V18" i="10"/>
  <c r="W25" i="10"/>
  <c r="W24" i="10"/>
  <c r="W18" i="10"/>
  <c r="X25" i="10"/>
  <c r="X24" i="10"/>
  <c r="X18" i="10"/>
  <c r="Y25" i="10"/>
  <c r="Y24" i="10"/>
  <c r="Y18" i="10"/>
  <c r="Z25" i="10"/>
  <c r="Z24" i="10"/>
  <c r="Z18" i="10"/>
  <c r="AA25" i="10"/>
  <c r="AA24" i="10"/>
  <c r="AA18" i="10"/>
  <c r="AB25" i="10"/>
  <c r="AB24" i="10"/>
  <c r="AB18" i="10"/>
  <c r="AC25" i="10"/>
  <c r="AC24" i="10"/>
  <c r="AC18" i="10"/>
  <c r="AD25" i="10"/>
  <c r="AD24" i="10"/>
  <c r="AD18" i="10"/>
  <c r="AE25" i="10"/>
  <c r="AE24" i="10"/>
  <c r="AE18" i="10"/>
  <c r="AF25" i="10"/>
  <c r="AF24" i="10"/>
  <c r="AF18" i="10"/>
  <c r="AG25" i="10"/>
  <c r="AG24" i="10"/>
  <c r="AG18" i="10"/>
  <c r="AH25" i="10"/>
  <c r="AH24" i="10"/>
  <c r="AH18" i="10"/>
  <c r="AI25" i="10"/>
  <c r="AI24" i="10"/>
  <c r="AI18" i="10"/>
  <c r="AJ25" i="10"/>
  <c r="AJ24" i="10"/>
  <c r="AJ18" i="10"/>
  <c r="AK25" i="10"/>
  <c r="AK24" i="10"/>
  <c r="AK18" i="10"/>
  <c r="AL25" i="10"/>
  <c r="AL24" i="10"/>
  <c r="AL18" i="10"/>
  <c r="AM25" i="10"/>
  <c r="AM24" i="10"/>
  <c r="AM18" i="10"/>
  <c r="AN25" i="10"/>
  <c r="AN24" i="10"/>
  <c r="AN18" i="10"/>
  <c r="AO25" i="10"/>
  <c r="AO24" i="10"/>
  <c r="AO18" i="10"/>
  <c r="AP25" i="10"/>
  <c r="AP24" i="10"/>
  <c r="AP18" i="10"/>
  <c r="AQ25" i="10"/>
  <c r="AQ24" i="10"/>
  <c r="AQ18" i="10"/>
  <c r="AR25" i="10"/>
  <c r="AR24" i="10"/>
  <c r="AR18" i="10"/>
  <c r="AS25" i="10"/>
  <c r="AS24" i="10"/>
  <c r="AS18" i="10"/>
  <c r="AT25" i="10"/>
  <c r="AT24" i="10"/>
  <c r="AT18" i="10"/>
  <c r="AU25" i="10"/>
  <c r="AU24" i="10"/>
  <c r="AU18" i="10"/>
  <c r="AV25" i="10"/>
  <c r="AV24" i="10"/>
  <c r="AV18" i="10"/>
  <c r="AW25" i="10"/>
  <c r="AW24" i="10"/>
  <c r="AW18" i="10"/>
  <c r="AX25" i="10"/>
  <c r="AX24" i="10"/>
  <c r="AX18" i="10"/>
  <c r="AY25" i="10"/>
  <c r="AY24" i="10"/>
  <c r="AY18" i="10"/>
  <c r="AZ25" i="10"/>
  <c r="AZ24" i="10"/>
  <c r="AZ18" i="10"/>
  <c r="BA25" i="10"/>
  <c r="BA24" i="10"/>
  <c r="BA18" i="10"/>
  <c r="BB25" i="10"/>
  <c r="BB24" i="10"/>
  <c r="BB18" i="10"/>
  <c r="BC25" i="10"/>
  <c r="BC24" i="10"/>
  <c r="BC18" i="10"/>
  <c r="BD25" i="10"/>
  <c r="BD24" i="10"/>
  <c r="BD18" i="10"/>
  <c r="BE25" i="10"/>
  <c r="BE24" i="10"/>
  <c r="BE18" i="10"/>
  <c r="BF25" i="10"/>
  <c r="BF24" i="10"/>
  <c r="BF18" i="10"/>
  <c r="BG25" i="10"/>
  <c r="BG24" i="10"/>
  <c r="BG18" i="10"/>
  <c r="BH25" i="10"/>
  <c r="BH24" i="10"/>
  <c r="BH18" i="10"/>
  <c r="BI25" i="10"/>
  <c r="BI24" i="10"/>
  <c r="BI18" i="10"/>
  <c r="BJ25" i="10"/>
  <c r="BJ24" i="10"/>
  <c r="BJ18" i="10"/>
  <c r="BK25" i="10"/>
  <c r="BK24" i="10"/>
  <c r="BK18" i="10"/>
  <c r="BL25" i="10"/>
  <c r="BL24" i="10"/>
  <c r="BL18" i="10"/>
  <c r="BM25" i="10"/>
  <c r="BM24" i="10"/>
  <c r="BM18" i="10"/>
  <c r="BN25" i="10"/>
  <c r="BN24" i="10"/>
  <c r="BN18" i="10"/>
  <c r="BO25" i="10"/>
  <c r="BO24" i="10"/>
  <c r="BO18" i="10"/>
  <c r="BP25" i="10"/>
  <c r="BP24" i="10"/>
  <c r="BP18" i="10"/>
  <c r="BQ25" i="10"/>
  <c r="BQ24" i="10"/>
  <c r="BQ18" i="10"/>
  <c r="BR25" i="10"/>
  <c r="BR24" i="10"/>
  <c r="BR18" i="10"/>
  <c r="BS25" i="10"/>
  <c r="BS24" i="10"/>
  <c r="BS18" i="10"/>
  <c r="BT25" i="10"/>
  <c r="BT24" i="10"/>
  <c r="BT18" i="10"/>
  <c r="BU25" i="10"/>
  <c r="BU24" i="10"/>
  <c r="BU18" i="10"/>
  <c r="BV25" i="10"/>
  <c r="BV24" i="10"/>
  <c r="BV18" i="10"/>
  <c r="BW25" i="10"/>
  <c r="BW24" i="10"/>
  <c r="BW18" i="10"/>
  <c r="BX25" i="10"/>
  <c r="BX24" i="10"/>
  <c r="BX18" i="10"/>
  <c r="BY25" i="10"/>
  <c r="BY24" i="10"/>
  <c r="BY18" i="10"/>
  <c r="BZ25" i="10"/>
  <c r="BZ24" i="10"/>
  <c r="BZ18" i="10"/>
  <c r="CA25" i="10"/>
  <c r="CA24" i="10"/>
  <c r="CA18" i="10"/>
  <c r="CB25" i="10"/>
  <c r="CB24" i="10"/>
  <c r="CB18" i="10"/>
  <c r="CC25" i="10"/>
  <c r="CC24" i="10"/>
  <c r="CC18" i="10"/>
  <c r="CD25" i="10"/>
  <c r="CD24" i="10"/>
  <c r="CD18" i="10"/>
  <c r="CE25" i="10"/>
  <c r="CE24" i="10"/>
  <c r="CE18" i="10"/>
  <c r="CF25" i="10"/>
  <c r="CF24" i="10"/>
  <c r="CF18" i="10"/>
  <c r="CG25" i="10"/>
  <c r="CG24" i="10"/>
  <c r="CG18" i="10"/>
  <c r="CH25" i="10"/>
  <c r="CH24" i="10"/>
  <c r="CH18" i="10"/>
  <c r="CI25" i="10"/>
  <c r="CI24" i="10"/>
  <c r="CI18" i="10"/>
  <c r="CJ25" i="10"/>
  <c r="CJ24" i="10"/>
  <c r="CJ18" i="10"/>
  <c r="CK25" i="10"/>
  <c r="CK24" i="10"/>
  <c r="CK18" i="10"/>
  <c r="CL25" i="10"/>
  <c r="CL24" i="10"/>
  <c r="CL18" i="10"/>
  <c r="CM25" i="10"/>
  <c r="CM24" i="10"/>
  <c r="CM18" i="10"/>
  <c r="CN25" i="10"/>
  <c r="CN24" i="10"/>
  <c r="CN18" i="10"/>
  <c r="CO25" i="10"/>
  <c r="CO24" i="10"/>
  <c r="CO18" i="10"/>
  <c r="CP25" i="10"/>
  <c r="CP24" i="10"/>
  <c r="CP18" i="10"/>
  <c r="CQ25" i="10"/>
  <c r="CQ24" i="10"/>
  <c r="CQ18" i="10"/>
  <c r="CR25" i="10"/>
  <c r="CR24" i="10"/>
  <c r="CR18" i="10"/>
  <c r="CS25" i="10"/>
  <c r="CS24" i="10"/>
  <c r="CS18" i="10"/>
  <c r="CT25" i="10"/>
  <c r="CT24" i="10"/>
  <c r="CT18" i="10"/>
  <c r="CU25" i="10"/>
  <c r="CU24" i="10"/>
  <c r="CU18" i="10"/>
  <c r="CV25" i="10"/>
  <c r="CV24" i="10"/>
  <c r="CV18" i="10"/>
  <c r="CW25" i="10"/>
  <c r="CW24" i="10"/>
  <c r="CW18" i="10"/>
  <c r="CX25" i="10"/>
  <c r="CX24" i="10"/>
  <c r="CX18" i="10"/>
  <c r="CY25" i="10"/>
  <c r="CY24" i="10"/>
  <c r="CY18" i="10"/>
  <c r="CZ25" i="10"/>
  <c r="CZ24" i="10"/>
  <c r="CZ18" i="10"/>
  <c r="DA25" i="10"/>
  <c r="DA24" i="10"/>
  <c r="DA18" i="10"/>
  <c r="DB25" i="10"/>
  <c r="DB24" i="10"/>
  <c r="DB18" i="10"/>
  <c r="DC25" i="10"/>
  <c r="DC24" i="10"/>
  <c r="DC18" i="10"/>
  <c r="DD25" i="10"/>
  <c r="DD24" i="10"/>
  <c r="DD18" i="10"/>
  <c r="DE25" i="10"/>
  <c r="DE24" i="10"/>
  <c r="DE18" i="10"/>
  <c r="DF25" i="10"/>
  <c r="DF24" i="10"/>
  <c r="DF18" i="10"/>
  <c r="DG25" i="10"/>
  <c r="DG24" i="10"/>
  <c r="DG18" i="10"/>
  <c r="DH25" i="10"/>
  <c r="DH24" i="10"/>
  <c r="DH18" i="10"/>
  <c r="DI25" i="10"/>
  <c r="DI24" i="10"/>
  <c r="DI18" i="10"/>
  <c r="DJ25" i="10"/>
  <c r="DJ24" i="10"/>
  <c r="DJ18" i="10"/>
  <c r="DK25" i="10"/>
  <c r="DK24" i="10"/>
  <c r="DK18" i="10"/>
  <c r="DL25" i="10"/>
  <c r="DL24" i="10"/>
  <c r="DL18" i="10"/>
  <c r="DM25" i="10"/>
  <c r="DM24" i="10"/>
  <c r="DM18" i="10"/>
  <c r="DN25" i="10"/>
  <c r="DN24" i="10"/>
  <c r="DN18" i="10"/>
  <c r="DO25" i="10"/>
  <c r="DO24" i="10"/>
  <c r="DO18" i="10"/>
  <c r="DP25" i="10"/>
  <c r="DP24" i="10"/>
  <c r="DP18" i="10"/>
  <c r="DQ25" i="10"/>
  <c r="DQ24" i="10"/>
  <c r="DQ18" i="10"/>
  <c r="DR25" i="10"/>
  <c r="DR24" i="10"/>
  <c r="DR18" i="10"/>
  <c r="DS25" i="10"/>
  <c r="DS24" i="10"/>
  <c r="DS18" i="10"/>
  <c r="DT25" i="10"/>
  <c r="DT24" i="10"/>
  <c r="DT18" i="10"/>
  <c r="DU25" i="10"/>
  <c r="DU24" i="10"/>
  <c r="DU18" i="10"/>
  <c r="DV25" i="10"/>
  <c r="DV24" i="10"/>
  <c r="DV18" i="10"/>
  <c r="DW25" i="10"/>
  <c r="DW24" i="10"/>
  <c r="DW18" i="10"/>
  <c r="DX25" i="10"/>
  <c r="DX24" i="10"/>
  <c r="DX18" i="10"/>
  <c r="DY25" i="10"/>
  <c r="DY24" i="10"/>
  <c r="DY18" i="10"/>
  <c r="DZ25" i="10"/>
  <c r="DZ24" i="10"/>
  <c r="DZ18" i="10"/>
  <c r="EA25" i="10"/>
  <c r="EA24" i="10"/>
  <c r="EA18" i="10"/>
  <c r="EB25" i="10"/>
  <c r="EB24" i="10"/>
  <c r="EB18" i="10"/>
  <c r="EC25" i="10"/>
  <c r="EC24" i="10"/>
  <c r="EC18" i="10"/>
  <c r="ED25" i="10"/>
  <c r="ED24" i="10"/>
  <c r="ED18" i="10"/>
  <c r="EE25" i="10"/>
  <c r="EE24" i="10"/>
  <c r="EE18" i="10"/>
  <c r="EF25" i="10"/>
  <c r="EF24" i="10"/>
  <c r="EF18" i="10"/>
  <c r="EG25" i="10"/>
  <c r="EG24" i="10"/>
  <c r="EG18" i="10"/>
  <c r="EH25" i="10"/>
  <c r="EH24" i="10"/>
  <c r="EH18" i="10"/>
  <c r="EI25" i="10"/>
  <c r="EI24" i="10"/>
  <c r="EI18" i="10"/>
  <c r="EJ25" i="10"/>
  <c r="EJ24" i="10"/>
  <c r="EJ18" i="10"/>
  <c r="EK25" i="10"/>
  <c r="EK24" i="10"/>
  <c r="EK18" i="10"/>
  <c r="EL25" i="10"/>
  <c r="EL24" i="10"/>
  <c r="EL18" i="10"/>
  <c r="EM25" i="10"/>
  <c r="EM24" i="10"/>
  <c r="EM18" i="10"/>
  <c r="EN25" i="10"/>
  <c r="EN24" i="10"/>
  <c r="EN18" i="10"/>
  <c r="EO25" i="10"/>
  <c r="EO24" i="10"/>
  <c r="EO18" i="10"/>
  <c r="EP25" i="10"/>
  <c r="EP24" i="10"/>
  <c r="EP18" i="10"/>
  <c r="EQ25" i="10"/>
  <c r="EQ24" i="10"/>
  <c r="EQ18" i="10"/>
  <c r="ER25" i="10"/>
  <c r="ER24" i="10"/>
  <c r="ER18" i="10"/>
  <c r="ES25" i="10"/>
  <c r="ES24" i="10"/>
  <c r="ES18" i="10"/>
  <c r="ET25" i="10"/>
  <c r="ET24" i="10"/>
  <c r="ET18" i="10"/>
  <c r="EU25" i="10"/>
  <c r="EU24" i="10"/>
  <c r="EU18" i="10"/>
  <c r="EV25" i="10"/>
  <c r="EV24" i="10"/>
  <c r="EV18" i="10"/>
  <c r="EW25" i="10"/>
  <c r="EW24" i="10"/>
  <c r="EW18" i="10"/>
  <c r="EX25" i="10"/>
  <c r="EX24" i="10"/>
  <c r="EX18" i="10"/>
  <c r="EY25" i="10"/>
  <c r="EY24" i="10"/>
  <c r="EY18" i="10"/>
  <c r="EZ25" i="10"/>
  <c r="EZ24" i="10"/>
  <c r="EZ18" i="10"/>
  <c r="FA25" i="10"/>
  <c r="FA24" i="10"/>
  <c r="FA18" i="10"/>
  <c r="FB25" i="10"/>
  <c r="FB24" i="10"/>
  <c r="FB18" i="10"/>
  <c r="FC25" i="10"/>
  <c r="FC24" i="10"/>
  <c r="FC18" i="10"/>
  <c r="FD25" i="10"/>
  <c r="FD24" i="10"/>
  <c r="FD18" i="10"/>
  <c r="FE25" i="10"/>
  <c r="FE24" i="10"/>
  <c r="FE18" i="10"/>
  <c r="FF25" i="10"/>
  <c r="FF24" i="10"/>
  <c r="FF18" i="10"/>
  <c r="FG25" i="10"/>
  <c r="FG24" i="10"/>
  <c r="FG18" i="10"/>
  <c r="FH25" i="10"/>
  <c r="FH24" i="10"/>
  <c r="FH18" i="10"/>
  <c r="FI25" i="10"/>
  <c r="FI24" i="10"/>
  <c r="FI18" i="10"/>
  <c r="FJ25" i="10"/>
  <c r="FJ24" i="10"/>
  <c r="FJ18" i="10"/>
  <c r="FK25" i="10"/>
  <c r="FK24" i="10"/>
  <c r="FK18" i="10"/>
  <c r="FL25" i="10"/>
  <c r="FL24" i="10"/>
  <c r="FL18" i="10"/>
  <c r="FM25" i="10"/>
  <c r="FM24" i="10"/>
  <c r="FM18" i="10"/>
  <c r="FN25" i="10"/>
  <c r="FN24" i="10"/>
  <c r="FN18" i="10"/>
  <c r="FO25" i="10"/>
  <c r="FO24" i="10"/>
  <c r="FO18" i="10"/>
  <c r="FP25" i="10"/>
  <c r="FP24" i="10"/>
  <c r="FP18" i="10"/>
  <c r="FQ25" i="10"/>
  <c r="FQ24" i="10"/>
  <c r="FQ18" i="10"/>
  <c r="FR25" i="10"/>
  <c r="FR24" i="10"/>
  <c r="FR18" i="10"/>
  <c r="FS25" i="10"/>
  <c r="FS24" i="10"/>
  <c r="FS18" i="10"/>
  <c r="FT25" i="10"/>
  <c r="FT24" i="10"/>
  <c r="FT18" i="10"/>
  <c r="FU25" i="10"/>
  <c r="FU24" i="10"/>
  <c r="FU18" i="10"/>
  <c r="FV25" i="10"/>
  <c r="FV24" i="10"/>
  <c r="FV18" i="10"/>
  <c r="FW25" i="10"/>
  <c r="FW24" i="10"/>
  <c r="FW18" i="10"/>
  <c r="FX25" i="10"/>
  <c r="FX24" i="10"/>
  <c r="FX18" i="10"/>
  <c r="FY25" i="10"/>
  <c r="FY24" i="10"/>
  <c r="FY18" i="10"/>
  <c r="FZ25" i="10"/>
  <c r="FZ24" i="10"/>
  <c r="FZ18" i="10"/>
  <c r="GA25" i="10"/>
  <c r="GA24" i="10"/>
  <c r="GA18" i="10"/>
  <c r="GB25" i="10"/>
  <c r="GB24" i="10"/>
  <c r="GB18" i="10"/>
  <c r="GC25" i="10"/>
  <c r="GC24" i="10"/>
  <c r="GC18" i="10"/>
  <c r="GD25" i="10"/>
  <c r="GD24" i="10"/>
  <c r="GD18" i="10"/>
  <c r="GE25" i="10"/>
  <c r="GE24" i="10"/>
  <c r="GE18" i="10"/>
  <c r="GF25" i="10"/>
  <c r="GF24" i="10"/>
  <c r="GF18" i="10"/>
  <c r="GG25" i="10"/>
  <c r="GG24" i="10"/>
  <c r="GG18" i="10"/>
  <c r="GH25" i="10"/>
  <c r="GH24" i="10"/>
  <c r="GH18" i="10"/>
  <c r="GI25" i="10"/>
  <c r="GI24" i="10"/>
  <c r="GI18" i="10"/>
  <c r="GJ25" i="10"/>
  <c r="GJ24" i="10"/>
  <c r="GJ18" i="10"/>
  <c r="GK25" i="10"/>
  <c r="GK24" i="10"/>
  <c r="GK18" i="10"/>
  <c r="GL25" i="10"/>
  <c r="GL24" i="10"/>
  <c r="GL18" i="10"/>
  <c r="GM25" i="10"/>
  <c r="GM24" i="10"/>
  <c r="GM18" i="10"/>
  <c r="GN25" i="10"/>
  <c r="GN24" i="10"/>
  <c r="GN18" i="10"/>
  <c r="GO25" i="10"/>
  <c r="GO24" i="10"/>
  <c r="GO18" i="10"/>
  <c r="GP25" i="10"/>
  <c r="GP24" i="10"/>
  <c r="GP18" i="10"/>
  <c r="GQ25" i="10"/>
  <c r="GQ24" i="10"/>
  <c r="GQ18" i="10"/>
  <c r="GR25" i="10"/>
  <c r="GR24" i="10"/>
  <c r="GR18" i="10"/>
  <c r="GS25" i="10"/>
  <c r="GS24" i="10"/>
  <c r="GS18" i="10"/>
  <c r="GT25" i="10"/>
  <c r="GT24" i="10"/>
  <c r="GT18" i="10"/>
  <c r="GU25" i="10"/>
  <c r="GU24" i="10"/>
  <c r="GU18" i="10"/>
  <c r="GV25" i="10"/>
  <c r="GV24" i="10"/>
  <c r="GV18" i="10"/>
  <c r="GW25" i="10"/>
  <c r="GW24" i="10"/>
  <c r="GW18" i="10"/>
  <c r="GX25" i="10"/>
  <c r="GX24" i="10"/>
  <c r="GX18" i="10"/>
  <c r="GY25" i="10"/>
  <c r="GY24" i="10"/>
  <c r="GY18" i="10"/>
  <c r="GZ25" i="10"/>
  <c r="GZ24" i="10"/>
  <c r="GZ18" i="10"/>
  <c r="HA25" i="10"/>
  <c r="HA24" i="10"/>
  <c r="HA18" i="10"/>
  <c r="HB25" i="10"/>
  <c r="HB24" i="10"/>
  <c r="HB18" i="10"/>
  <c r="HC25" i="10"/>
  <c r="HC24" i="10"/>
  <c r="HC18" i="10"/>
  <c r="HD25" i="10"/>
  <c r="HD24" i="10"/>
  <c r="HD18" i="10"/>
  <c r="HE25" i="10"/>
  <c r="HE24" i="10"/>
  <c r="HE18" i="10"/>
  <c r="HF25" i="10"/>
  <c r="HF24" i="10"/>
  <c r="HF18" i="10"/>
  <c r="HG25" i="10"/>
  <c r="HG24" i="10"/>
  <c r="HG18" i="10"/>
  <c r="HH25" i="10"/>
  <c r="HH24" i="10"/>
  <c r="HH18" i="10"/>
  <c r="HI25" i="10"/>
  <c r="HI24" i="10"/>
  <c r="HI18" i="10"/>
  <c r="HJ25" i="10"/>
  <c r="HJ24" i="10"/>
  <c r="HJ18" i="10"/>
  <c r="HK25" i="10"/>
  <c r="HK24" i="10"/>
  <c r="HK18" i="10"/>
  <c r="HL25" i="10"/>
  <c r="HL24" i="10"/>
  <c r="HL18" i="10"/>
  <c r="HM25" i="10"/>
  <c r="HM24" i="10"/>
  <c r="HM18" i="10"/>
  <c r="HN25" i="10"/>
  <c r="HN24" i="10"/>
  <c r="HN18" i="10"/>
  <c r="HO25" i="10"/>
  <c r="HO24" i="10"/>
  <c r="HO18" i="10"/>
  <c r="HP25" i="10"/>
  <c r="HP24" i="10"/>
  <c r="HP18" i="10"/>
  <c r="HQ25" i="10"/>
  <c r="HQ24" i="10"/>
  <c r="HQ18" i="10"/>
  <c r="HR25" i="10"/>
  <c r="HR24" i="10"/>
  <c r="HR18" i="10"/>
  <c r="HS25" i="10"/>
  <c r="HS24" i="10"/>
  <c r="HS18" i="10"/>
  <c r="HT25" i="10"/>
  <c r="HT24" i="10"/>
  <c r="HT18" i="10"/>
  <c r="HU25" i="10"/>
  <c r="HU24" i="10"/>
  <c r="HU18" i="10"/>
  <c r="HV25" i="10"/>
  <c r="HV24" i="10"/>
  <c r="HV18" i="10"/>
  <c r="HW25" i="10"/>
  <c r="HW24" i="10"/>
  <c r="HW18" i="10"/>
  <c r="HX25" i="10"/>
  <c r="HX24" i="10"/>
  <c r="HX18" i="10"/>
  <c r="HY25" i="10"/>
  <c r="HY24" i="10"/>
  <c r="HY18" i="10"/>
  <c r="HZ25" i="10"/>
  <c r="HZ24" i="10"/>
  <c r="HZ18" i="10"/>
  <c r="IA25" i="10"/>
  <c r="IA24" i="10"/>
  <c r="IA18" i="10"/>
  <c r="IB25" i="10"/>
  <c r="IB24" i="10"/>
  <c r="IB18" i="10"/>
  <c r="IC25" i="10"/>
  <c r="IC24" i="10"/>
  <c r="IC18" i="10"/>
  <c r="ID25" i="10"/>
  <c r="ID24" i="10"/>
  <c r="ID18" i="10"/>
  <c r="IE25" i="10"/>
  <c r="IE24" i="10"/>
  <c r="IE18" i="10"/>
  <c r="IF25" i="10"/>
  <c r="IF24" i="10"/>
  <c r="IF18" i="10"/>
  <c r="IG25" i="10"/>
  <c r="IG24" i="10"/>
  <c r="IG18" i="10"/>
  <c r="IH25" i="10"/>
  <c r="IH24" i="10"/>
  <c r="IH18" i="10"/>
  <c r="II25" i="10"/>
  <c r="II24" i="10"/>
  <c r="II18" i="10"/>
  <c r="IJ25" i="10"/>
  <c r="IJ24" i="10"/>
  <c r="IJ18" i="10"/>
  <c r="IK25" i="10"/>
  <c r="IK24" i="10"/>
  <c r="IK18" i="10"/>
  <c r="IL25" i="10"/>
  <c r="IL24" i="10"/>
  <c r="IL18" i="10"/>
  <c r="IM25" i="10"/>
  <c r="IM24" i="10"/>
  <c r="IM18" i="10"/>
  <c r="IN25" i="10"/>
  <c r="IN24" i="10"/>
  <c r="IN18" i="10"/>
  <c r="IO25" i="10"/>
  <c r="IO24" i="10"/>
  <c r="IO18" i="10"/>
  <c r="IP25" i="10"/>
  <c r="IP24" i="10"/>
  <c r="IP18" i="10"/>
  <c r="IQ25" i="10"/>
  <c r="IQ24" i="10"/>
  <c r="IQ18" i="10"/>
  <c r="IR25" i="10"/>
  <c r="IR24" i="10"/>
  <c r="IR18" i="10"/>
  <c r="IS25" i="10"/>
  <c r="IS24" i="10"/>
  <c r="IS18" i="10"/>
  <c r="IT25" i="10"/>
  <c r="IT24" i="10"/>
  <c r="IT18" i="10"/>
  <c r="IU25" i="10"/>
  <c r="IU24" i="10"/>
  <c r="IU18" i="10"/>
  <c r="IV25" i="10"/>
  <c r="IV24" i="10"/>
  <c r="IV18" i="10"/>
  <c r="IW25" i="10"/>
  <c r="IW24" i="10"/>
  <c r="IW18" i="10"/>
  <c r="IX25" i="10"/>
  <c r="IX24" i="10"/>
  <c r="IX18" i="10"/>
  <c r="IY25" i="10"/>
  <c r="IY24" i="10"/>
  <c r="IY18" i="10"/>
  <c r="IZ25" i="10"/>
  <c r="IZ24" i="10"/>
  <c r="IZ18" i="10"/>
  <c r="JA25" i="10"/>
  <c r="JA24" i="10"/>
  <c r="JA18" i="10"/>
  <c r="JB25" i="10"/>
  <c r="JB24" i="10"/>
  <c r="JB18" i="10"/>
  <c r="JC25" i="10"/>
  <c r="JC24" i="10"/>
  <c r="JC18" i="10"/>
  <c r="JD25" i="10"/>
  <c r="JD24" i="10"/>
  <c r="JD18" i="10"/>
  <c r="JE25" i="10"/>
  <c r="JE24" i="10"/>
  <c r="JE18" i="10"/>
  <c r="JF25" i="10"/>
  <c r="JF24" i="10"/>
  <c r="JF18" i="10"/>
  <c r="JG25" i="10"/>
  <c r="JG24" i="10"/>
  <c r="JG18" i="10"/>
  <c r="JH25" i="10"/>
  <c r="JH24" i="10"/>
  <c r="JH18" i="10"/>
  <c r="JI25" i="10"/>
  <c r="JI24" i="10"/>
  <c r="JI18" i="10"/>
  <c r="JJ25" i="10"/>
  <c r="JJ24" i="10"/>
  <c r="JJ18" i="10"/>
  <c r="JK25" i="10"/>
  <c r="JK24" i="10"/>
  <c r="JK18" i="10"/>
  <c r="JL25" i="10"/>
  <c r="JL24" i="10"/>
  <c r="JL18" i="10"/>
  <c r="JM25" i="10"/>
  <c r="JM24" i="10"/>
  <c r="JM18" i="10"/>
  <c r="JN25" i="10"/>
  <c r="JN24" i="10"/>
  <c r="JN18" i="10"/>
  <c r="JO25" i="10"/>
  <c r="JO24" i="10"/>
  <c r="JO18" i="10"/>
  <c r="JP25" i="10"/>
  <c r="JP24" i="10"/>
  <c r="JP18" i="10"/>
  <c r="JQ25" i="10"/>
  <c r="JQ24" i="10"/>
  <c r="JQ18" i="10"/>
  <c r="JR25" i="10"/>
  <c r="JR24" i="10"/>
  <c r="JR18" i="10"/>
  <c r="JS25" i="10"/>
  <c r="JS24" i="10"/>
  <c r="JS18" i="10"/>
  <c r="JT25" i="10"/>
  <c r="JT24" i="10"/>
  <c r="JT18" i="10"/>
  <c r="JU25" i="10"/>
  <c r="JU24" i="10"/>
  <c r="JU18" i="10"/>
  <c r="JV25" i="10"/>
  <c r="JV24" i="10"/>
  <c r="JV18" i="10"/>
  <c r="JW25" i="10"/>
  <c r="JW24" i="10"/>
  <c r="JW18" i="10"/>
  <c r="JX25" i="10"/>
  <c r="JX24" i="10"/>
  <c r="JX18" i="10"/>
  <c r="JY25" i="10"/>
  <c r="JY24" i="10"/>
  <c r="JY18" i="10"/>
  <c r="JZ25" i="10"/>
  <c r="JZ24" i="10"/>
  <c r="JZ18" i="10"/>
  <c r="KA25" i="10"/>
  <c r="KA24" i="10"/>
  <c r="KA18" i="10"/>
  <c r="KB25" i="10"/>
  <c r="KB24" i="10"/>
  <c r="KB18" i="10"/>
  <c r="KC25" i="10"/>
  <c r="KC24" i="10"/>
  <c r="KC18" i="10"/>
  <c r="KD25" i="10"/>
  <c r="KD24" i="10"/>
  <c r="KD18" i="10"/>
  <c r="KE25" i="10"/>
  <c r="KE24" i="10"/>
  <c r="KE18" i="10"/>
  <c r="KF25" i="10"/>
  <c r="KF24" i="10"/>
  <c r="KF18" i="10"/>
  <c r="KG25" i="10"/>
  <c r="KG24" i="10"/>
  <c r="KG18" i="10"/>
  <c r="KH25" i="10"/>
  <c r="KH24" i="10"/>
  <c r="KH18" i="10"/>
  <c r="KI25" i="10"/>
  <c r="KI24" i="10"/>
  <c r="KI18" i="10"/>
  <c r="KJ25" i="10"/>
  <c r="KJ24" i="10"/>
  <c r="KJ18" i="10"/>
  <c r="KK25" i="10"/>
  <c r="KK24" i="10"/>
  <c r="KK18" i="10"/>
  <c r="KL25" i="10"/>
  <c r="KL24" i="10"/>
  <c r="KL18" i="10"/>
  <c r="KM25" i="10"/>
  <c r="KM24" i="10"/>
  <c r="KM18" i="10"/>
  <c r="KN25" i="10"/>
  <c r="KN24" i="10"/>
  <c r="KN18" i="10"/>
  <c r="KO25" i="10"/>
  <c r="KO24" i="10"/>
  <c r="KO18" i="10"/>
  <c r="KP25" i="10"/>
  <c r="KP24" i="10"/>
  <c r="KP18" i="10"/>
  <c r="KQ25" i="10"/>
  <c r="KQ24" i="10"/>
  <c r="KQ18" i="10"/>
  <c r="KR25" i="10"/>
  <c r="KR24" i="10"/>
  <c r="KR18" i="10"/>
  <c r="KS25" i="10"/>
  <c r="KS24" i="10"/>
  <c r="KS18" i="10"/>
  <c r="KT25" i="10"/>
  <c r="KT24" i="10"/>
  <c r="KT18" i="10"/>
  <c r="KU25" i="10"/>
  <c r="KU24" i="10"/>
  <c r="KU18" i="10"/>
  <c r="KV25" i="10"/>
  <c r="KV24" i="10"/>
  <c r="KV18" i="10"/>
  <c r="KW25" i="10"/>
  <c r="KW24" i="10"/>
  <c r="KW18" i="10"/>
  <c r="KX25" i="10"/>
  <c r="KX24" i="10"/>
  <c r="KX18" i="10"/>
  <c r="KY25" i="10"/>
  <c r="KY24" i="10"/>
  <c r="KY18" i="10"/>
  <c r="KZ25" i="10"/>
  <c r="KZ24" i="10"/>
  <c r="KZ18" i="10"/>
  <c r="LA25" i="10"/>
  <c r="LA24" i="10"/>
  <c r="LA18" i="10"/>
  <c r="LB25" i="10"/>
  <c r="LB24" i="10"/>
  <c r="LB18" i="10"/>
  <c r="S29" i="10"/>
  <c r="T20" i="10"/>
  <c r="U20" i="10"/>
  <c r="V20" i="10"/>
  <c r="W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FF20" i="10"/>
  <c r="FG20" i="10"/>
  <c r="FH20" i="10"/>
  <c r="FI20" i="10"/>
  <c r="FJ20" i="10"/>
  <c r="FK20" i="10"/>
  <c r="FL20" i="10"/>
  <c r="FM20" i="10"/>
  <c r="FN20" i="10"/>
  <c r="FO20" i="10"/>
  <c r="FP20" i="10"/>
  <c r="FQ20" i="10"/>
  <c r="FR20" i="10"/>
  <c r="FS20" i="10"/>
  <c r="FT20" i="10"/>
  <c r="FU20" i="10"/>
  <c r="FV20" i="10"/>
  <c r="FW20" i="10"/>
  <c r="FX20" i="10"/>
  <c r="FY20" i="10"/>
  <c r="FZ20" i="10"/>
  <c r="GA20" i="10"/>
  <c r="GB20" i="10"/>
  <c r="GC20" i="10"/>
  <c r="GD20" i="10"/>
  <c r="GE20" i="10"/>
  <c r="GF20" i="10"/>
  <c r="GG20" i="10"/>
  <c r="GH20" i="10"/>
  <c r="GI20" i="10"/>
  <c r="GJ20" i="10"/>
  <c r="GK20" i="10"/>
  <c r="GL20" i="10"/>
  <c r="GM20" i="10"/>
  <c r="GN20" i="10"/>
  <c r="GO20" i="10"/>
  <c r="GP20" i="10"/>
  <c r="GQ20" i="10"/>
  <c r="GR20" i="10"/>
  <c r="GS20" i="10"/>
  <c r="GT20" i="10"/>
  <c r="GU20" i="10"/>
  <c r="GV20" i="10"/>
  <c r="GW20" i="10"/>
  <c r="GX20" i="10"/>
  <c r="GY20" i="10"/>
  <c r="GZ20" i="10"/>
  <c r="HA20" i="10"/>
  <c r="HB20" i="10"/>
  <c r="HC20" i="10"/>
  <c r="HD20" i="10"/>
  <c r="HE20" i="10"/>
  <c r="HF20" i="10"/>
  <c r="HG20" i="10"/>
  <c r="HH20" i="10"/>
  <c r="HI20" i="10"/>
  <c r="HJ20" i="10"/>
  <c r="HK20" i="10"/>
  <c r="HL20" i="10"/>
  <c r="HM20" i="10"/>
  <c r="HN20" i="10"/>
  <c r="HO20" i="10"/>
  <c r="HP20" i="10"/>
  <c r="HQ20" i="10"/>
  <c r="HR20" i="10"/>
  <c r="HS20" i="10"/>
  <c r="HT20" i="10"/>
  <c r="HU20" i="10"/>
  <c r="HV20" i="10"/>
  <c r="HW20" i="10"/>
  <c r="HX20" i="10"/>
  <c r="HY20" i="10"/>
  <c r="HZ20" i="10"/>
  <c r="IA20" i="10"/>
  <c r="IB20" i="10"/>
  <c r="IC20" i="10"/>
  <c r="ID20" i="10"/>
  <c r="IE20" i="10"/>
  <c r="IF20" i="10"/>
  <c r="IG20" i="10"/>
  <c r="IH20" i="10"/>
  <c r="II20" i="10"/>
  <c r="IJ20" i="10"/>
  <c r="IK20" i="10"/>
  <c r="IL20" i="10"/>
  <c r="IM20" i="10"/>
  <c r="IN20" i="10"/>
  <c r="IO20" i="10"/>
  <c r="IP20" i="10"/>
  <c r="IQ20" i="10"/>
  <c r="F27" i="10"/>
  <c r="E27" i="10"/>
  <c r="F28" i="10"/>
  <c r="G27" i="10"/>
  <c r="G28" i="10"/>
  <c r="H27" i="10"/>
  <c r="H28" i="10"/>
  <c r="I27" i="10"/>
  <c r="I28" i="10"/>
  <c r="J27" i="10"/>
  <c r="J28" i="10"/>
  <c r="K27" i="10"/>
  <c r="K28" i="10"/>
  <c r="L27" i="10"/>
  <c r="L28" i="10"/>
  <c r="M27" i="10"/>
  <c r="M28" i="10"/>
  <c r="N27" i="10"/>
  <c r="N28" i="10"/>
  <c r="Q27" i="10"/>
  <c r="P27" i="10"/>
  <c r="Q28" i="10"/>
  <c r="S27" i="10"/>
  <c r="R27" i="10"/>
  <c r="S28" i="10"/>
  <c r="T28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E7" i="10"/>
  <c r="E9" i="10"/>
  <c r="D8" i="5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77" i="12"/>
  <c r="E578" i="12"/>
  <c r="E579" i="12"/>
  <c r="E580" i="12"/>
  <c r="E581" i="12"/>
  <c r="E582" i="12"/>
  <c r="E583" i="12"/>
  <c r="E584" i="12"/>
  <c r="E585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644" i="12"/>
  <c r="E645" i="12"/>
  <c r="E646" i="12"/>
  <c r="E647" i="12"/>
  <c r="E648" i="12"/>
  <c r="E649" i="12"/>
  <c r="E650" i="12"/>
  <c r="E651" i="12"/>
  <c r="E652" i="12"/>
  <c r="E653" i="12"/>
  <c r="E654" i="12"/>
  <c r="E655" i="12"/>
  <c r="E656" i="12"/>
  <c r="E657" i="12"/>
  <c r="E658" i="12"/>
  <c r="E659" i="12"/>
  <c r="E660" i="12"/>
  <c r="E661" i="12"/>
  <c r="E662" i="12"/>
  <c r="E663" i="12"/>
  <c r="E664" i="12"/>
  <c r="E665" i="12"/>
  <c r="E666" i="12"/>
  <c r="E667" i="12"/>
  <c r="E668" i="12"/>
  <c r="E669" i="12"/>
  <c r="E670" i="12"/>
  <c r="E671" i="12"/>
  <c r="E672" i="12"/>
  <c r="E673" i="12"/>
  <c r="E674" i="12"/>
  <c r="E675" i="12"/>
  <c r="E676" i="12"/>
  <c r="E677" i="12"/>
  <c r="E678" i="12"/>
  <c r="E679" i="12"/>
  <c r="E680" i="12"/>
  <c r="E681" i="12"/>
  <c r="E682" i="12"/>
  <c r="E683" i="12"/>
  <c r="E684" i="12"/>
  <c r="E685" i="12"/>
  <c r="E686" i="12"/>
  <c r="E687" i="12"/>
  <c r="E688" i="12"/>
  <c r="E689" i="12"/>
  <c r="E690" i="12"/>
  <c r="E691" i="12"/>
  <c r="E692" i="12"/>
  <c r="E693" i="12"/>
  <c r="E694" i="12"/>
  <c r="E695" i="12"/>
  <c r="E696" i="12"/>
  <c r="E697" i="12"/>
  <c r="E698" i="12"/>
  <c r="E699" i="12"/>
  <c r="E700" i="12"/>
  <c r="E701" i="12"/>
  <c r="E702" i="12"/>
  <c r="E703" i="12"/>
  <c r="E704" i="12"/>
  <c r="E705" i="12"/>
  <c r="E706" i="12"/>
  <c r="E707" i="12"/>
  <c r="E708" i="12"/>
  <c r="E709" i="12"/>
  <c r="E710" i="12"/>
  <c r="E711" i="12"/>
  <c r="E712" i="12"/>
  <c r="E713" i="12"/>
  <c r="E714" i="12"/>
  <c r="E715" i="12"/>
  <c r="E716" i="12"/>
  <c r="E717" i="12"/>
  <c r="E718" i="12"/>
  <c r="E719" i="12"/>
  <c r="E720" i="12"/>
  <c r="E721" i="12"/>
  <c r="E722" i="12"/>
  <c r="E723" i="12"/>
  <c r="E724" i="12"/>
  <c r="E725" i="12"/>
  <c r="E726" i="12"/>
  <c r="E727" i="12"/>
  <c r="E728" i="12"/>
  <c r="E729" i="12"/>
  <c r="E730" i="12"/>
  <c r="E731" i="12"/>
  <c r="E732" i="12"/>
  <c r="E733" i="12"/>
  <c r="E734" i="12"/>
  <c r="E735" i="12"/>
  <c r="E736" i="12"/>
  <c r="E737" i="12"/>
  <c r="E738" i="12"/>
  <c r="E739" i="12"/>
  <c r="E740" i="12"/>
  <c r="E741" i="12"/>
  <c r="E742" i="12"/>
  <c r="E743" i="12"/>
  <c r="E744" i="12"/>
  <c r="E745" i="12"/>
  <c r="E746" i="12"/>
  <c r="E747" i="12"/>
  <c r="E748" i="12"/>
  <c r="E749" i="12"/>
  <c r="E750" i="12"/>
  <c r="E751" i="12"/>
  <c r="E752" i="12"/>
  <c r="E753" i="12"/>
  <c r="E754" i="12"/>
  <c r="E755" i="12"/>
  <c r="E756" i="12"/>
  <c r="E757" i="12"/>
  <c r="E758" i="12"/>
  <c r="E759" i="12"/>
  <c r="E760" i="12"/>
  <c r="E761" i="12"/>
  <c r="E762" i="12"/>
  <c r="E763" i="12"/>
  <c r="E764" i="12"/>
  <c r="E765" i="12"/>
  <c r="E766" i="12"/>
  <c r="E767" i="12"/>
  <c r="E768" i="12"/>
  <c r="E769" i="12"/>
  <c r="E770" i="12"/>
  <c r="E771" i="12"/>
  <c r="E772" i="12"/>
  <c r="E773" i="12"/>
  <c r="E774" i="12"/>
  <c r="E775" i="12"/>
  <c r="E776" i="12"/>
  <c r="E777" i="12"/>
  <c r="E778" i="12"/>
  <c r="E779" i="12"/>
  <c r="E780" i="12"/>
  <c r="E781" i="12"/>
  <c r="E782" i="12"/>
  <c r="E783" i="12"/>
  <c r="E784" i="12"/>
  <c r="E785" i="12"/>
  <c r="E786" i="12"/>
  <c r="E787" i="12"/>
  <c r="E788" i="12"/>
  <c r="E789" i="12"/>
  <c r="E790" i="12"/>
  <c r="E791" i="12"/>
  <c r="E792" i="12"/>
  <c r="E793" i="12"/>
  <c r="E794" i="12"/>
  <c r="E795" i="12"/>
  <c r="E796" i="12"/>
  <c r="E797" i="12"/>
  <c r="E798" i="12"/>
  <c r="E799" i="12"/>
  <c r="E800" i="12"/>
  <c r="E801" i="12"/>
  <c r="E802" i="12"/>
  <c r="E803" i="12"/>
  <c r="E804" i="12"/>
  <c r="E805" i="12"/>
  <c r="E806" i="12"/>
  <c r="E807" i="12"/>
  <c r="E808" i="12"/>
  <c r="E809" i="12"/>
  <c r="E810" i="12"/>
  <c r="E811" i="12"/>
  <c r="E812" i="12"/>
  <c r="E813" i="12"/>
  <c r="E814" i="12"/>
  <c r="E815" i="12"/>
  <c r="E816" i="12"/>
  <c r="E817" i="12"/>
  <c r="E818" i="12"/>
  <c r="E819" i="12"/>
  <c r="E820" i="12"/>
  <c r="E821" i="12"/>
  <c r="E822" i="12"/>
  <c r="E823" i="12"/>
  <c r="E824" i="12"/>
  <c r="E825" i="12"/>
  <c r="E826" i="12"/>
  <c r="E827" i="12"/>
  <c r="E828" i="12"/>
  <c r="E829" i="12"/>
  <c r="E830" i="12"/>
  <c r="E831" i="12"/>
  <c r="E832" i="12"/>
  <c r="E833" i="12"/>
  <c r="E834" i="12"/>
  <c r="E835" i="12"/>
  <c r="E836" i="12"/>
  <c r="E837" i="12"/>
  <c r="E838" i="12"/>
  <c r="E839" i="12"/>
  <c r="E840" i="12"/>
  <c r="E841" i="12"/>
  <c r="E842" i="12"/>
  <c r="E843" i="12"/>
  <c r="E844" i="12"/>
  <c r="E845" i="12"/>
  <c r="E846" i="12"/>
  <c r="E847" i="12"/>
  <c r="E848" i="12"/>
  <c r="E849" i="12"/>
  <c r="E850" i="12"/>
  <c r="E851" i="12"/>
  <c r="E852" i="12"/>
  <c r="E853" i="12"/>
  <c r="E854" i="12"/>
  <c r="E855" i="12"/>
  <c r="E856" i="12"/>
  <c r="E857" i="12"/>
  <c r="E858" i="12"/>
  <c r="E859" i="12"/>
  <c r="E860" i="12"/>
  <c r="E861" i="12"/>
  <c r="E862" i="12"/>
  <c r="E863" i="12"/>
  <c r="E864" i="12"/>
  <c r="E865" i="12"/>
  <c r="E866" i="12"/>
  <c r="E867" i="12"/>
  <c r="E868" i="12"/>
  <c r="E869" i="12"/>
  <c r="E870" i="12"/>
  <c r="E871" i="12"/>
  <c r="E872" i="12"/>
  <c r="E873" i="12"/>
  <c r="E874" i="12"/>
  <c r="E875" i="12"/>
  <c r="E876" i="12"/>
  <c r="E877" i="12"/>
  <c r="E878" i="12"/>
  <c r="E879" i="12"/>
  <c r="E880" i="12"/>
  <c r="E881" i="12"/>
  <c r="E882" i="12"/>
  <c r="E883" i="12"/>
  <c r="E884" i="12"/>
  <c r="E885" i="12"/>
  <c r="E886" i="12"/>
  <c r="E887" i="12"/>
  <c r="E888" i="12"/>
  <c r="E889" i="12"/>
  <c r="E890" i="12"/>
  <c r="E891" i="12"/>
  <c r="E892" i="12"/>
  <c r="E893" i="12"/>
  <c r="E894" i="12"/>
  <c r="E895" i="12"/>
  <c r="E896" i="12"/>
  <c r="E897" i="12"/>
  <c r="E898" i="12"/>
  <c r="E899" i="12"/>
  <c r="E900" i="12"/>
  <c r="E901" i="12"/>
  <c r="E902" i="12"/>
  <c r="E903" i="12"/>
  <c r="E904" i="12"/>
  <c r="E905" i="12"/>
  <c r="E906" i="12"/>
  <c r="E907" i="12"/>
  <c r="E908" i="12"/>
  <c r="E909" i="12"/>
  <c r="E910" i="12"/>
  <c r="E911" i="12"/>
  <c r="E912" i="12"/>
  <c r="E913" i="12"/>
  <c r="E914" i="12"/>
  <c r="E915" i="12"/>
  <c r="E916" i="12"/>
  <c r="E917" i="12"/>
  <c r="E918" i="12"/>
  <c r="E919" i="12"/>
  <c r="E920" i="12"/>
  <c r="E921" i="12"/>
  <c r="E922" i="12"/>
  <c r="E923" i="12"/>
  <c r="E924" i="12"/>
  <c r="E925" i="12"/>
  <c r="E926" i="12"/>
  <c r="E927" i="12"/>
  <c r="E928" i="12"/>
  <c r="E929" i="12"/>
  <c r="E930" i="12"/>
  <c r="E931" i="12"/>
  <c r="E932" i="12"/>
  <c r="E933" i="12"/>
  <c r="E934" i="12"/>
  <c r="E935" i="12"/>
  <c r="E936" i="12"/>
  <c r="E937" i="12"/>
  <c r="E938" i="12"/>
  <c r="E939" i="12"/>
  <c r="E940" i="12"/>
  <c r="E941" i="12"/>
  <c r="E942" i="12"/>
  <c r="E943" i="12"/>
  <c r="E944" i="12"/>
  <c r="E945" i="12"/>
  <c r="E946" i="12"/>
  <c r="E947" i="12"/>
  <c r="E948" i="12"/>
  <c r="E949" i="12"/>
  <c r="E950" i="12"/>
  <c r="E951" i="12"/>
  <c r="E952" i="12"/>
  <c r="E953" i="12"/>
  <c r="E954" i="12"/>
  <c r="E955" i="12"/>
  <c r="E956" i="12"/>
  <c r="E957" i="12"/>
  <c r="E958" i="12"/>
  <c r="E959" i="12"/>
  <c r="E960" i="12"/>
  <c r="E961" i="12"/>
  <c r="E962" i="12"/>
  <c r="E963" i="12"/>
  <c r="E964" i="12"/>
  <c r="E965" i="12"/>
  <c r="E966" i="12"/>
  <c r="E967" i="12"/>
  <c r="E968" i="12"/>
  <c r="E969" i="12"/>
  <c r="E970" i="12"/>
  <c r="E971" i="12"/>
  <c r="E972" i="12"/>
  <c r="E973" i="12"/>
  <c r="E974" i="12"/>
  <c r="E975" i="12"/>
  <c r="E976" i="12"/>
  <c r="E977" i="12"/>
  <c r="E978" i="12"/>
  <c r="E979" i="12"/>
  <c r="E980" i="12"/>
  <c r="E981" i="12"/>
  <c r="E982" i="12"/>
  <c r="E983" i="12"/>
  <c r="E984" i="12"/>
  <c r="E985" i="12"/>
  <c r="E986" i="12"/>
  <c r="E987" i="12"/>
  <c r="E988" i="12"/>
  <c r="E989" i="12"/>
  <c r="E990" i="12"/>
  <c r="E991" i="12"/>
  <c r="E992" i="12"/>
  <c r="E993" i="12"/>
  <c r="E994" i="12"/>
  <c r="E995" i="12"/>
  <c r="E996" i="12"/>
  <c r="E997" i="12"/>
  <c r="E998" i="12"/>
  <c r="E999" i="12"/>
  <c r="E1000" i="12"/>
  <c r="E1001" i="12"/>
  <c r="E1002" i="12"/>
  <c r="E1003" i="12"/>
  <c r="E1004" i="12"/>
  <c r="E1005" i="12"/>
  <c r="E1006" i="12"/>
  <c r="E1007" i="12"/>
  <c r="E1008" i="12"/>
  <c r="E1009" i="12"/>
  <c r="E1010" i="12"/>
  <c r="E1011" i="12"/>
  <c r="E1012" i="12"/>
  <c r="E1013" i="12"/>
  <c r="E1014" i="12"/>
  <c r="E1015" i="12"/>
  <c r="E1016" i="12"/>
  <c r="E1017" i="12"/>
  <c r="E1018" i="12"/>
  <c r="E1019" i="12"/>
  <c r="E1020" i="12"/>
  <c r="E1021" i="12"/>
  <c r="E1022" i="12"/>
  <c r="E1023" i="12"/>
  <c r="E1024" i="12"/>
  <c r="E1025" i="12"/>
  <c r="E1026" i="12"/>
  <c r="E1027" i="12"/>
  <c r="E1028" i="12"/>
  <c r="E1029" i="12"/>
  <c r="E1030" i="12"/>
  <c r="E1031" i="12"/>
  <c r="E1032" i="12"/>
  <c r="E1033" i="12"/>
  <c r="E1034" i="12"/>
  <c r="E1035" i="12"/>
  <c r="E1036" i="12"/>
  <c r="E1037" i="12"/>
  <c r="E1038" i="12"/>
  <c r="E1039" i="12"/>
  <c r="E1040" i="12"/>
  <c r="E1041" i="12"/>
  <c r="E1042" i="12"/>
  <c r="E1043" i="12"/>
  <c r="E1044" i="12"/>
  <c r="E1045" i="12"/>
  <c r="E1046" i="12"/>
  <c r="E1047" i="12"/>
  <c r="E1048" i="12"/>
  <c r="E1049" i="12"/>
  <c r="E1050" i="12"/>
  <c r="E1051" i="12"/>
  <c r="E1052" i="12"/>
  <c r="E1053" i="12"/>
  <c r="E1054" i="12"/>
  <c r="E1055" i="12"/>
  <c r="E1056" i="12"/>
  <c r="E1057" i="12"/>
  <c r="E1058" i="12"/>
  <c r="E1059" i="12"/>
  <c r="E1060" i="12"/>
  <c r="E1061" i="12"/>
  <c r="E1062" i="12"/>
  <c r="E1063" i="12"/>
  <c r="E1064" i="12"/>
  <c r="E1065" i="12"/>
  <c r="E1066" i="12"/>
  <c r="E1067" i="12"/>
  <c r="E1068" i="12"/>
  <c r="E1069" i="12"/>
  <c r="E1070" i="12"/>
  <c r="E1071" i="12"/>
  <c r="E1072" i="12"/>
  <c r="E1073" i="12"/>
  <c r="E1074" i="12"/>
  <c r="E1075" i="12"/>
  <c r="E1076" i="12"/>
  <c r="E1077" i="12"/>
  <c r="E1078" i="12"/>
  <c r="E1079" i="12"/>
  <c r="E1080" i="12"/>
  <c r="E1081" i="12"/>
  <c r="E1082" i="12"/>
  <c r="E1083" i="12"/>
  <c r="E1084" i="12"/>
  <c r="E1085" i="12"/>
  <c r="E1086" i="12"/>
  <c r="E1087" i="12"/>
  <c r="E1088" i="12"/>
  <c r="E1089" i="12"/>
  <c r="E1090" i="12"/>
  <c r="E1091" i="12"/>
  <c r="E1092" i="12"/>
  <c r="E1093" i="12"/>
  <c r="E1094" i="12"/>
  <c r="E1095" i="12"/>
  <c r="E1096" i="12"/>
  <c r="E1097" i="12"/>
  <c r="E1098" i="12"/>
  <c r="E1099" i="12"/>
  <c r="E1100" i="12"/>
  <c r="E1101" i="12"/>
  <c r="E1102" i="12"/>
  <c r="E1103" i="12"/>
  <c r="E1104" i="12"/>
  <c r="E1105" i="12"/>
  <c r="E1106" i="12"/>
  <c r="E1107" i="12"/>
  <c r="E1108" i="12"/>
  <c r="E1109" i="12"/>
  <c r="E1110" i="12"/>
  <c r="E1111" i="12"/>
  <c r="E1112" i="12"/>
  <c r="E1113" i="12"/>
  <c r="E1114" i="12"/>
  <c r="E1115" i="12"/>
  <c r="E1116" i="12"/>
  <c r="E1117" i="12"/>
  <c r="E1118" i="12"/>
  <c r="E1119" i="12"/>
  <c r="E1120" i="12"/>
  <c r="E1121" i="12"/>
  <c r="E1122" i="12"/>
  <c r="E1123" i="12"/>
  <c r="E1124" i="12"/>
  <c r="E1125" i="12"/>
  <c r="E1126" i="12"/>
  <c r="E1127" i="12"/>
  <c r="E1128" i="12"/>
  <c r="E1129" i="12"/>
  <c r="E1130" i="12"/>
  <c r="E1131" i="12"/>
  <c r="E1132" i="12"/>
  <c r="E1133" i="12"/>
  <c r="E1134" i="12"/>
  <c r="E1135" i="12"/>
  <c r="E1136" i="12"/>
  <c r="E1137" i="12"/>
  <c r="E1138" i="12"/>
  <c r="E1139" i="12"/>
  <c r="E1140" i="12"/>
  <c r="E1141" i="12"/>
  <c r="E1142" i="12"/>
  <c r="E1143" i="12"/>
  <c r="E1144" i="12"/>
  <c r="E1145" i="12"/>
  <c r="E1146" i="12"/>
  <c r="E1147" i="12"/>
  <c r="E1148" i="12"/>
  <c r="E1149" i="12"/>
  <c r="E1150" i="12"/>
  <c r="E1151" i="12"/>
  <c r="E1152" i="12"/>
  <c r="E1153" i="12"/>
  <c r="E1154" i="12"/>
  <c r="E1155" i="12"/>
  <c r="E1156" i="12"/>
  <c r="E1157" i="12"/>
  <c r="E1158" i="12"/>
  <c r="E1159" i="12"/>
  <c r="E1160" i="12"/>
  <c r="E1161" i="12"/>
  <c r="E1162" i="12"/>
  <c r="E1163" i="12"/>
  <c r="E1164" i="12"/>
  <c r="E1165" i="12"/>
  <c r="E1166" i="12"/>
  <c r="E1167" i="12"/>
  <c r="E1168" i="12"/>
  <c r="E1169" i="12"/>
  <c r="E1170" i="12"/>
  <c r="E1171" i="12"/>
  <c r="E1172" i="12"/>
  <c r="E1173" i="12"/>
  <c r="E1174" i="12"/>
  <c r="E1175" i="12"/>
  <c r="E1176" i="12"/>
  <c r="E1177" i="12"/>
  <c r="E1178" i="12"/>
  <c r="E1179" i="12"/>
  <c r="E1180" i="12"/>
  <c r="E1181" i="12"/>
  <c r="E1182" i="12"/>
  <c r="E1183" i="12"/>
  <c r="E1184" i="12"/>
  <c r="E1185" i="12"/>
  <c r="E1186" i="12"/>
  <c r="E1187" i="12"/>
  <c r="E1188" i="12"/>
  <c r="E1189" i="12"/>
  <c r="E1190" i="12"/>
  <c r="E1191" i="12"/>
  <c r="E1192" i="12"/>
  <c r="E1193" i="12"/>
  <c r="E1194" i="12"/>
  <c r="E1195" i="12"/>
  <c r="E1196" i="12"/>
  <c r="E1197" i="12"/>
  <c r="E1198" i="12"/>
  <c r="E1199" i="12"/>
  <c r="E1200" i="12"/>
  <c r="E1201" i="12"/>
  <c r="E1202" i="12"/>
  <c r="E1203" i="12"/>
  <c r="E1204" i="12"/>
  <c r="E1205" i="12"/>
  <c r="E1206" i="12"/>
  <c r="E1207" i="12"/>
  <c r="E1208" i="12"/>
  <c r="E1209" i="12"/>
  <c r="E1210" i="12"/>
  <c r="E1211" i="12"/>
  <c r="E1212" i="12"/>
  <c r="E1213" i="12"/>
  <c r="E1214" i="12"/>
  <c r="E1215" i="12"/>
  <c r="E1216" i="12"/>
  <c r="E1217" i="12"/>
  <c r="E1218" i="12"/>
  <c r="E1219" i="12"/>
  <c r="E1220" i="12"/>
  <c r="E1221" i="12"/>
  <c r="E1222" i="12"/>
  <c r="E1223" i="12"/>
  <c r="E1224" i="12"/>
  <c r="E1225" i="12"/>
  <c r="E1226" i="12"/>
  <c r="E1227" i="12"/>
  <c r="E1228" i="12"/>
  <c r="E1229" i="12"/>
  <c r="E1230" i="12"/>
  <c r="E1231" i="12"/>
  <c r="E1232" i="12"/>
  <c r="E1233" i="12"/>
  <c r="E1234" i="12"/>
  <c r="E1235" i="12"/>
  <c r="E1236" i="12"/>
  <c r="E1237" i="12"/>
  <c r="E1238" i="12"/>
  <c r="E1239" i="12"/>
  <c r="E1240" i="12"/>
  <c r="E1241" i="12"/>
  <c r="E1242" i="12"/>
  <c r="E1243" i="12"/>
  <c r="E1244" i="12"/>
  <c r="E1245" i="12"/>
  <c r="E1246" i="12"/>
  <c r="E1247" i="12"/>
  <c r="E1248" i="12"/>
  <c r="E1249" i="12"/>
  <c r="E1250" i="12"/>
  <c r="E1251" i="12"/>
  <c r="E1252" i="12"/>
  <c r="E1253" i="12"/>
  <c r="E1254" i="12"/>
  <c r="E1255" i="12"/>
  <c r="E1256" i="12"/>
  <c r="E1257" i="12"/>
  <c r="E1258" i="12"/>
  <c r="E1259" i="12"/>
  <c r="E1260" i="12"/>
  <c r="E1261" i="12"/>
  <c r="E1262" i="12"/>
  <c r="E1263" i="12"/>
  <c r="E1264" i="12"/>
  <c r="E1265" i="12"/>
  <c r="E1266" i="12"/>
  <c r="E1267" i="12"/>
  <c r="E1268" i="12"/>
  <c r="E1269" i="12"/>
  <c r="E1270" i="12"/>
  <c r="E1271" i="12"/>
  <c r="E1272" i="12"/>
  <c r="E1273" i="12"/>
  <c r="E1274" i="12"/>
  <c r="E1275" i="12"/>
  <c r="E1276" i="12"/>
  <c r="E1277" i="12"/>
  <c r="E1278" i="12"/>
  <c r="E1279" i="12"/>
  <c r="E1280" i="12"/>
  <c r="E1281" i="12"/>
  <c r="E1282" i="12"/>
  <c r="E1283" i="12"/>
  <c r="E1284" i="12"/>
  <c r="E1285" i="12"/>
  <c r="E1286" i="12"/>
  <c r="E1287" i="12"/>
  <c r="E1288" i="12"/>
  <c r="E1289" i="12"/>
  <c r="E1290" i="12"/>
  <c r="E1291" i="12"/>
  <c r="E1292" i="12"/>
  <c r="E1293" i="12"/>
  <c r="E1294" i="12"/>
  <c r="E1295" i="12"/>
  <c r="E1296" i="12"/>
  <c r="E1297" i="12"/>
  <c r="E1298" i="12"/>
  <c r="E1299" i="12"/>
  <c r="E1300" i="12"/>
  <c r="E1301" i="12"/>
  <c r="E1302" i="12"/>
  <c r="E1303" i="12"/>
  <c r="E1304" i="12"/>
  <c r="E1305" i="12"/>
  <c r="E1306" i="12"/>
  <c r="E1307" i="12"/>
  <c r="E1308" i="12"/>
  <c r="E1309" i="12"/>
  <c r="E1310" i="12"/>
  <c r="E1311" i="12"/>
  <c r="E1312" i="12"/>
  <c r="E1313" i="12"/>
  <c r="E1314" i="12"/>
  <c r="E1315" i="12"/>
  <c r="E1316" i="12"/>
  <c r="E1317" i="12"/>
  <c r="E1318" i="12"/>
  <c r="E1319" i="12"/>
  <c r="E1320" i="12"/>
  <c r="E1321" i="12"/>
  <c r="E1322" i="12"/>
  <c r="E1323" i="12"/>
  <c r="E1324" i="12"/>
  <c r="E1325" i="12"/>
  <c r="E1326" i="12"/>
  <c r="E1327" i="12"/>
  <c r="E1328" i="12"/>
  <c r="E1329" i="12"/>
  <c r="E1330" i="12"/>
  <c r="E1331" i="12"/>
  <c r="E1332" i="12"/>
  <c r="E1333" i="12"/>
  <c r="E1334" i="12"/>
  <c r="E1335" i="12"/>
  <c r="E1336" i="12"/>
  <c r="E1337" i="12"/>
  <c r="E1338" i="12"/>
  <c r="E1339" i="12"/>
  <c r="E1340" i="12"/>
  <c r="E1341" i="12"/>
  <c r="E1342" i="12"/>
  <c r="E1343" i="12"/>
  <c r="E1344" i="12"/>
  <c r="E1345" i="12"/>
  <c r="E1346" i="12"/>
  <c r="E1347" i="12"/>
  <c r="E1348" i="12"/>
  <c r="E1349" i="12"/>
  <c r="E1350" i="12"/>
  <c r="E1351" i="12"/>
  <c r="E1352" i="12"/>
  <c r="E1353" i="12"/>
  <c r="E1354" i="12"/>
  <c r="E1355" i="12"/>
  <c r="E1356" i="12"/>
  <c r="E1357" i="12"/>
  <c r="E1358" i="12"/>
  <c r="E1359" i="12"/>
  <c r="E1360" i="12"/>
  <c r="E1361" i="12"/>
  <c r="E1362" i="12"/>
  <c r="E1363" i="12"/>
  <c r="E1364" i="12"/>
  <c r="E1365" i="12"/>
  <c r="E1366" i="12"/>
  <c r="E1367" i="12"/>
  <c r="E1368" i="12"/>
  <c r="E1369" i="12"/>
  <c r="E1370" i="12"/>
  <c r="E1371" i="12"/>
  <c r="E1372" i="12"/>
  <c r="E1373" i="12"/>
  <c r="E1374" i="12"/>
  <c r="E1375" i="12"/>
  <c r="E1376" i="12"/>
  <c r="E1377" i="12"/>
  <c r="E1378" i="12"/>
  <c r="E1379" i="12"/>
  <c r="E1380" i="12"/>
  <c r="E1381" i="12"/>
  <c r="E1382" i="12"/>
  <c r="E1383" i="12"/>
  <c r="E1384" i="12"/>
  <c r="E1385" i="12"/>
  <c r="E1386" i="12"/>
  <c r="E1387" i="12"/>
  <c r="E1388" i="12"/>
  <c r="E1389" i="12"/>
  <c r="E1390" i="12"/>
  <c r="E1391" i="12"/>
  <c r="E1392" i="12"/>
  <c r="E1393" i="12"/>
  <c r="E1394" i="12"/>
  <c r="E1395" i="12"/>
  <c r="E1396" i="12"/>
  <c r="E1397" i="12"/>
  <c r="E1398" i="12"/>
  <c r="E1399" i="12"/>
  <c r="E1400" i="12"/>
  <c r="E1401" i="12"/>
  <c r="E1402" i="12"/>
  <c r="E1403" i="12"/>
  <c r="E1404" i="12"/>
  <c r="E1405" i="12"/>
  <c r="E1406" i="12"/>
  <c r="E1407" i="12"/>
  <c r="E1408" i="12"/>
  <c r="E1409" i="12"/>
  <c r="E1410" i="12"/>
  <c r="E1411" i="12"/>
  <c r="E1412" i="12"/>
  <c r="E1413" i="12"/>
  <c r="E1414" i="12"/>
  <c r="E1415" i="12"/>
  <c r="E1416" i="12"/>
  <c r="E1417" i="12"/>
  <c r="E1418" i="12"/>
  <c r="E1419" i="12"/>
  <c r="E1420" i="12"/>
  <c r="E1421" i="12"/>
  <c r="E1422" i="12"/>
  <c r="E1423" i="12"/>
  <c r="E1424" i="12"/>
  <c r="E1425" i="12"/>
  <c r="E1426" i="12"/>
  <c r="E1427" i="12"/>
  <c r="E1428" i="12"/>
  <c r="E1429" i="12"/>
  <c r="E1430" i="12"/>
  <c r="E1431" i="12"/>
  <c r="E1432" i="12"/>
  <c r="E1433" i="12"/>
  <c r="E1434" i="12"/>
  <c r="E1435" i="12"/>
  <c r="E1436" i="12"/>
  <c r="E1437" i="12"/>
  <c r="E1438" i="12"/>
  <c r="E1439" i="12"/>
  <c r="E1440" i="12"/>
  <c r="E1441" i="12"/>
  <c r="E1442" i="12"/>
  <c r="E1443" i="12"/>
  <c r="E1444" i="12"/>
  <c r="E1445" i="12"/>
  <c r="E1446" i="12"/>
  <c r="E1447" i="12"/>
  <c r="E1448" i="12"/>
  <c r="E1449" i="12"/>
  <c r="E1450" i="12"/>
  <c r="E1451" i="12"/>
  <c r="E1452" i="12"/>
  <c r="E1453" i="12"/>
  <c r="E1454" i="12"/>
  <c r="E1455" i="12"/>
  <c r="E1456" i="12"/>
  <c r="E1457" i="12"/>
  <c r="E1458" i="12"/>
  <c r="E1459" i="12"/>
  <c r="E1460" i="12"/>
  <c r="E1461" i="12"/>
  <c r="E1462" i="12"/>
  <c r="E1463" i="12"/>
  <c r="E1464" i="12"/>
  <c r="E1465" i="12"/>
  <c r="E1466" i="12"/>
  <c r="E1467" i="12"/>
  <c r="E1468" i="12"/>
  <c r="E1469" i="12"/>
  <c r="E1470" i="12"/>
  <c r="E1471" i="12"/>
  <c r="E1472" i="12"/>
  <c r="E1473" i="12"/>
  <c r="E1474" i="12"/>
  <c r="E1475" i="12"/>
  <c r="E1476" i="12"/>
  <c r="E1477" i="12"/>
  <c r="E1478" i="12"/>
  <c r="E1479" i="12"/>
  <c r="E1480" i="12"/>
  <c r="E1481" i="12"/>
  <c r="E1482" i="12"/>
  <c r="E1483" i="12"/>
  <c r="E1484" i="12"/>
  <c r="E1485" i="12"/>
  <c r="E1486" i="12"/>
  <c r="E1487" i="12"/>
  <c r="E1488" i="12"/>
  <c r="E1489" i="12"/>
  <c r="E1490" i="12"/>
  <c r="E1491" i="12"/>
  <c r="E1492" i="12"/>
  <c r="E1493" i="12"/>
  <c r="E1494" i="12"/>
  <c r="E1495" i="12"/>
  <c r="E1496" i="12"/>
  <c r="E1497" i="12"/>
  <c r="E1498" i="12"/>
  <c r="E1499" i="12"/>
  <c r="E1500" i="12"/>
  <c r="E1501" i="12"/>
  <c r="E1502" i="12"/>
  <c r="E1503" i="12"/>
  <c r="E1504" i="12"/>
  <c r="E1505" i="12"/>
  <c r="E1506" i="12"/>
  <c r="E1507" i="12"/>
  <c r="E1508" i="12"/>
  <c r="E1509" i="12"/>
  <c r="E1510" i="12"/>
  <c r="E1511" i="12"/>
  <c r="E1512" i="12"/>
  <c r="E1513" i="12"/>
  <c r="E1514" i="12"/>
  <c r="E1515" i="12"/>
  <c r="E1516" i="12"/>
  <c r="E1517" i="12"/>
  <c r="E1518" i="12"/>
  <c r="E1519" i="12"/>
  <c r="E1520" i="12"/>
  <c r="E1521" i="12"/>
  <c r="E1522" i="12"/>
  <c r="E1523" i="12"/>
  <c r="E1524" i="12"/>
  <c r="E1525" i="12"/>
  <c r="E1526" i="12"/>
  <c r="E1527" i="12"/>
  <c r="E1528" i="12"/>
  <c r="E1529" i="12"/>
  <c r="E1530" i="12"/>
  <c r="E1531" i="12"/>
  <c r="E1532" i="12"/>
  <c r="E1533" i="12"/>
  <c r="E1534" i="12"/>
  <c r="E1535" i="12"/>
  <c r="E1536" i="12"/>
  <c r="E1537" i="12"/>
  <c r="E1538" i="12"/>
  <c r="E1539" i="12"/>
  <c r="E1540" i="12"/>
  <c r="E1541" i="12"/>
  <c r="E1542" i="12"/>
  <c r="E1543" i="12"/>
  <c r="E1544" i="12"/>
  <c r="E1545" i="12"/>
  <c r="E1546" i="12"/>
  <c r="E1547" i="12"/>
  <c r="E1548" i="12"/>
  <c r="E1549" i="12"/>
  <c r="E1550" i="12"/>
  <c r="E1551" i="12"/>
  <c r="E1552" i="12"/>
  <c r="E1553" i="12"/>
  <c r="E1554" i="12"/>
  <c r="E1555" i="12"/>
  <c r="E1556" i="12"/>
  <c r="E1557" i="12"/>
  <c r="E1558" i="12"/>
  <c r="E1559" i="12"/>
  <c r="E1560" i="12"/>
  <c r="E1561" i="12"/>
  <c r="E1562" i="12"/>
  <c r="E1563" i="12"/>
  <c r="E1564" i="12"/>
  <c r="E1565" i="12"/>
  <c r="E1566" i="12"/>
  <c r="E1567" i="12"/>
  <c r="E1568" i="12"/>
  <c r="E1569" i="12"/>
  <c r="E1570" i="12"/>
  <c r="E1571" i="12"/>
  <c r="E1572" i="12"/>
  <c r="E1573" i="12"/>
  <c r="E1574" i="12"/>
  <c r="E1575" i="12"/>
  <c r="E1576" i="12"/>
  <c r="E1577" i="12"/>
  <c r="E1578" i="12"/>
  <c r="E1579" i="12"/>
  <c r="E1580" i="12"/>
  <c r="E1581" i="12"/>
  <c r="E1582" i="12"/>
  <c r="E1583" i="12"/>
  <c r="E1584" i="12"/>
  <c r="E1585" i="12"/>
  <c r="E1586" i="12"/>
  <c r="E1587" i="12"/>
  <c r="E1588" i="12"/>
  <c r="E1589" i="12"/>
  <c r="E1590" i="12"/>
  <c r="E1591" i="12"/>
  <c r="E1592" i="12"/>
  <c r="E1593" i="12"/>
  <c r="E1594" i="12"/>
  <c r="E1595" i="12"/>
  <c r="E1596" i="12"/>
  <c r="E1597" i="12"/>
  <c r="E1598" i="12"/>
  <c r="E1599" i="12"/>
  <c r="E1600" i="12"/>
  <c r="E1601" i="12"/>
  <c r="E1602" i="12"/>
  <c r="E1603" i="12"/>
  <c r="E1604" i="12"/>
  <c r="E1605" i="12"/>
  <c r="E1606" i="12"/>
  <c r="E1607" i="12"/>
  <c r="E1608" i="12"/>
  <c r="E1609" i="12"/>
  <c r="E1610" i="12"/>
  <c r="E1611" i="12"/>
  <c r="E1612" i="12"/>
  <c r="E1613" i="12"/>
  <c r="E1614" i="12"/>
  <c r="E1615" i="12"/>
  <c r="E1616" i="12"/>
  <c r="E1617" i="12"/>
  <c r="E1618" i="12"/>
  <c r="E1619" i="12"/>
  <c r="E1620" i="12"/>
  <c r="E1621" i="12"/>
  <c r="E1622" i="12"/>
  <c r="E1623" i="12"/>
  <c r="E1624" i="12"/>
  <c r="E1625" i="12"/>
  <c r="E1626" i="12"/>
  <c r="E1627" i="12"/>
  <c r="E1628" i="12"/>
  <c r="E1629" i="12"/>
  <c r="E1630" i="12"/>
  <c r="E1631" i="12"/>
  <c r="E1632" i="12"/>
  <c r="E1633" i="12"/>
  <c r="E1634" i="12"/>
  <c r="E1635" i="12"/>
  <c r="E1636" i="12"/>
  <c r="E1637" i="12"/>
  <c r="E1638" i="12"/>
  <c r="E1639" i="12"/>
  <c r="E1640" i="12"/>
  <c r="E1641" i="12"/>
  <c r="E1642" i="12"/>
  <c r="E1643" i="12"/>
  <c r="E1644" i="12"/>
  <c r="E1645" i="12"/>
  <c r="E1646" i="12"/>
  <c r="E1647" i="12"/>
  <c r="E1648" i="12"/>
  <c r="E1649" i="12"/>
  <c r="E1650" i="12"/>
  <c r="E1651" i="12"/>
  <c r="E1652" i="12"/>
  <c r="E1653" i="12"/>
  <c r="E1654" i="12"/>
  <c r="E1655" i="12"/>
  <c r="E1656" i="12"/>
  <c r="E1657" i="12"/>
  <c r="E1658" i="12"/>
  <c r="E1659" i="12"/>
  <c r="E1660" i="12"/>
  <c r="E1661" i="12"/>
  <c r="E1662" i="12"/>
  <c r="E1663" i="12"/>
  <c r="E1664" i="12"/>
  <c r="E1665" i="12"/>
  <c r="E1666" i="12"/>
  <c r="E1667" i="12"/>
  <c r="E1668" i="12"/>
  <c r="E1669" i="12"/>
  <c r="E1670" i="12"/>
  <c r="E1671" i="12"/>
  <c r="E1672" i="12"/>
  <c r="E1673" i="12"/>
  <c r="E1674" i="12"/>
  <c r="E1675" i="12"/>
  <c r="E1676" i="12"/>
  <c r="E1677" i="12"/>
  <c r="E1678" i="12"/>
  <c r="E1679" i="12"/>
  <c r="E1680" i="12"/>
  <c r="E1681" i="12"/>
  <c r="E1682" i="12"/>
  <c r="E1683" i="12"/>
  <c r="E1684" i="12"/>
  <c r="E1685" i="12"/>
  <c r="E1686" i="12"/>
  <c r="E1687" i="12"/>
  <c r="E1688" i="12"/>
  <c r="E1689" i="12"/>
  <c r="E1690" i="12"/>
  <c r="E1691" i="12"/>
  <c r="E1692" i="12"/>
  <c r="E1693" i="12"/>
  <c r="E1694" i="12"/>
  <c r="E1695" i="12"/>
  <c r="E1696" i="12"/>
  <c r="E1697" i="12"/>
  <c r="E1698" i="12"/>
  <c r="E1699" i="12"/>
  <c r="E1700" i="12"/>
  <c r="E1701" i="12"/>
  <c r="E1702" i="12"/>
  <c r="E1703" i="12"/>
  <c r="E1704" i="12"/>
  <c r="E1705" i="12"/>
  <c r="E1706" i="12"/>
  <c r="E1707" i="12"/>
  <c r="E1708" i="12"/>
  <c r="E1709" i="12"/>
  <c r="E1710" i="12"/>
  <c r="E1711" i="12"/>
  <c r="E1712" i="12"/>
  <c r="E1713" i="12"/>
  <c r="E1714" i="12"/>
  <c r="E1715" i="12"/>
  <c r="E1716" i="12"/>
  <c r="E1717" i="12"/>
  <c r="E1718" i="12"/>
  <c r="E1719" i="12"/>
  <c r="E1720" i="12"/>
  <c r="E1721" i="12"/>
  <c r="E1722" i="12"/>
  <c r="E1723" i="12"/>
  <c r="E1724" i="12"/>
  <c r="E1725" i="12"/>
  <c r="E1726" i="12"/>
  <c r="E1727" i="12"/>
  <c r="E1728" i="12"/>
  <c r="E1729" i="12"/>
  <c r="E1730" i="12"/>
  <c r="E1731" i="12"/>
  <c r="E1732" i="12"/>
  <c r="E1733" i="12"/>
  <c r="E1734" i="12"/>
  <c r="E1735" i="12"/>
  <c r="E1736" i="12"/>
  <c r="E1737" i="12"/>
  <c r="E1738" i="12"/>
  <c r="E1739" i="12"/>
  <c r="E1740" i="12"/>
  <c r="E1741" i="12"/>
  <c r="E1742" i="12"/>
  <c r="E1743" i="12"/>
  <c r="E1744" i="12"/>
  <c r="E1745" i="12"/>
  <c r="E1746" i="12"/>
  <c r="E1747" i="12"/>
  <c r="E1748" i="12"/>
  <c r="E1749" i="12"/>
  <c r="E1750" i="12"/>
  <c r="E1751" i="12"/>
  <c r="E1752" i="12"/>
  <c r="E1753" i="12"/>
  <c r="E1754" i="12"/>
  <c r="E1755" i="12"/>
  <c r="E1756" i="12"/>
  <c r="E1757" i="12"/>
  <c r="E1758" i="12"/>
  <c r="E1759" i="12"/>
  <c r="E1760" i="12"/>
  <c r="E1761" i="12"/>
  <c r="E1762" i="12"/>
  <c r="E1763" i="12"/>
  <c r="E1764" i="12"/>
  <c r="E1765" i="12"/>
  <c r="E1766" i="12"/>
  <c r="E1767" i="12"/>
  <c r="E1768" i="12"/>
  <c r="E1769" i="12"/>
  <c r="E1770" i="12"/>
  <c r="E1771" i="12"/>
  <c r="E1772" i="12"/>
  <c r="E1773" i="12"/>
  <c r="E1774" i="12"/>
  <c r="E1775" i="12"/>
  <c r="E1776" i="12"/>
  <c r="E1777" i="12"/>
  <c r="E1778" i="12"/>
  <c r="E1779" i="12"/>
  <c r="E1780" i="12"/>
  <c r="E1781" i="12"/>
  <c r="E1782" i="12"/>
  <c r="E1783" i="12"/>
  <c r="E1784" i="12"/>
  <c r="E1785" i="12"/>
  <c r="E1786" i="12"/>
  <c r="E1787" i="12"/>
  <c r="E1788" i="12"/>
  <c r="E1789" i="12"/>
  <c r="E1790" i="12"/>
  <c r="E1791" i="12"/>
  <c r="E1792" i="12"/>
  <c r="E1793" i="12"/>
  <c r="E1794" i="12"/>
  <c r="E1795" i="12"/>
  <c r="E1796" i="12"/>
  <c r="E1797" i="12"/>
  <c r="E1798" i="12"/>
  <c r="E1799" i="12"/>
  <c r="E1800" i="12"/>
  <c r="E1801" i="12"/>
  <c r="E1802" i="12"/>
  <c r="E1803" i="12"/>
  <c r="E1804" i="12"/>
  <c r="E1805" i="12"/>
  <c r="E1806" i="12"/>
  <c r="E1807" i="12"/>
  <c r="E1808" i="12"/>
  <c r="E1809" i="12"/>
  <c r="E1810" i="12"/>
  <c r="E1811" i="12"/>
  <c r="E1812" i="12"/>
  <c r="E1813" i="12"/>
  <c r="E1814" i="12"/>
  <c r="E1815" i="12"/>
  <c r="E1816" i="12"/>
  <c r="E1817" i="12"/>
  <c r="E1818" i="12"/>
  <c r="E1819" i="12"/>
  <c r="E1820" i="12"/>
  <c r="E1821" i="12"/>
  <c r="E1822" i="12"/>
  <c r="E1823" i="12"/>
  <c r="E1824" i="12"/>
  <c r="E1825" i="12"/>
  <c r="E1826" i="12"/>
  <c r="E1827" i="12"/>
  <c r="E1828" i="12"/>
  <c r="E1829" i="12"/>
  <c r="E1830" i="12"/>
  <c r="E1831" i="12"/>
  <c r="E1832" i="12"/>
  <c r="E1833" i="12"/>
  <c r="E1834" i="12"/>
  <c r="E1835" i="12"/>
  <c r="E1836" i="12"/>
  <c r="E1837" i="12"/>
  <c r="E1838" i="12"/>
  <c r="E1839" i="12"/>
  <c r="E1840" i="12"/>
  <c r="E1841" i="12"/>
  <c r="E1842" i="12"/>
  <c r="E1843" i="12"/>
  <c r="E1844" i="12"/>
  <c r="E1845" i="12"/>
  <c r="E1846" i="12"/>
  <c r="E1847" i="12"/>
  <c r="E1848" i="12"/>
  <c r="E1849" i="12"/>
  <c r="E1850" i="12"/>
  <c r="E1851" i="12"/>
  <c r="E1852" i="12"/>
  <c r="E1853" i="12"/>
  <c r="E1854" i="12"/>
  <c r="E1855" i="12"/>
  <c r="E1856" i="12"/>
  <c r="E1857" i="12"/>
  <c r="E1858" i="12"/>
  <c r="E1859" i="12"/>
  <c r="E1860" i="12"/>
  <c r="E1861" i="12"/>
  <c r="E1862" i="12"/>
  <c r="E1863" i="12"/>
  <c r="E1864" i="12"/>
  <c r="E1865" i="12"/>
  <c r="E1866" i="12"/>
  <c r="E1867" i="12"/>
  <c r="E1868" i="12"/>
  <c r="E1869" i="12"/>
  <c r="E1870" i="12"/>
  <c r="E1871" i="12"/>
  <c r="E1872" i="12"/>
  <c r="E1873" i="12"/>
  <c r="E1874" i="12"/>
  <c r="E1875" i="12"/>
  <c r="E1876" i="12"/>
  <c r="E1877" i="12"/>
  <c r="E1878" i="12"/>
  <c r="E1879" i="12"/>
  <c r="E1880" i="12"/>
  <c r="E1881" i="12"/>
  <c r="E1882" i="12"/>
  <c r="E1883" i="12"/>
  <c r="E1884" i="12"/>
  <c r="E1885" i="12"/>
  <c r="E1886" i="12"/>
  <c r="E1887" i="12"/>
  <c r="E1888" i="12"/>
  <c r="E1889" i="12"/>
  <c r="E1890" i="12"/>
  <c r="E1891" i="12"/>
  <c r="E1892" i="12"/>
  <c r="E1893" i="12"/>
  <c r="E1894" i="12"/>
  <c r="E1895" i="12"/>
  <c r="E1896" i="12"/>
  <c r="E1897" i="12"/>
  <c r="E1898" i="12"/>
  <c r="E1899" i="12"/>
  <c r="E1900" i="12"/>
  <c r="E1901" i="12"/>
  <c r="E1902" i="12"/>
  <c r="E1903" i="12"/>
  <c r="E1904" i="12"/>
  <c r="E1905" i="12"/>
  <c r="E1906" i="12"/>
  <c r="E1907" i="12"/>
  <c r="E1908" i="12"/>
  <c r="E1909" i="12"/>
  <c r="E1910" i="12"/>
  <c r="E1911" i="12"/>
  <c r="E1912" i="12"/>
  <c r="E1913" i="12"/>
  <c r="E1914" i="12"/>
  <c r="E1915" i="12"/>
  <c r="E1916" i="12"/>
  <c r="E1917" i="12"/>
  <c r="E1918" i="12"/>
  <c r="E1919" i="12"/>
  <c r="E1920" i="12"/>
  <c r="E1921" i="12"/>
  <c r="E1922" i="12"/>
  <c r="E1923" i="12"/>
  <c r="E1924" i="12"/>
  <c r="E1925" i="12"/>
  <c r="E1926" i="12"/>
  <c r="E1927" i="12"/>
  <c r="E1928" i="12"/>
  <c r="E1929" i="12"/>
  <c r="E1930" i="12"/>
  <c r="E1931" i="12"/>
  <c r="E1932" i="12"/>
  <c r="E1933" i="12"/>
  <c r="E1934" i="12"/>
  <c r="E1935" i="12"/>
  <c r="E1936" i="12"/>
  <c r="E1937" i="12"/>
  <c r="E1938" i="12"/>
  <c r="E1939" i="12"/>
  <c r="E1940" i="12"/>
  <c r="E1941" i="12"/>
  <c r="E1942" i="12"/>
  <c r="E1943" i="12"/>
  <c r="E1944" i="12"/>
  <c r="E1945" i="12"/>
  <c r="E1946" i="12"/>
  <c r="E1947" i="12"/>
  <c r="E1948" i="12"/>
  <c r="E1949" i="12"/>
  <c r="E1950" i="12"/>
  <c r="E1951" i="12"/>
  <c r="E1952" i="12"/>
  <c r="E1953" i="12"/>
  <c r="E1954" i="12"/>
  <c r="E1955" i="12"/>
  <c r="E1956" i="12"/>
  <c r="E1957" i="12"/>
  <c r="E1958" i="12"/>
  <c r="E1959" i="12"/>
  <c r="E1960" i="12"/>
  <c r="E1961" i="12"/>
  <c r="E1962" i="12"/>
  <c r="E1963" i="12"/>
  <c r="E1964" i="12"/>
  <c r="E1965" i="12"/>
  <c r="E1966" i="12"/>
  <c r="E1967" i="12"/>
  <c r="E1968" i="12"/>
  <c r="E1969" i="12"/>
  <c r="E1970" i="12"/>
  <c r="E1971" i="12"/>
  <c r="E1972" i="12"/>
  <c r="E1973" i="12"/>
  <c r="E1974" i="12"/>
  <c r="E1975" i="12"/>
  <c r="E1976" i="12"/>
  <c r="E1977" i="12"/>
  <c r="E1978" i="12"/>
  <c r="E1979" i="12"/>
  <c r="E1980" i="12"/>
  <c r="E1981" i="12"/>
  <c r="E1982" i="12"/>
  <c r="E1983" i="12"/>
  <c r="E1984" i="12"/>
  <c r="E1985" i="12"/>
  <c r="E1986" i="12"/>
  <c r="E1987" i="12"/>
  <c r="E1988" i="12"/>
  <c r="E1989" i="12"/>
  <c r="E1990" i="12"/>
  <c r="E1991" i="12"/>
  <c r="E1992" i="12"/>
  <c r="E1993" i="12"/>
  <c r="E1994" i="12"/>
  <c r="E1995" i="12"/>
  <c r="E1996" i="12"/>
  <c r="E1997" i="12"/>
  <c r="E1998" i="12"/>
  <c r="E1999" i="12"/>
  <c r="E2000" i="12"/>
  <c r="E2001" i="12"/>
  <c r="E2002" i="12"/>
  <c r="E2003" i="12"/>
  <c r="E2004" i="12"/>
  <c r="E2005" i="12"/>
  <c r="E2006" i="12"/>
  <c r="E2007" i="12"/>
  <c r="E2008" i="12"/>
  <c r="E2009" i="12"/>
  <c r="E2010" i="12"/>
  <c r="E2011" i="12"/>
  <c r="E2012" i="12"/>
  <c r="E2013" i="12"/>
  <c r="E2014" i="12"/>
  <c r="E2015" i="12"/>
  <c r="E2016" i="12"/>
  <c r="E2017" i="12"/>
  <c r="E2018" i="12"/>
  <c r="E2019" i="12"/>
  <c r="E2020" i="12"/>
  <c r="E2021" i="12"/>
  <c r="E2022" i="12"/>
  <c r="E2023" i="12"/>
  <c r="E2024" i="12"/>
  <c r="E2025" i="12"/>
  <c r="E2026" i="12"/>
  <c r="E2027" i="12"/>
  <c r="E2028" i="12"/>
  <c r="E2029" i="12"/>
  <c r="E2030" i="12"/>
  <c r="E2031" i="12"/>
  <c r="E2032" i="12"/>
  <c r="E2033" i="12"/>
  <c r="E2034" i="12"/>
  <c r="E2035" i="12"/>
  <c r="E2036" i="12"/>
  <c r="E2037" i="12"/>
  <c r="E2038" i="12"/>
  <c r="E2039" i="12"/>
  <c r="E2040" i="12"/>
  <c r="E2041" i="12"/>
  <c r="E2042" i="12"/>
  <c r="E2043" i="12"/>
  <c r="E2044" i="12"/>
  <c r="E2045" i="12"/>
  <c r="E2046" i="12"/>
  <c r="E2047" i="12"/>
  <c r="E2048" i="12"/>
  <c r="E2049" i="12"/>
  <c r="E2050" i="12"/>
  <c r="E2051" i="12"/>
  <c r="E2052" i="12"/>
  <c r="E2053" i="12"/>
  <c r="E2054" i="12"/>
  <c r="E2055" i="12"/>
  <c r="E2056" i="12"/>
  <c r="E2057" i="12"/>
  <c r="E2058" i="12"/>
  <c r="E2059" i="12"/>
  <c r="E2060" i="12"/>
  <c r="E2061" i="12"/>
  <c r="E2062" i="12"/>
  <c r="E2063" i="12"/>
  <c r="E2064" i="12"/>
  <c r="E2065" i="12"/>
  <c r="E2066" i="12"/>
  <c r="E2067" i="12"/>
  <c r="E2068" i="12"/>
  <c r="E2069" i="12"/>
  <c r="E2070" i="12"/>
  <c r="E2071" i="12"/>
  <c r="E2072" i="12"/>
  <c r="E2073" i="12"/>
  <c r="E2074" i="12"/>
  <c r="E2075" i="12"/>
  <c r="E2076" i="12"/>
  <c r="E2077" i="12"/>
  <c r="E2078" i="12"/>
  <c r="E2079" i="12"/>
  <c r="E2080" i="12"/>
  <c r="E2081" i="12"/>
  <c r="E2082" i="12"/>
  <c r="E2083" i="12"/>
  <c r="E2084" i="12"/>
  <c r="E2085" i="12"/>
  <c r="E2086" i="12"/>
  <c r="E2087" i="12"/>
  <c r="E2088" i="12"/>
  <c r="E2089" i="12"/>
  <c r="E2090" i="12"/>
  <c r="E2091" i="12"/>
  <c r="E2092" i="12"/>
  <c r="E2093" i="12"/>
  <c r="E2094" i="12"/>
  <c r="E2095" i="12"/>
  <c r="E2096" i="12"/>
  <c r="E2097" i="12"/>
  <c r="E2098" i="12"/>
  <c r="E2099" i="12"/>
  <c r="E2100" i="12"/>
  <c r="E2101" i="12"/>
  <c r="E2102" i="12"/>
  <c r="E2103" i="12"/>
  <c r="E2104" i="12"/>
  <c r="E2105" i="12"/>
  <c r="E2106" i="12"/>
  <c r="E2107" i="12"/>
  <c r="E2108" i="12"/>
  <c r="E2109" i="12"/>
  <c r="E2110" i="12"/>
  <c r="E2111" i="12"/>
  <c r="E2112" i="12"/>
  <c r="E2113" i="12"/>
  <c r="E2114" i="12"/>
  <c r="E2115" i="12"/>
  <c r="E2116" i="12"/>
  <c r="E2117" i="12"/>
  <c r="E2118" i="12"/>
  <c r="E2119" i="12"/>
  <c r="E2120" i="12"/>
  <c r="E2121" i="12"/>
  <c r="E2122" i="12"/>
  <c r="E2123" i="12"/>
  <c r="E2124" i="12"/>
  <c r="E2125" i="12"/>
  <c r="E2126" i="12"/>
  <c r="E2127" i="12"/>
  <c r="E2128" i="12"/>
  <c r="E2129" i="12"/>
  <c r="E2130" i="12"/>
  <c r="E2131" i="12"/>
  <c r="E2132" i="12"/>
  <c r="E2133" i="12"/>
  <c r="E2134" i="12"/>
  <c r="E2135" i="12"/>
  <c r="E2136" i="12"/>
  <c r="E2137" i="12"/>
  <c r="E2138" i="12"/>
  <c r="E2139" i="12"/>
  <c r="E2140" i="12"/>
  <c r="E2141" i="12"/>
  <c r="E2142" i="12"/>
  <c r="E2143" i="12"/>
  <c r="E2144" i="12"/>
  <c r="E2145" i="12"/>
  <c r="E2146" i="12"/>
  <c r="E2147" i="12"/>
  <c r="E2148" i="12"/>
  <c r="E2149" i="12"/>
  <c r="E2150" i="12"/>
  <c r="E2151" i="12"/>
  <c r="E2152" i="12"/>
  <c r="E2153" i="12"/>
  <c r="E2154" i="12"/>
  <c r="E2155" i="12"/>
  <c r="E2156" i="12"/>
  <c r="E2157" i="12"/>
  <c r="E2158" i="12"/>
  <c r="E2159" i="12"/>
  <c r="E2160" i="12"/>
  <c r="E2161" i="12"/>
  <c r="E2162" i="12"/>
  <c r="E2163" i="12"/>
  <c r="E2164" i="12"/>
  <c r="E2165" i="12"/>
  <c r="E2166" i="12"/>
  <c r="E2167" i="12"/>
  <c r="E2168" i="12"/>
  <c r="E2169" i="12"/>
  <c r="E2170" i="12"/>
  <c r="E2171" i="12"/>
  <c r="E2172" i="12"/>
  <c r="E2173" i="12"/>
  <c r="E2174" i="12"/>
  <c r="E2175" i="12"/>
  <c r="E2176" i="12"/>
  <c r="E2177" i="12"/>
  <c r="E2178" i="12"/>
  <c r="E2179" i="12"/>
  <c r="E2180" i="12"/>
  <c r="E2181" i="12"/>
  <c r="E2182" i="12"/>
  <c r="E2183" i="12"/>
  <c r="E2184" i="12"/>
  <c r="E2185" i="12"/>
  <c r="E2186" i="12"/>
  <c r="E2187" i="12"/>
  <c r="E2188" i="12"/>
  <c r="E2189" i="12"/>
  <c r="E2190" i="12"/>
  <c r="E2191" i="12"/>
  <c r="E2192" i="12"/>
  <c r="E2193" i="12"/>
  <c r="E2194" i="12"/>
  <c r="E2195" i="12"/>
  <c r="E2196" i="12"/>
  <c r="E2197" i="12"/>
  <c r="E2198" i="12"/>
  <c r="E2199" i="12"/>
  <c r="E2200" i="12"/>
  <c r="E2201" i="12"/>
  <c r="E2202" i="12"/>
  <c r="E2203" i="12"/>
  <c r="E2204" i="12"/>
  <c r="E2205" i="12"/>
  <c r="E2206" i="12"/>
  <c r="E2207" i="12"/>
  <c r="E2208" i="12"/>
  <c r="E2209" i="12"/>
  <c r="E2210" i="12"/>
  <c r="E2211" i="12"/>
  <c r="E2212" i="12"/>
  <c r="E2213" i="12"/>
  <c r="E2214" i="12"/>
  <c r="E2215" i="12"/>
  <c r="E2216" i="12"/>
  <c r="E2217" i="12"/>
  <c r="E2218" i="12"/>
  <c r="E2219" i="12"/>
  <c r="E2220" i="12"/>
  <c r="E2221" i="12"/>
  <c r="E2222" i="12"/>
  <c r="E2223" i="12"/>
  <c r="E2224" i="12"/>
  <c r="E2225" i="12"/>
  <c r="E2226" i="12"/>
  <c r="E2227" i="12"/>
  <c r="E2228" i="12"/>
  <c r="E2229" i="12"/>
  <c r="E2230" i="12"/>
  <c r="E2231" i="12"/>
  <c r="E2232" i="12"/>
  <c r="E2233" i="12"/>
  <c r="E2234" i="12"/>
  <c r="E2235" i="12"/>
  <c r="E2236" i="12"/>
  <c r="E2237" i="12"/>
  <c r="E2238" i="12"/>
  <c r="E2239" i="12"/>
  <c r="E2240" i="12"/>
  <c r="E2241" i="12"/>
  <c r="E2242" i="12"/>
  <c r="E2243" i="12"/>
  <c r="E2244" i="12"/>
  <c r="E2245" i="12"/>
  <c r="E2246" i="12"/>
  <c r="E2247" i="12"/>
  <c r="E2248" i="12"/>
  <c r="E2249" i="12"/>
  <c r="E2250" i="12"/>
  <c r="E2251" i="12"/>
  <c r="E2252" i="12"/>
  <c r="E2253" i="12"/>
  <c r="E2254" i="12"/>
  <c r="E2255" i="12"/>
  <c r="E2256" i="12"/>
  <c r="E2257" i="12"/>
  <c r="E2258" i="12"/>
  <c r="E2259" i="12"/>
  <c r="E2260" i="12"/>
  <c r="E2261" i="12"/>
  <c r="E2262" i="12"/>
  <c r="E2263" i="12"/>
  <c r="E2264" i="12"/>
  <c r="E2265" i="12"/>
  <c r="E2266" i="12"/>
  <c r="E2267" i="12"/>
  <c r="E2268" i="12"/>
  <c r="E2269" i="12"/>
  <c r="E2270" i="12"/>
  <c r="E2271" i="12"/>
  <c r="E2272" i="12"/>
  <c r="E2273" i="12"/>
  <c r="E2274" i="12"/>
  <c r="E2275" i="12"/>
  <c r="E2276" i="12"/>
  <c r="E2277" i="12"/>
  <c r="E2278" i="12"/>
  <c r="E2279" i="12"/>
  <c r="E2280" i="12"/>
  <c r="E2281" i="12"/>
  <c r="E2282" i="12"/>
  <c r="E2283" i="12"/>
  <c r="E2284" i="12"/>
  <c r="E2285" i="12"/>
  <c r="E2286" i="12"/>
  <c r="E2287" i="12"/>
  <c r="E2288" i="12"/>
  <c r="E2289" i="12"/>
  <c r="E2290" i="12"/>
  <c r="E2291" i="12"/>
  <c r="E2292" i="12"/>
  <c r="E2293" i="12"/>
  <c r="E2294" i="12"/>
  <c r="E2295" i="12"/>
  <c r="E2296" i="12"/>
  <c r="E2297" i="12"/>
  <c r="E2298" i="12"/>
  <c r="E2299" i="12"/>
  <c r="E2300" i="12"/>
  <c r="E2301" i="12"/>
  <c r="E2302" i="12"/>
  <c r="E2303" i="12"/>
  <c r="E2304" i="12"/>
  <c r="E2305" i="12"/>
  <c r="E2306" i="12"/>
  <c r="E2307" i="12"/>
  <c r="E2308" i="12"/>
  <c r="E2309" i="12"/>
  <c r="E2310" i="12"/>
  <c r="E2311" i="12"/>
  <c r="E2312" i="12"/>
  <c r="E2313" i="12"/>
  <c r="E2314" i="12"/>
  <c r="E2315" i="12"/>
  <c r="E2316" i="12"/>
  <c r="E2317" i="12"/>
  <c r="E2318" i="12"/>
  <c r="E2319" i="12"/>
  <c r="E2320" i="12"/>
  <c r="E2321" i="12"/>
  <c r="E2322" i="12"/>
  <c r="E2323" i="12"/>
  <c r="E2324" i="12"/>
  <c r="E2325" i="12"/>
  <c r="E2326" i="12"/>
  <c r="E2327" i="12"/>
  <c r="E2328" i="12"/>
  <c r="E2329" i="12"/>
  <c r="E2330" i="12"/>
  <c r="E2331" i="12"/>
  <c r="E2332" i="12"/>
  <c r="E2333" i="12"/>
  <c r="E2334" i="12"/>
  <c r="E2335" i="12"/>
  <c r="E2336" i="12"/>
  <c r="E2337" i="12"/>
  <c r="E2338" i="12"/>
  <c r="E2339" i="12"/>
  <c r="E2340" i="12"/>
  <c r="E2341" i="12"/>
  <c r="E2342" i="12"/>
  <c r="E2343" i="12"/>
  <c r="E2344" i="12"/>
  <c r="E2345" i="12"/>
  <c r="E2346" i="12"/>
  <c r="E2347" i="12"/>
  <c r="E2348" i="12"/>
  <c r="E2349" i="12"/>
  <c r="E2350" i="12"/>
  <c r="E2351" i="12"/>
  <c r="E2352" i="12"/>
  <c r="E2353" i="12"/>
  <c r="E2354" i="12"/>
  <c r="E2355" i="12"/>
  <c r="E2356" i="12"/>
  <c r="E2357" i="12"/>
  <c r="E2358" i="12"/>
  <c r="E2359" i="12"/>
  <c r="E2360" i="12"/>
  <c r="E2361" i="12"/>
  <c r="E2362" i="12"/>
  <c r="E2363" i="12"/>
  <c r="E2364" i="12"/>
  <c r="E2365" i="12"/>
  <c r="E2366" i="12"/>
  <c r="E2367" i="12"/>
  <c r="E2368" i="12"/>
  <c r="E2369" i="12"/>
  <c r="E2370" i="12"/>
  <c r="E2371" i="12"/>
  <c r="E2372" i="12"/>
  <c r="E2373" i="12"/>
  <c r="E2374" i="12"/>
  <c r="E2375" i="12"/>
  <c r="E2376" i="12"/>
  <c r="E2377" i="12"/>
  <c r="E2378" i="12"/>
  <c r="E2379" i="12"/>
  <c r="E2380" i="12"/>
  <c r="E2381" i="12"/>
  <c r="E2382" i="12"/>
  <c r="E2383" i="12"/>
  <c r="E2384" i="12"/>
  <c r="E2385" i="12"/>
  <c r="E2386" i="12"/>
  <c r="E2387" i="12"/>
  <c r="E2388" i="12"/>
  <c r="E2389" i="12"/>
  <c r="E2390" i="12"/>
  <c r="E2391" i="12"/>
  <c r="E2392" i="12"/>
  <c r="E2393" i="12"/>
  <c r="E2394" i="12"/>
  <c r="E2395" i="12"/>
  <c r="E2396" i="12"/>
  <c r="E2397" i="12"/>
  <c r="E2398" i="12"/>
  <c r="E2399" i="12"/>
  <c r="E2400" i="12"/>
  <c r="E2401" i="12"/>
  <c r="E2402" i="12"/>
  <c r="E2403" i="12"/>
  <c r="E2404" i="12"/>
  <c r="E2405" i="12"/>
  <c r="E2406" i="12"/>
  <c r="E2407" i="12"/>
  <c r="E2408" i="12"/>
  <c r="E2409" i="12"/>
  <c r="E2410" i="12"/>
  <c r="E2411" i="12"/>
  <c r="E2412" i="12"/>
  <c r="E2413" i="12"/>
  <c r="E2414" i="12"/>
  <c r="E2415" i="12"/>
  <c r="E2416" i="12"/>
  <c r="E2417" i="12"/>
  <c r="E2418" i="12"/>
  <c r="E2419" i="12"/>
  <c r="E2420" i="12"/>
  <c r="E2421" i="12"/>
  <c r="E2422" i="12"/>
  <c r="E2423" i="12"/>
  <c r="E2424" i="12"/>
  <c r="E2425" i="12"/>
  <c r="E2426" i="12"/>
  <c r="E2427" i="12"/>
  <c r="E2428" i="12"/>
  <c r="E2429" i="12"/>
  <c r="E2430" i="12"/>
  <c r="E2431" i="12"/>
  <c r="E2432" i="12"/>
  <c r="E2433" i="12"/>
  <c r="E2434" i="12"/>
  <c r="E2435" i="12"/>
  <c r="E2436" i="12"/>
  <c r="E2437" i="12"/>
  <c r="E2438" i="12"/>
  <c r="E2439" i="12"/>
  <c r="E2440" i="12"/>
  <c r="E2441" i="12"/>
  <c r="E2442" i="12"/>
  <c r="E2443" i="12"/>
  <c r="E2444" i="12"/>
  <c r="E2445" i="12"/>
  <c r="E2446" i="12"/>
  <c r="E2447" i="12"/>
  <c r="E2448" i="12"/>
  <c r="E2449" i="12"/>
  <c r="E2450" i="12"/>
  <c r="E2451" i="12"/>
  <c r="E2452" i="12"/>
  <c r="E2453" i="12"/>
  <c r="E2454" i="12"/>
  <c r="E2455" i="12"/>
  <c r="E2456" i="12"/>
  <c r="E2457" i="12"/>
  <c r="E2458" i="12"/>
  <c r="E2459" i="12"/>
  <c r="E2460" i="12"/>
  <c r="E2461" i="12"/>
  <c r="E2462" i="12"/>
  <c r="E2463" i="12"/>
  <c r="E2464" i="12"/>
  <c r="E2465" i="12"/>
  <c r="E2466" i="12"/>
  <c r="E2467" i="12"/>
  <c r="E2468" i="12"/>
  <c r="E2469" i="12"/>
  <c r="E2470" i="12"/>
  <c r="E2471" i="12"/>
  <c r="E2472" i="12"/>
  <c r="E2473" i="12"/>
  <c r="E2474" i="12"/>
  <c r="E2475" i="12"/>
  <c r="E2476" i="12"/>
  <c r="E2477" i="12"/>
  <c r="E2478" i="12"/>
  <c r="E2479" i="12"/>
  <c r="E2480" i="12"/>
  <c r="E2481" i="12"/>
  <c r="E2482" i="12"/>
  <c r="E2483" i="12"/>
  <c r="E2484" i="12"/>
  <c r="E2485" i="12"/>
  <c r="E2486" i="12"/>
  <c r="E2487" i="12"/>
  <c r="E2488" i="12"/>
  <c r="E2489" i="12"/>
  <c r="E2490" i="12"/>
  <c r="E2491" i="12"/>
  <c r="E2492" i="12"/>
  <c r="E2493" i="12"/>
  <c r="E2494" i="12"/>
  <c r="E2495" i="12"/>
  <c r="E2496" i="12"/>
  <c r="E2497" i="12"/>
  <c r="E2498" i="12"/>
  <c r="E2499" i="12"/>
  <c r="E2500" i="12"/>
  <c r="E2501" i="12"/>
  <c r="E2502" i="12"/>
  <c r="E2503" i="12"/>
  <c r="E2504" i="12"/>
  <c r="E2505" i="12"/>
  <c r="E2506" i="12"/>
  <c r="E2507" i="12"/>
  <c r="E2508" i="12"/>
  <c r="E2509" i="12"/>
  <c r="E2510" i="12"/>
  <c r="E2511" i="12"/>
  <c r="E2512" i="12"/>
  <c r="E2513" i="12"/>
  <c r="E2514" i="12"/>
  <c r="E2515" i="12"/>
  <c r="E2516" i="12"/>
  <c r="E2517" i="12"/>
  <c r="E2518" i="12"/>
  <c r="E2519" i="12"/>
  <c r="E2520" i="12"/>
  <c r="E2521" i="12"/>
  <c r="E2522" i="12"/>
  <c r="E2523" i="12"/>
  <c r="E2524" i="12"/>
  <c r="E2525" i="12"/>
  <c r="E2526" i="12"/>
  <c r="E2527" i="12"/>
  <c r="E2528" i="12"/>
  <c r="E2529" i="12"/>
  <c r="E2530" i="12"/>
  <c r="E2531" i="12"/>
  <c r="E2532" i="12"/>
  <c r="E2533" i="12"/>
  <c r="E2534" i="12"/>
  <c r="E2535" i="12"/>
  <c r="E2536" i="12"/>
  <c r="E2537" i="12"/>
  <c r="E2538" i="12"/>
  <c r="E2539" i="12"/>
  <c r="E2540" i="12"/>
  <c r="E2541" i="12"/>
  <c r="E2542" i="12"/>
  <c r="E2543" i="12"/>
  <c r="E2544" i="12"/>
  <c r="H3" i="12"/>
  <c r="G3" i="12"/>
  <c r="H4" i="12"/>
  <c r="I3" i="12"/>
  <c r="I4" i="12"/>
  <c r="J3" i="12"/>
  <c r="J4" i="12"/>
  <c r="K3" i="12"/>
  <c r="K4" i="12"/>
  <c r="L3" i="12"/>
  <c r="L4" i="12"/>
  <c r="M3" i="12"/>
  <c r="M4" i="12"/>
  <c r="G5" i="12"/>
  <c r="D27" i="5"/>
  <c r="E29" i="5"/>
  <c r="F29" i="5"/>
  <c r="G6" i="10"/>
  <c r="G8" i="10"/>
  <c r="E33" i="10"/>
  <c r="E34" i="10"/>
  <c r="F7" i="10"/>
  <c r="G7" i="10"/>
  <c r="G9" i="10"/>
  <c r="F8" i="5"/>
  <c r="G29" i="5"/>
  <c r="H6" i="10"/>
  <c r="H8" i="10"/>
  <c r="H7" i="10"/>
  <c r="H9" i="10"/>
  <c r="G8" i="5"/>
  <c r="H29" i="5"/>
  <c r="I6" i="10"/>
  <c r="I8" i="10"/>
  <c r="I7" i="10"/>
  <c r="I9" i="10"/>
  <c r="H8" i="5"/>
  <c r="F6" i="10"/>
  <c r="F8" i="10"/>
  <c r="F9" i="10"/>
  <c r="E8" i="5"/>
  <c r="D24" i="7"/>
  <c r="D25" i="7"/>
  <c r="D19" i="7"/>
  <c r="D20" i="7"/>
  <c r="D22" i="7"/>
  <c r="D23" i="7"/>
  <c r="D5" i="6"/>
  <c r="D27" i="7"/>
  <c r="D7" i="7"/>
  <c r="D10" i="2"/>
  <c r="D7" i="2"/>
  <c r="D13" i="7"/>
  <c r="D14" i="7"/>
  <c r="D15" i="7"/>
  <c r="D16" i="7"/>
  <c r="D12" i="7"/>
  <c r="D6" i="7"/>
  <c r="D9" i="2"/>
  <c r="D5" i="3"/>
  <c r="D15" i="8"/>
  <c r="D17" i="8"/>
  <c r="D18" i="8"/>
  <c r="D6" i="8"/>
  <c r="D6" i="3"/>
  <c r="D20" i="8"/>
  <c r="D22" i="8"/>
  <c r="D23" i="8"/>
  <c r="D7" i="8"/>
  <c r="D26" i="8"/>
  <c r="D28" i="8"/>
  <c r="D29" i="8"/>
  <c r="D9" i="8"/>
  <c r="D7" i="3"/>
  <c r="D10" i="8"/>
  <c r="D11" i="8"/>
  <c r="D6" i="4"/>
  <c r="D25" i="8"/>
  <c r="D17" i="4"/>
  <c r="D18" i="4"/>
  <c r="D16" i="4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O27" i="10"/>
  <c r="O28" i="10"/>
  <c r="P28" i="10"/>
  <c r="R28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F29" i="10"/>
  <c r="E29" i="10"/>
  <c r="D23" i="14"/>
  <c r="D8" i="14"/>
  <c r="D16" i="9"/>
  <c r="E49" i="5"/>
  <c r="F49" i="5"/>
  <c r="F13" i="7"/>
  <c r="E52" i="5"/>
  <c r="F52" i="5"/>
  <c r="F14" i="7"/>
  <c r="E55" i="5"/>
  <c r="F55" i="5"/>
  <c r="F15" i="7"/>
  <c r="E58" i="5"/>
  <c r="F58" i="5"/>
  <c r="F16" i="7"/>
  <c r="F12" i="7"/>
  <c r="F6" i="7"/>
  <c r="F9" i="2"/>
  <c r="E41" i="5"/>
  <c r="F41" i="5"/>
  <c r="F19" i="7"/>
  <c r="E44" i="5"/>
  <c r="F44" i="5"/>
  <c r="F20" i="7"/>
  <c r="F22" i="7"/>
  <c r="F23" i="7"/>
  <c r="G49" i="5"/>
  <c r="G13" i="7"/>
  <c r="G52" i="5"/>
  <c r="G14" i="7"/>
  <c r="G55" i="5"/>
  <c r="G15" i="7"/>
  <c r="G58" i="5"/>
  <c r="G16" i="7"/>
  <c r="G12" i="7"/>
  <c r="G6" i="7"/>
  <c r="G9" i="2"/>
  <c r="G41" i="5"/>
  <c r="G19" i="7"/>
  <c r="G44" i="5"/>
  <c r="G20" i="7"/>
  <c r="G22" i="7"/>
  <c r="G23" i="7"/>
  <c r="H49" i="5"/>
  <c r="H13" i="7"/>
  <c r="H52" i="5"/>
  <c r="H14" i="7"/>
  <c r="H55" i="5"/>
  <c r="H15" i="7"/>
  <c r="H58" i="5"/>
  <c r="H16" i="7"/>
  <c r="H12" i="7"/>
  <c r="H6" i="7"/>
  <c r="H9" i="2"/>
  <c r="H41" i="5"/>
  <c r="H19" i="7"/>
  <c r="H44" i="5"/>
  <c r="H20" i="7"/>
  <c r="H22" i="7"/>
  <c r="H23" i="7"/>
  <c r="H24" i="7"/>
  <c r="H25" i="7"/>
  <c r="H6" i="6"/>
  <c r="H8" i="6"/>
  <c r="H4" i="2"/>
  <c r="H6" i="2"/>
  <c r="E13" i="7"/>
  <c r="E14" i="7"/>
  <c r="E15" i="7"/>
  <c r="E16" i="7"/>
  <c r="E12" i="7"/>
  <c r="E6" i="7"/>
  <c r="E9" i="2"/>
  <c r="E19" i="7"/>
  <c r="E20" i="7"/>
  <c r="E22" i="7"/>
  <c r="E23" i="7"/>
  <c r="D18" i="2"/>
  <c r="F11" i="10"/>
  <c r="F12" i="10"/>
  <c r="G11" i="10"/>
  <c r="G12" i="10"/>
  <c r="H11" i="10"/>
  <c r="H12" i="10"/>
  <c r="I11" i="10"/>
  <c r="I12" i="10"/>
  <c r="E11" i="10"/>
  <c r="E12" i="10"/>
  <c r="D14" i="9"/>
  <c r="H7" i="5"/>
  <c r="D23" i="4"/>
  <c r="D17" i="3"/>
  <c r="E26" i="8"/>
  <c r="E28" i="8"/>
  <c r="E29" i="8"/>
  <c r="F26" i="8"/>
  <c r="F28" i="8"/>
  <c r="F29" i="8"/>
  <c r="G26" i="8"/>
  <c r="G28" i="8"/>
  <c r="G29" i="8"/>
  <c r="H26" i="8"/>
  <c r="F25" i="8"/>
  <c r="G25" i="8"/>
  <c r="H25" i="8"/>
  <c r="E25" i="8"/>
  <c r="D6" i="2"/>
  <c r="D5" i="2"/>
  <c r="D4" i="2"/>
  <c r="H9" i="5"/>
  <c r="G9" i="5"/>
  <c r="F9" i="5"/>
  <c r="E9" i="5"/>
  <c r="D9" i="5"/>
  <c r="F10" i="10"/>
  <c r="E17" i="8"/>
  <c r="E18" i="8"/>
  <c r="F17" i="8"/>
  <c r="F18" i="8"/>
  <c r="F6" i="8"/>
  <c r="F6" i="3"/>
  <c r="E22" i="8"/>
  <c r="E23" i="8"/>
  <c r="F22" i="8"/>
  <c r="F23" i="8"/>
  <c r="F7" i="8"/>
  <c r="F9" i="8"/>
  <c r="F7" i="3"/>
  <c r="E6" i="8"/>
  <c r="E6" i="3"/>
  <c r="E7" i="8"/>
  <c r="E9" i="8"/>
  <c r="E7" i="3"/>
  <c r="G17" i="8"/>
  <c r="G18" i="8"/>
  <c r="G6" i="8"/>
  <c r="G6" i="3"/>
  <c r="G22" i="8"/>
  <c r="G23" i="8"/>
  <c r="G7" i="8"/>
  <c r="G9" i="8"/>
  <c r="G7" i="3"/>
  <c r="H5" i="3"/>
  <c r="H17" i="8"/>
  <c r="H18" i="8"/>
  <c r="H6" i="8"/>
  <c r="H6" i="3"/>
  <c r="H22" i="8"/>
  <c r="H23" i="8"/>
  <c r="H7" i="8"/>
  <c r="H28" i="8"/>
  <c r="H29" i="8"/>
  <c r="H9" i="8"/>
  <c r="H7" i="3"/>
  <c r="H13" i="3"/>
  <c r="H14" i="3"/>
  <c r="D14" i="3"/>
  <c r="E10" i="8"/>
  <c r="E11" i="8"/>
  <c r="E6" i="4"/>
  <c r="F10" i="8"/>
  <c r="F11" i="8"/>
  <c r="F6" i="4"/>
  <c r="G10" i="8"/>
  <c r="G11" i="8"/>
  <c r="G6" i="4"/>
  <c r="H10" i="8"/>
  <c r="H11" i="8"/>
  <c r="H6" i="4"/>
  <c r="D5" i="4"/>
  <c r="D8" i="4"/>
  <c r="D10" i="4"/>
  <c r="D12" i="4"/>
  <c r="D13" i="4"/>
  <c r="D14" i="4"/>
  <c r="D4" i="4"/>
  <c r="E18" i="4"/>
  <c r="F18" i="4"/>
  <c r="G18" i="4"/>
  <c r="H18" i="4"/>
  <c r="E17" i="4"/>
  <c r="F17" i="4"/>
  <c r="G17" i="4"/>
  <c r="H17" i="4"/>
  <c r="H12" i="3"/>
  <c r="D12" i="3"/>
  <c r="E20" i="4"/>
  <c r="F20" i="4"/>
  <c r="G20" i="4"/>
  <c r="H20" i="4"/>
  <c r="D20" i="4"/>
  <c r="D23" i="5"/>
  <c r="H19" i="5"/>
  <c r="D19" i="5"/>
  <c r="H3" i="14"/>
  <c r="E7" i="5"/>
  <c r="D18" i="3"/>
  <c r="F7" i="5"/>
  <c r="G7" i="5"/>
  <c r="E17" i="3"/>
  <c r="F17" i="3"/>
  <c r="G17" i="3"/>
  <c r="H17" i="3"/>
  <c r="F32" i="10"/>
  <c r="E32" i="10"/>
  <c r="IR21" i="10"/>
  <c r="IR22" i="10"/>
  <c r="IR23" i="10"/>
  <c r="IS21" i="10"/>
  <c r="IS22" i="10"/>
  <c r="IS23" i="10"/>
  <c r="IT21" i="10"/>
  <c r="IT22" i="10"/>
  <c r="IT23" i="10"/>
  <c r="IU21" i="10"/>
  <c r="IU22" i="10"/>
  <c r="IU23" i="10"/>
  <c r="IV21" i="10"/>
  <c r="IV22" i="10"/>
  <c r="IV23" i="10"/>
  <c r="IW21" i="10"/>
  <c r="IW22" i="10"/>
  <c r="IW23" i="10"/>
  <c r="IX21" i="10"/>
  <c r="IX22" i="10"/>
  <c r="IX23" i="10"/>
  <c r="IY21" i="10"/>
  <c r="IY22" i="10"/>
  <c r="IY23" i="10"/>
  <c r="IZ21" i="10"/>
  <c r="IZ22" i="10"/>
  <c r="IZ23" i="10"/>
  <c r="JA21" i="10"/>
  <c r="JA22" i="10"/>
  <c r="JA23" i="10"/>
  <c r="JB21" i="10"/>
  <c r="JB22" i="10"/>
  <c r="JB23" i="10"/>
  <c r="JC21" i="10"/>
  <c r="JC22" i="10"/>
  <c r="JC23" i="10"/>
  <c r="JD21" i="10"/>
  <c r="JD22" i="10"/>
  <c r="JD23" i="10"/>
  <c r="JE21" i="10"/>
  <c r="JE22" i="10"/>
  <c r="JE23" i="10"/>
  <c r="JF21" i="10"/>
  <c r="JF22" i="10"/>
  <c r="JF23" i="10"/>
  <c r="JG21" i="10"/>
  <c r="JG22" i="10"/>
  <c r="JG23" i="10"/>
  <c r="JH21" i="10"/>
  <c r="JH22" i="10"/>
  <c r="JH23" i="10"/>
  <c r="JI21" i="10"/>
  <c r="JI22" i="10"/>
  <c r="JI23" i="10"/>
  <c r="JJ21" i="10"/>
  <c r="JJ22" i="10"/>
  <c r="JJ23" i="10"/>
  <c r="JK21" i="10"/>
  <c r="JK22" i="10"/>
  <c r="JK23" i="10"/>
  <c r="JL21" i="10"/>
  <c r="JL22" i="10"/>
  <c r="JL23" i="10"/>
  <c r="JM21" i="10"/>
  <c r="JM22" i="10"/>
  <c r="JM23" i="10"/>
  <c r="JN21" i="10"/>
  <c r="JN22" i="10"/>
  <c r="JN23" i="10"/>
  <c r="JO21" i="10"/>
  <c r="JO22" i="10"/>
  <c r="JO23" i="10"/>
  <c r="JP21" i="10"/>
  <c r="JP22" i="10"/>
  <c r="JP23" i="10"/>
  <c r="JQ21" i="10"/>
  <c r="JQ22" i="10"/>
  <c r="JQ23" i="10"/>
  <c r="JR21" i="10"/>
  <c r="JR22" i="10"/>
  <c r="JR23" i="10"/>
  <c r="JS21" i="10"/>
  <c r="JS22" i="10"/>
  <c r="JS23" i="10"/>
  <c r="JT21" i="10"/>
  <c r="JT22" i="10"/>
  <c r="JT23" i="10"/>
  <c r="JU21" i="10"/>
  <c r="JU22" i="10"/>
  <c r="JU23" i="10"/>
  <c r="JV21" i="10"/>
  <c r="JV22" i="10"/>
  <c r="JV23" i="10"/>
  <c r="JW21" i="10"/>
  <c r="JW22" i="10"/>
  <c r="JW23" i="10"/>
  <c r="JX21" i="10"/>
  <c r="JX22" i="10"/>
  <c r="JX23" i="10"/>
  <c r="JY21" i="10"/>
  <c r="JY22" i="10"/>
  <c r="JY23" i="10"/>
  <c r="JZ21" i="10"/>
  <c r="JZ22" i="10"/>
  <c r="JZ23" i="10"/>
  <c r="KA21" i="10"/>
  <c r="KA22" i="10"/>
  <c r="KA23" i="10"/>
  <c r="KB21" i="10"/>
  <c r="KB22" i="10"/>
  <c r="KB23" i="10"/>
  <c r="KC21" i="10"/>
  <c r="KC22" i="10"/>
  <c r="KC23" i="10"/>
  <c r="KD21" i="10"/>
  <c r="KD22" i="10"/>
  <c r="KD23" i="10"/>
  <c r="KE21" i="10"/>
  <c r="KE22" i="10"/>
  <c r="KE23" i="10"/>
  <c r="KF21" i="10"/>
  <c r="KF22" i="10"/>
  <c r="KF23" i="10"/>
  <c r="KG21" i="10"/>
  <c r="KG22" i="10"/>
  <c r="KG23" i="10"/>
  <c r="KH21" i="10"/>
  <c r="KH22" i="10"/>
  <c r="KH23" i="10"/>
  <c r="KI21" i="10"/>
  <c r="KI22" i="10"/>
  <c r="KI23" i="10"/>
  <c r="KJ21" i="10"/>
  <c r="KJ22" i="10"/>
  <c r="KJ23" i="10"/>
  <c r="KK21" i="10"/>
  <c r="KK22" i="10"/>
  <c r="KK23" i="10"/>
  <c r="KL21" i="10"/>
  <c r="KL22" i="10"/>
  <c r="KL23" i="10"/>
  <c r="KM21" i="10"/>
  <c r="KM22" i="10"/>
  <c r="KM23" i="10"/>
  <c r="KN21" i="10"/>
  <c r="KN22" i="10"/>
  <c r="KN23" i="10"/>
  <c r="KO21" i="10"/>
  <c r="KO22" i="10"/>
  <c r="KO23" i="10"/>
  <c r="KP21" i="10"/>
  <c r="KP22" i="10"/>
  <c r="KP23" i="10"/>
  <c r="KQ21" i="10"/>
  <c r="KQ22" i="10"/>
  <c r="KQ23" i="10"/>
  <c r="KR21" i="10"/>
  <c r="KR22" i="10"/>
  <c r="KR23" i="10"/>
  <c r="KS21" i="10"/>
  <c r="KS22" i="10"/>
  <c r="KS23" i="10"/>
  <c r="KT21" i="10"/>
  <c r="KT22" i="10"/>
  <c r="KT23" i="10"/>
  <c r="KU21" i="10"/>
  <c r="KU22" i="10"/>
  <c r="KU23" i="10"/>
  <c r="KV21" i="10"/>
  <c r="KV22" i="10"/>
  <c r="KV23" i="10"/>
  <c r="KW21" i="10"/>
  <c r="KW22" i="10"/>
  <c r="KW23" i="10"/>
  <c r="KX21" i="10"/>
  <c r="KX22" i="10"/>
  <c r="KX23" i="10"/>
  <c r="KY21" i="10"/>
  <c r="KY22" i="10"/>
  <c r="KY23" i="10"/>
  <c r="KZ21" i="10"/>
  <c r="KZ22" i="10"/>
  <c r="KZ23" i="10"/>
  <c r="LA21" i="10"/>
  <c r="LA22" i="10"/>
  <c r="LA23" i="10"/>
  <c r="LB21" i="10"/>
  <c r="LB22" i="10"/>
  <c r="LB23" i="10"/>
  <c r="E7" i="16"/>
  <c r="D9" i="14"/>
  <c r="F7" i="16"/>
  <c r="E8" i="16"/>
  <c r="F8" i="16"/>
  <c r="E9" i="16"/>
  <c r="F9" i="16"/>
  <c r="E10" i="16"/>
  <c r="F10" i="16"/>
  <c r="E11" i="16"/>
  <c r="F11" i="16"/>
  <c r="E12" i="16"/>
  <c r="F12" i="16"/>
  <c r="E13" i="16"/>
  <c r="F13" i="16"/>
  <c r="E14" i="16"/>
  <c r="F14" i="16"/>
  <c r="E15" i="16"/>
  <c r="F15" i="16"/>
  <c r="E16" i="16"/>
  <c r="F16" i="16"/>
  <c r="E17" i="16"/>
  <c r="F17" i="16"/>
  <c r="E18" i="16"/>
  <c r="F18" i="16"/>
  <c r="E19" i="16"/>
  <c r="F19" i="16"/>
  <c r="E20" i="16"/>
  <c r="F20" i="16"/>
  <c r="E21" i="16"/>
  <c r="F21" i="16"/>
  <c r="E22" i="16"/>
  <c r="F22" i="16"/>
  <c r="E23" i="16"/>
  <c r="F23" i="16"/>
  <c r="E24" i="16"/>
  <c r="F24" i="16"/>
  <c r="E25" i="16"/>
  <c r="F25" i="16"/>
  <c r="E26" i="16"/>
  <c r="F26" i="16"/>
  <c r="E27" i="16"/>
  <c r="F27" i="16"/>
  <c r="E28" i="16"/>
  <c r="F28" i="16"/>
  <c r="E29" i="16"/>
  <c r="F29" i="16"/>
  <c r="E30" i="16"/>
  <c r="F30" i="16"/>
  <c r="E31" i="16"/>
  <c r="F31" i="16"/>
  <c r="E32" i="16"/>
  <c r="F32" i="16"/>
  <c r="E33" i="16"/>
  <c r="F33" i="16"/>
  <c r="E34" i="16"/>
  <c r="F34" i="16"/>
  <c r="E35" i="16"/>
  <c r="F35" i="16"/>
  <c r="E36" i="16"/>
  <c r="F36" i="16"/>
  <c r="E37" i="16"/>
  <c r="F37" i="16"/>
  <c r="E38" i="16"/>
  <c r="F38" i="16"/>
  <c r="E39" i="16"/>
  <c r="F39" i="16"/>
  <c r="E40" i="16"/>
  <c r="F40" i="16"/>
  <c r="E41" i="16"/>
  <c r="F41" i="16"/>
  <c r="E42" i="16"/>
  <c r="F42" i="16"/>
  <c r="E43" i="16"/>
  <c r="F43" i="16"/>
  <c r="E44" i="16"/>
  <c r="F44" i="16"/>
  <c r="E45" i="16"/>
  <c r="F45" i="16"/>
  <c r="E46" i="16"/>
  <c r="F46" i="16"/>
  <c r="E47" i="16"/>
  <c r="F47" i="16"/>
  <c r="E48" i="16"/>
  <c r="F48" i="16"/>
  <c r="E49" i="16"/>
  <c r="F49" i="16"/>
  <c r="E50" i="16"/>
  <c r="F50" i="16"/>
  <c r="E51" i="16"/>
  <c r="F51" i="16"/>
  <c r="E52" i="16"/>
  <c r="F52" i="16"/>
  <c r="E53" i="16"/>
  <c r="F53" i="16"/>
  <c r="E54" i="16"/>
  <c r="F54" i="16"/>
  <c r="E55" i="16"/>
  <c r="F55" i="16"/>
  <c r="E56" i="16"/>
  <c r="F56" i="16"/>
  <c r="E57" i="16"/>
  <c r="F57" i="16"/>
  <c r="E58" i="16"/>
  <c r="F58" i="16"/>
  <c r="E59" i="16"/>
  <c r="F59" i="16"/>
  <c r="E60" i="16"/>
  <c r="F60" i="16"/>
  <c r="E61" i="16"/>
  <c r="F61" i="16"/>
  <c r="E62" i="16"/>
  <c r="F62" i="16"/>
  <c r="E63" i="16"/>
  <c r="F63" i="16"/>
  <c r="E64" i="16"/>
  <c r="F64" i="16"/>
  <c r="E65" i="16"/>
  <c r="F65" i="16"/>
  <c r="E66" i="16"/>
  <c r="F66" i="16"/>
  <c r="E67" i="16"/>
  <c r="F67" i="16"/>
  <c r="E68" i="16"/>
  <c r="F68" i="16"/>
  <c r="E69" i="16"/>
  <c r="F69" i="16"/>
  <c r="E70" i="16"/>
  <c r="F70" i="16"/>
  <c r="E71" i="16"/>
  <c r="F71" i="16"/>
  <c r="E72" i="16"/>
  <c r="F72" i="16"/>
  <c r="E73" i="16"/>
  <c r="F73" i="16"/>
  <c r="E74" i="16"/>
  <c r="F74" i="16"/>
  <c r="E75" i="16"/>
  <c r="F75" i="16"/>
  <c r="E76" i="16"/>
  <c r="F76" i="16"/>
  <c r="D7" i="14"/>
  <c r="I15" i="12"/>
  <c r="J15" i="12"/>
  <c r="K15" i="12"/>
  <c r="L15" i="12"/>
  <c r="I16" i="12"/>
  <c r="J16" i="12"/>
  <c r="K16" i="12"/>
  <c r="L16" i="12"/>
  <c r="I17" i="12"/>
  <c r="J17" i="12"/>
  <c r="K17" i="12"/>
  <c r="L17" i="12"/>
  <c r="H16" i="12"/>
  <c r="H17" i="12"/>
  <c r="H15" i="12"/>
  <c r="D76" i="16"/>
  <c r="C76" i="16"/>
  <c r="D75" i="16"/>
  <c r="C75" i="16"/>
  <c r="D74" i="16"/>
  <c r="C74" i="16"/>
  <c r="D73" i="16"/>
  <c r="C73" i="16"/>
  <c r="D72" i="16"/>
  <c r="C72" i="16"/>
  <c r="D71" i="16"/>
  <c r="C71" i="16"/>
  <c r="D70" i="16"/>
  <c r="C70" i="16"/>
  <c r="D69" i="16"/>
  <c r="C69" i="16"/>
  <c r="D68" i="16"/>
  <c r="C68" i="16"/>
  <c r="D67" i="16"/>
  <c r="C67" i="16"/>
  <c r="D66" i="16"/>
  <c r="C66" i="16"/>
  <c r="D65" i="16"/>
  <c r="C65" i="16"/>
  <c r="D64" i="16"/>
  <c r="C64" i="16"/>
  <c r="D63" i="16"/>
  <c r="C63" i="16"/>
  <c r="D62" i="16"/>
  <c r="C62" i="16"/>
  <c r="D61" i="16"/>
  <c r="C61" i="16"/>
  <c r="D60" i="16"/>
  <c r="C60" i="16"/>
  <c r="D59" i="16"/>
  <c r="C59" i="16"/>
  <c r="D58" i="16"/>
  <c r="C58" i="16"/>
  <c r="D57" i="16"/>
  <c r="C57" i="16"/>
  <c r="D56" i="16"/>
  <c r="C56" i="16"/>
  <c r="D55" i="16"/>
  <c r="C55" i="16"/>
  <c r="D54" i="16"/>
  <c r="C54" i="16"/>
  <c r="D53" i="16"/>
  <c r="C53" i="16"/>
  <c r="D52" i="16"/>
  <c r="C52" i="16"/>
  <c r="D51" i="16"/>
  <c r="C51" i="16"/>
  <c r="D50" i="16"/>
  <c r="C50" i="16"/>
  <c r="D49" i="16"/>
  <c r="C49" i="16"/>
  <c r="D48" i="16"/>
  <c r="C48" i="16"/>
  <c r="D47" i="16"/>
  <c r="C47" i="16"/>
  <c r="D46" i="16"/>
  <c r="C46" i="16"/>
  <c r="D45" i="16"/>
  <c r="C45" i="16"/>
  <c r="D44" i="16"/>
  <c r="C44" i="16"/>
  <c r="D43" i="16"/>
  <c r="C43" i="16"/>
  <c r="D42" i="16"/>
  <c r="C42" i="16"/>
  <c r="D41" i="16"/>
  <c r="C41" i="16"/>
  <c r="D40" i="16"/>
  <c r="C40" i="16"/>
  <c r="D39" i="16"/>
  <c r="C39" i="16"/>
  <c r="D38" i="16"/>
  <c r="C38" i="16"/>
  <c r="D37" i="16"/>
  <c r="C37" i="16"/>
  <c r="D36" i="16"/>
  <c r="C36" i="16"/>
  <c r="D35" i="16"/>
  <c r="C35" i="16"/>
  <c r="D34" i="16"/>
  <c r="C34" i="16"/>
  <c r="D33" i="16"/>
  <c r="C33" i="16"/>
  <c r="D32" i="16"/>
  <c r="C32" i="16"/>
  <c r="D31" i="16"/>
  <c r="C31" i="16"/>
  <c r="D30" i="16"/>
  <c r="C30" i="16"/>
  <c r="D29" i="16"/>
  <c r="C29" i="16"/>
  <c r="D28" i="16"/>
  <c r="C28" i="16"/>
  <c r="D27" i="16"/>
  <c r="C27" i="16"/>
  <c r="D26" i="16"/>
  <c r="C26" i="16"/>
  <c r="D25" i="16"/>
  <c r="C25" i="16"/>
  <c r="D24" i="16"/>
  <c r="C24" i="16"/>
  <c r="D23" i="16"/>
  <c r="C23" i="16"/>
  <c r="D22" i="16"/>
  <c r="C22" i="16"/>
  <c r="D21" i="16"/>
  <c r="C21" i="16"/>
  <c r="D20" i="16"/>
  <c r="C20" i="16"/>
  <c r="D19" i="16"/>
  <c r="C19" i="16"/>
  <c r="D18" i="16"/>
  <c r="C18" i="16"/>
  <c r="D17" i="16"/>
  <c r="C17" i="16"/>
  <c r="D16" i="16"/>
  <c r="C16" i="16"/>
  <c r="D15" i="16"/>
  <c r="C15" i="16"/>
  <c r="D14" i="16"/>
  <c r="C14" i="16"/>
  <c r="D13" i="16"/>
  <c r="C13" i="16"/>
  <c r="D12" i="16"/>
  <c r="C12" i="16"/>
  <c r="D11" i="16"/>
  <c r="C11" i="16"/>
  <c r="D10" i="16"/>
  <c r="C10" i="16"/>
  <c r="D9" i="16"/>
  <c r="C9" i="16"/>
  <c r="D8" i="16"/>
  <c r="C8" i="16"/>
  <c r="D7" i="16"/>
  <c r="C7" i="16"/>
  <c r="D19" i="3"/>
  <c r="E23" i="14"/>
  <c r="F23" i="14"/>
  <c r="G23" i="14"/>
  <c r="H23" i="14"/>
  <c r="D21" i="9"/>
  <c r="E21" i="9"/>
  <c r="F21" i="9"/>
  <c r="G21" i="9"/>
  <c r="H21" i="9"/>
  <c r="D22" i="9"/>
  <c r="E22" i="9"/>
  <c r="F22" i="9"/>
  <c r="G22" i="9"/>
  <c r="H22" i="9"/>
  <c r="D24" i="9"/>
  <c r="E24" i="9"/>
  <c r="F24" i="9"/>
  <c r="G24" i="9"/>
  <c r="H24" i="9"/>
  <c r="E10" i="10"/>
  <c r="D25" i="9"/>
  <c r="E25" i="9"/>
  <c r="G10" i="10"/>
  <c r="F25" i="9"/>
  <c r="H10" i="10"/>
  <c r="G25" i="9"/>
  <c r="I10" i="10"/>
  <c r="H25" i="9"/>
  <c r="E19" i="9"/>
  <c r="F19" i="9"/>
  <c r="G19" i="9"/>
  <c r="H19" i="9"/>
  <c r="D19" i="9"/>
  <c r="H3" i="4"/>
  <c r="G3" i="4"/>
  <c r="F3" i="4"/>
  <c r="E3" i="4"/>
  <c r="D3" i="4"/>
  <c r="H3" i="3"/>
  <c r="G3" i="3"/>
  <c r="F3" i="3"/>
  <c r="E3" i="3"/>
  <c r="D3" i="3"/>
  <c r="H3" i="2"/>
  <c r="G3" i="2"/>
  <c r="F3" i="2"/>
  <c r="E3" i="2"/>
  <c r="D3" i="2"/>
  <c r="G3" i="14"/>
  <c r="F3" i="14"/>
  <c r="E3" i="14"/>
  <c r="D3" i="14"/>
  <c r="F3" i="10"/>
  <c r="G3" i="10"/>
  <c r="H3" i="10"/>
  <c r="I3" i="10"/>
  <c r="E3" i="10"/>
  <c r="H3" i="8"/>
  <c r="G3" i="8"/>
  <c r="F3" i="8"/>
  <c r="E3" i="8"/>
  <c r="D3" i="8"/>
  <c r="H3" i="7"/>
  <c r="G3" i="7"/>
  <c r="F3" i="7"/>
  <c r="E3" i="7"/>
  <c r="D3" i="7"/>
  <c r="H3" i="6"/>
  <c r="G3" i="6"/>
  <c r="F3" i="6"/>
  <c r="E3" i="6"/>
  <c r="D3" i="6"/>
  <c r="E3" i="5"/>
  <c r="F3" i="5"/>
  <c r="G3" i="5"/>
  <c r="H3" i="5"/>
  <c r="D3" i="5"/>
  <c r="D6" i="14"/>
  <c r="F21" i="10"/>
  <c r="F22" i="10"/>
  <c r="G21" i="10"/>
  <c r="G22" i="10"/>
  <c r="H21" i="10"/>
  <c r="H22" i="10"/>
  <c r="I21" i="10"/>
  <c r="I22" i="10"/>
  <c r="J21" i="10"/>
  <c r="J22" i="10"/>
  <c r="K21" i="10"/>
  <c r="K22" i="10"/>
  <c r="L21" i="10"/>
  <c r="L22" i="10"/>
  <c r="M21" i="10"/>
  <c r="M22" i="10"/>
  <c r="N21" i="10"/>
  <c r="N22" i="10"/>
  <c r="O21" i="10"/>
  <c r="O22" i="10"/>
  <c r="P21" i="10"/>
  <c r="P22" i="10"/>
  <c r="Q21" i="10"/>
  <c r="Q22" i="10"/>
  <c r="R21" i="10"/>
  <c r="R22" i="10"/>
  <c r="S21" i="10"/>
  <c r="S22" i="10"/>
  <c r="T21" i="10"/>
  <c r="T22" i="10"/>
  <c r="U21" i="10"/>
  <c r="U22" i="10"/>
  <c r="V21" i="10"/>
  <c r="V22" i="10"/>
  <c r="W21" i="10"/>
  <c r="W22" i="10"/>
  <c r="X21" i="10"/>
  <c r="X22" i="10"/>
  <c r="Y21" i="10"/>
  <c r="Y22" i="10"/>
  <c r="Z21" i="10"/>
  <c r="Z22" i="10"/>
  <c r="AA21" i="10"/>
  <c r="AA22" i="10"/>
  <c r="AB21" i="10"/>
  <c r="AB22" i="10"/>
  <c r="AC21" i="10"/>
  <c r="AC22" i="10"/>
  <c r="AD21" i="10"/>
  <c r="AD22" i="10"/>
  <c r="AE21" i="10"/>
  <c r="AE22" i="10"/>
  <c r="AF21" i="10"/>
  <c r="AF22" i="10"/>
  <c r="AG21" i="10"/>
  <c r="AG22" i="10"/>
  <c r="AH21" i="10"/>
  <c r="AH22" i="10"/>
  <c r="AI21" i="10"/>
  <c r="AI22" i="10"/>
  <c r="AJ21" i="10"/>
  <c r="AJ22" i="10"/>
  <c r="AK21" i="10"/>
  <c r="AK22" i="10"/>
  <c r="AL21" i="10"/>
  <c r="AL22" i="10"/>
  <c r="AM21" i="10"/>
  <c r="AM22" i="10"/>
  <c r="AN21" i="10"/>
  <c r="AN22" i="10"/>
  <c r="AO21" i="10"/>
  <c r="AO22" i="10"/>
  <c r="AP21" i="10"/>
  <c r="AP22" i="10"/>
  <c r="AQ21" i="10"/>
  <c r="AQ22" i="10"/>
  <c r="AR21" i="10"/>
  <c r="AR22" i="10"/>
  <c r="AS21" i="10"/>
  <c r="AS22" i="10"/>
  <c r="AT21" i="10"/>
  <c r="AT22" i="10"/>
  <c r="AU21" i="10"/>
  <c r="AU22" i="10"/>
  <c r="AV21" i="10"/>
  <c r="AV22" i="10"/>
  <c r="AW21" i="10"/>
  <c r="AW22" i="10"/>
  <c r="AX21" i="10"/>
  <c r="AX22" i="10"/>
  <c r="AY21" i="10"/>
  <c r="AY22" i="10"/>
  <c r="AZ21" i="10"/>
  <c r="AZ22" i="10"/>
  <c r="BA21" i="10"/>
  <c r="BA22" i="10"/>
  <c r="BB21" i="10"/>
  <c r="BB22" i="10"/>
  <c r="BC21" i="10"/>
  <c r="BC22" i="10"/>
  <c r="BD21" i="10"/>
  <c r="BD22" i="10"/>
  <c r="BE21" i="10"/>
  <c r="BE22" i="10"/>
  <c r="BF21" i="10"/>
  <c r="BF22" i="10"/>
  <c r="BG21" i="10"/>
  <c r="BG22" i="10"/>
  <c r="BH21" i="10"/>
  <c r="BH22" i="10"/>
  <c r="BI21" i="10"/>
  <c r="BI22" i="10"/>
  <c r="BJ21" i="10"/>
  <c r="BJ22" i="10"/>
  <c r="BK21" i="10"/>
  <c r="BK22" i="10"/>
  <c r="BL21" i="10"/>
  <c r="BL22" i="10"/>
  <c r="BM21" i="10"/>
  <c r="BM22" i="10"/>
  <c r="BN21" i="10"/>
  <c r="BN22" i="10"/>
  <c r="BO21" i="10"/>
  <c r="BO22" i="10"/>
  <c r="BP21" i="10"/>
  <c r="BP22" i="10"/>
  <c r="BQ21" i="10"/>
  <c r="BQ22" i="10"/>
  <c r="BR21" i="10"/>
  <c r="BR22" i="10"/>
  <c r="BS21" i="10"/>
  <c r="BS22" i="10"/>
  <c r="BT21" i="10"/>
  <c r="BT22" i="10"/>
  <c r="BU21" i="10"/>
  <c r="BU22" i="10"/>
  <c r="BV21" i="10"/>
  <c r="BV22" i="10"/>
  <c r="BW21" i="10"/>
  <c r="BW22" i="10"/>
  <c r="BX21" i="10"/>
  <c r="BX22" i="10"/>
  <c r="BY21" i="10"/>
  <c r="BY22" i="10"/>
  <c r="BZ21" i="10"/>
  <c r="BZ22" i="10"/>
  <c r="CA21" i="10"/>
  <c r="CA22" i="10"/>
  <c r="CB21" i="10"/>
  <c r="CB22" i="10"/>
  <c r="CC21" i="10"/>
  <c r="CC22" i="10"/>
  <c r="CD21" i="10"/>
  <c r="CD22" i="10"/>
  <c r="CE21" i="10"/>
  <c r="CE22" i="10"/>
  <c r="CF21" i="10"/>
  <c r="CF22" i="10"/>
  <c r="CG21" i="10"/>
  <c r="CG22" i="10"/>
  <c r="CH21" i="10"/>
  <c r="CH22" i="10"/>
  <c r="CI21" i="10"/>
  <c r="CI22" i="10"/>
  <c r="CJ21" i="10"/>
  <c r="CJ22" i="10"/>
  <c r="CK21" i="10"/>
  <c r="CK22" i="10"/>
  <c r="CL21" i="10"/>
  <c r="CL22" i="10"/>
  <c r="CM21" i="10"/>
  <c r="CM22" i="10"/>
  <c r="CN21" i="10"/>
  <c r="CN22" i="10"/>
  <c r="CO21" i="10"/>
  <c r="CO22" i="10"/>
  <c r="CP21" i="10"/>
  <c r="CP22" i="10"/>
  <c r="CQ21" i="10"/>
  <c r="CQ22" i="10"/>
  <c r="CR21" i="10"/>
  <c r="CR22" i="10"/>
  <c r="CS21" i="10"/>
  <c r="CS22" i="10"/>
  <c r="CT21" i="10"/>
  <c r="CT22" i="10"/>
  <c r="CU21" i="10"/>
  <c r="CU22" i="10"/>
  <c r="CV21" i="10"/>
  <c r="CV22" i="10"/>
  <c r="CW21" i="10"/>
  <c r="CW22" i="10"/>
  <c r="CX21" i="10"/>
  <c r="CX22" i="10"/>
  <c r="CY21" i="10"/>
  <c r="CY22" i="10"/>
  <c r="CZ21" i="10"/>
  <c r="CZ22" i="10"/>
  <c r="DA21" i="10"/>
  <c r="DA22" i="10"/>
  <c r="DB21" i="10"/>
  <c r="DB22" i="10"/>
  <c r="DC21" i="10"/>
  <c r="DC22" i="10"/>
  <c r="DD21" i="10"/>
  <c r="DD22" i="10"/>
  <c r="DE21" i="10"/>
  <c r="DE22" i="10"/>
  <c r="DF21" i="10"/>
  <c r="DF22" i="10"/>
  <c r="DG21" i="10"/>
  <c r="DG22" i="10"/>
  <c r="DH21" i="10"/>
  <c r="DH22" i="10"/>
  <c r="DI21" i="10"/>
  <c r="DI22" i="10"/>
  <c r="DJ21" i="10"/>
  <c r="DJ22" i="10"/>
  <c r="DK21" i="10"/>
  <c r="DK22" i="10"/>
  <c r="DL21" i="10"/>
  <c r="DL22" i="10"/>
  <c r="DM21" i="10"/>
  <c r="DM22" i="10"/>
  <c r="DN21" i="10"/>
  <c r="DN22" i="10"/>
  <c r="DO21" i="10"/>
  <c r="DO22" i="10"/>
  <c r="DP21" i="10"/>
  <c r="DP22" i="10"/>
  <c r="DQ21" i="10"/>
  <c r="DQ22" i="10"/>
  <c r="DR21" i="10"/>
  <c r="DR22" i="10"/>
  <c r="DS21" i="10"/>
  <c r="DS22" i="10"/>
  <c r="DT21" i="10"/>
  <c r="DT22" i="10"/>
  <c r="DU21" i="10"/>
  <c r="DU22" i="10"/>
  <c r="DV21" i="10"/>
  <c r="DV22" i="10"/>
  <c r="DW21" i="10"/>
  <c r="DW22" i="10"/>
  <c r="DX21" i="10"/>
  <c r="DX22" i="10"/>
  <c r="DY21" i="10"/>
  <c r="DY22" i="10"/>
  <c r="DZ21" i="10"/>
  <c r="DZ22" i="10"/>
  <c r="EA21" i="10"/>
  <c r="EA22" i="10"/>
  <c r="EB21" i="10"/>
  <c r="EB22" i="10"/>
  <c r="EC21" i="10"/>
  <c r="EC22" i="10"/>
  <c r="ED21" i="10"/>
  <c r="ED22" i="10"/>
  <c r="EE21" i="10"/>
  <c r="EE22" i="10"/>
  <c r="EF21" i="10"/>
  <c r="EF22" i="10"/>
  <c r="EG21" i="10"/>
  <c r="EG22" i="10"/>
  <c r="EH21" i="10"/>
  <c r="EH22" i="10"/>
  <c r="EI21" i="10"/>
  <c r="EI22" i="10"/>
  <c r="EJ21" i="10"/>
  <c r="EJ22" i="10"/>
  <c r="EK21" i="10"/>
  <c r="EK22" i="10"/>
  <c r="EL21" i="10"/>
  <c r="EL22" i="10"/>
  <c r="EM21" i="10"/>
  <c r="EM22" i="10"/>
  <c r="EN21" i="10"/>
  <c r="EN22" i="10"/>
  <c r="EO21" i="10"/>
  <c r="EO22" i="10"/>
  <c r="EP21" i="10"/>
  <c r="EP22" i="10"/>
  <c r="EQ21" i="10"/>
  <c r="EQ22" i="10"/>
  <c r="ER21" i="10"/>
  <c r="ER22" i="10"/>
  <c r="ES21" i="10"/>
  <c r="ES22" i="10"/>
  <c r="ET21" i="10"/>
  <c r="ET22" i="10"/>
  <c r="EU21" i="10"/>
  <c r="EU22" i="10"/>
  <c r="EV21" i="10"/>
  <c r="EV22" i="10"/>
  <c r="EW21" i="10"/>
  <c r="EW22" i="10"/>
  <c r="EX21" i="10"/>
  <c r="EX22" i="10"/>
  <c r="EY21" i="10"/>
  <c r="EY22" i="10"/>
  <c r="EZ21" i="10"/>
  <c r="EZ22" i="10"/>
  <c r="FA21" i="10"/>
  <c r="FA22" i="10"/>
  <c r="FB21" i="10"/>
  <c r="FB22" i="10"/>
  <c r="FC21" i="10"/>
  <c r="FC22" i="10"/>
  <c r="FD21" i="10"/>
  <c r="FD22" i="10"/>
  <c r="FE21" i="10"/>
  <c r="FE22" i="10"/>
  <c r="FF21" i="10"/>
  <c r="FF22" i="10"/>
  <c r="FG21" i="10"/>
  <c r="FG22" i="10"/>
  <c r="FH21" i="10"/>
  <c r="FH22" i="10"/>
  <c r="FI21" i="10"/>
  <c r="FI22" i="10"/>
  <c r="FJ21" i="10"/>
  <c r="FJ22" i="10"/>
  <c r="FK21" i="10"/>
  <c r="FK22" i="10"/>
  <c r="FL21" i="10"/>
  <c r="FL22" i="10"/>
  <c r="FM21" i="10"/>
  <c r="FM22" i="10"/>
  <c r="FN21" i="10"/>
  <c r="FN22" i="10"/>
  <c r="FO21" i="10"/>
  <c r="FO22" i="10"/>
  <c r="FP21" i="10"/>
  <c r="FP22" i="10"/>
  <c r="FQ21" i="10"/>
  <c r="FQ22" i="10"/>
  <c r="FR21" i="10"/>
  <c r="FR22" i="10"/>
  <c r="FS21" i="10"/>
  <c r="FS22" i="10"/>
  <c r="FT21" i="10"/>
  <c r="FT22" i="10"/>
  <c r="FU21" i="10"/>
  <c r="FU22" i="10"/>
  <c r="FV21" i="10"/>
  <c r="FV22" i="10"/>
  <c r="FW21" i="10"/>
  <c r="FW22" i="10"/>
  <c r="FX21" i="10"/>
  <c r="FX22" i="10"/>
  <c r="FY21" i="10"/>
  <c r="FY22" i="10"/>
  <c r="FZ21" i="10"/>
  <c r="FZ22" i="10"/>
  <c r="GA21" i="10"/>
  <c r="GA22" i="10"/>
  <c r="GB21" i="10"/>
  <c r="GB22" i="10"/>
  <c r="GC21" i="10"/>
  <c r="GC22" i="10"/>
  <c r="GD21" i="10"/>
  <c r="GD22" i="10"/>
  <c r="GE21" i="10"/>
  <c r="GE22" i="10"/>
  <c r="GF21" i="10"/>
  <c r="GF22" i="10"/>
  <c r="GG21" i="10"/>
  <c r="GG22" i="10"/>
  <c r="GH21" i="10"/>
  <c r="GH22" i="10"/>
  <c r="GI21" i="10"/>
  <c r="GI22" i="10"/>
  <c r="GJ21" i="10"/>
  <c r="GJ22" i="10"/>
  <c r="GK21" i="10"/>
  <c r="GK22" i="10"/>
  <c r="GL21" i="10"/>
  <c r="GL22" i="10"/>
  <c r="GM21" i="10"/>
  <c r="GM22" i="10"/>
  <c r="GN21" i="10"/>
  <c r="GN22" i="10"/>
  <c r="GO21" i="10"/>
  <c r="GO22" i="10"/>
  <c r="GP21" i="10"/>
  <c r="GP22" i="10"/>
  <c r="GQ21" i="10"/>
  <c r="GQ22" i="10"/>
  <c r="GR21" i="10"/>
  <c r="GR22" i="10"/>
  <c r="GS21" i="10"/>
  <c r="GS22" i="10"/>
  <c r="GT21" i="10"/>
  <c r="GT22" i="10"/>
  <c r="GU21" i="10"/>
  <c r="GU22" i="10"/>
  <c r="GV21" i="10"/>
  <c r="GV22" i="10"/>
  <c r="GW21" i="10"/>
  <c r="GW22" i="10"/>
  <c r="GX21" i="10"/>
  <c r="GX22" i="10"/>
  <c r="GY21" i="10"/>
  <c r="GY22" i="10"/>
  <c r="GZ21" i="10"/>
  <c r="GZ22" i="10"/>
  <c r="HA21" i="10"/>
  <c r="HA22" i="10"/>
  <c r="HB21" i="10"/>
  <c r="HB22" i="10"/>
  <c r="HC21" i="10"/>
  <c r="HC22" i="10"/>
  <c r="HD21" i="10"/>
  <c r="HD22" i="10"/>
  <c r="HE21" i="10"/>
  <c r="HE22" i="10"/>
  <c r="HF21" i="10"/>
  <c r="HF22" i="10"/>
  <c r="HG21" i="10"/>
  <c r="HG22" i="10"/>
  <c r="HH21" i="10"/>
  <c r="HH22" i="10"/>
  <c r="HI21" i="10"/>
  <c r="HI22" i="10"/>
  <c r="HJ21" i="10"/>
  <c r="HJ22" i="10"/>
  <c r="HK21" i="10"/>
  <c r="HK22" i="10"/>
  <c r="HL21" i="10"/>
  <c r="HL22" i="10"/>
  <c r="HM21" i="10"/>
  <c r="HM22" i="10"/>
  <c r="HN21" i="10"/>
  <c r="HN22" i="10"/>
  <c r="HO21" i="10"/>
  <c r="HO22" i="10"/>
  <c r="HP21" i="10"/>
  <c r="HP22" i="10"/>
  <c r="HQ21" i="10"/>
  <c r="HQ22" i="10"/>
  <c r="HR21" i="10"/>
  <c r="HR22" i="10"/>
  <c r="HS21" i="10"/>
  <c r="HS22" i="10"/>
  <c r="HT21" i="10"/>
  <c r="HT22" i="10"/>
  <c r="HU21" i="10"/>
  <c r="HU22" i="10"/>
  <c r="HV21" i="10"/>
  <c r="HV22" i="10"/>
  <c r="HW21" i="10"/>
  <c r="HW22" i="10"/>
  <c r="HX21" i="10"/>
  <c r="HX22" i="10"/>
  <c r="HY21" i="10"/>
  <c r="HY22" i="10"/>
  <c r="HZ21" i="10"/>
  <c r="HZ22" i="10"/>
  <c r="IA21" i="10"/>
  <c r="IA22" i="10"/>
  <c r="IB21" i="10"/>
  <c r="IB22" i="10"/>
  <c r="IC21" i="10"/>
  <c r="IC22" i="10"/>
  <c r="ID21" i="10"/>
  <c r="ID22" i="10"/>
  <c r="IE21" i="10"/>
  <c r="IE22" i="10"/>
  <c r="IF21" i="10"/>
  <c r="IF22" i="10"/>
  <c r="IG21" i="10"/>
  <c r="IG22" i="10"/>
  <c r="IH21" i="10"/>
  <c r="IH22" i="10"/>
  <c r="II21" i="10"/>
  <c r="II22" i="10"/>
  <c r="IJ21" i="10"/>
  <c r="IJ22" i="10"/>
  <c r="IK21" i="10"/>
  <c r="IK22" i="10"/>
  <c r="IL21" i="10"/>
  <c r="IL22" i="10"/>
  <c r="IM21" i="10"/>
  <c r="IM22" i="10"/>
  <c r="IN21" i="10"/>
  <c r="IN22" i="10"/>
  <c r="IO21" i="10"/>
  <c r="IO22" i="10"/>
  <c r="IP21" i="10"/>
  <c r="IP22" i="10"/>
  <c r="IQ21" i="10"/>
  <c r="IQ22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FF23" i="10"/>
  <c r="FG23" i="10"/>
  <c r="FH23" i="10"/>
  <c r="FI23" i="10"/>
  <c r="FJ23" i="10"/>
  <c r="FK23" i="10"/>
  <c r="FL23" i="10"/>
  <c r="FM23" i="10"/>
  <c r="FN23" i="10"/>
  <c r="FO23" i="10"/>
  <c r="FP23" i="10"/>
  <c r="FQ23" i="10"/>
  <c r="FR23" i="10"/>
  <c r="FS23" i="10"/>
  <c r="FT23" i="10"/>
  <c r="FU23" i="10"/>
  <c r="FV23" i="10"/>
  <c r="FW23" i="10"/>
  <c r="FX23" i="10"/>
  <c r="FY23" i="10"/>
  <c r="FZ23" i="10"/>
  <c r="GA23" i="10"/>
  <c r="GB23" i="10"/>
  <c r="GC23" i="10"/>
  <c r="GD23" i="10"/>
  <c r="GE23" i="10"/>
  <c r="GF23" i="10"/>
  <c r="GG23" i="10"/>
  <c r="GH23" i="10"/>
  <c r="GI23" i="10"/>
  <c r="GJ23" i="10"/>
  <c r="GK23" i="10"/>
  <c r="GL23" i="10"/>
  <c r="GM23" i="10"/>
  <c r="GN23" i="10"/>
  <c r="GO23" i="10"/>
  <c r="GP23" i="10"/>
  <c r="GQ23" i="10"/>
  <c r="GR23" i="10"/>
  <c r="GS23" i="10"/>
  <c r="GT23" i="10"/>
  <c r="GU23" i="10"/>
  <c r="GV23" i="10"/>
  <c r="GW23" i="10"/>
  <c r="GX23" i="10"/>
  <c r="GY23" i="10"/>
  <c r="GZ23" i="10"/>
  <c r="HA23" i="10"/>
  <c r="HB23" i="10"/>
  <c r="HC23" i="10"/>
  <c r="HD23" i="10"/>
  <c r="HE23" i="10"/>
  <c r="HF23" i="10"/>
  <c r="HG23" i="10"/>
  <c r="HH23" i="10"/>
  <c r="HI23" i="10"/>
  <c r="HJ23" i="10"/>
  <c r="HK23" i="10"/>
  <c r="HL23" i="10"/>
  <c r="HM23" i="10"/>
  <c r="HN23" i="10"/>
  <c r="HO23" i="10"/>
  <c r="HP23" i="10"/>
  <c r="HQ23" i="10"/>
  <c r="HR23" i="10"/>
  <c r="HS23" i="10"/>
  <c r="HT23" i="10"/>
  <c r="HU23" i="10"/>
  <c r="HV23" i="10"/>
  <c r="HW23" i="10"/>
  <c r="HX23" i="10"/>
  <c r="HY23" i="10"/>
  <c r="HZ23" i="10"/>
  <c r="IA23" i="10"/>
  <c r="IB23" i="10"/>
  <c r="IC23" i="10"/>
  <c r="ID23" i="10"/>
  <c r="IE23" i="10"/>
  <c r="IF23" i="10"/>
  <c r="IG23" i="10"/>
  <c r="IH23" i="10"/>
  <c r="II23" i="10"/>
  <c r="IJ23" i="10"/>
  <c r="IK23" i="10"/>
  <c r="IL23" i="10"/>
  <c r="IM23" i="10"/>
  <c r="IN23" i="10"/>
  <c r="IO23" i="10"/>
  <c r="IP23" i="10"/>
  <c r="IQ23" i="10"/>
  <c r="E21" i="10"/>
  <c r="E22" i="10"/>
  <c r="E23" i="10"/>
  <c r="F16" i="4"/>
  <c r="G16" i="4"/>
  <c r="E16" i="4"/>
  <c r="H16" i="4"/>
  <c r="D12" i="9"/>
  <c r="D5" i="7"/>
  <c r="D15" i="3"/>
  <c r="D15" i="9"/>
  <c r="D24" i="4"/>
  <c r="D25" i="4"/>
  <c r="E23" i="4"/>
  <c r="D20" i="3"/>
  <c r="D4" i="3"/>
  <c r="D10" i="3"/>
  <c r="H15" i="3"/>
  <c r="D22" i="3"/>
  <c r="F7" i="6"/>
  <c r="F5" i="2"/>
  <c r="F6" i="6"/>
  <c r="F8" i="6"/>
  <c r="F5" i="6"/>
  <c r="F27" i="7"/>
  <c r="F24" i="7"/>
  <c r="F25" i="7"/>
  <c r="F7" i="7"/>
  <c r="F10" i="2"/>
  <c r="F28" i="7"/>
  <c r="F8" i="7"/>
  <c r="F11" i="2"/>
  <c r="G7" i="6"/>
  <c r="G5" i="2"/>
  <c r="G6" i="6"/>
  <c r="G8" i="6"/>
  <c r="G5" i="6"/>
  <c r="G27" i="7"/>
  <c r="G24" i="7"/>
  <c r="G25" i="7"/>
  <c r="G7" i="7"/>
  <c r="G10" i="2"/>
  <c r="G28" i="7"/>
  <c r="G8" i="7"/>
  <c r="G11" i="2"/>
  <c r="H7" i="6"/>
  <c r="H5" i="6"/>
  <c r="H27" i="7"/>
  <c r="H7" i="7"/>
  <c r="H10" i="2"/>
  <c r="H28" i="7"/>
  <c r="H8" i="7"/>
  <c r="H11" i="2"/>
  <c r="E7" i="6"/>
  <c r="E5" i="2"/>
  <c r="E6" i="6"/>
  <c r="E8" i="6"/>
  <c r="E5" i="6"/>
  <c r="E27" i="7"/>
  <c r="E24" i="7"/>
  <c r="E25" i="7"/>
  <c r="E7" i="7"/>
  <c r="E10" i="2"/>
  <c r="E28" i="7"/>
  <c r="E8" i="7"/>
  <c r="E11" i="2"/>
  <c r="F6" i="2"/>
  <c r="F4" i="2"/>
  <c r="F7" i="2"/>
  <c r="F13" i="2"/>
  <c r="F15" i="2"/>
  <c r="F16" i="2"/>
  <c r="F18" i="2"/>
  <c r="G6" i="2"/>
  <c r="G4" i="2"/>
  <c r="G7" i="2"/>
  <c r="G13" i="2"/>
  <c r="G15" i="2"/>
  <c r="G16" i="2"/>
  <c r="G18" i="2"/>
  <c r="H5" i="2"/>
  <c r="H7" i="2"/>
  <c r="H13" i="2"/>
  <c r="H15" i="2"/>
  <c r="H16" i="2"/>
  <c r="H18" i="2"/>
  <c r="E6" i="2"/>
  <c r="G5" i="3"/>
  <c r="G13" i="3"/>
  <c r="H14" i="9"/>
  <c r="F5" i="3"/>
  <c r="F13" i="3"/>
  <c r="G14" i="9"/>
  <c r="E5" i="3"/>
  <c r="E13" i="3"/>
  <c r="F14" i="9"/>
  <c r="E4" i="2"/>
  <c r="E7" i="2"/>
  <c r="E13" i="2"/>
  <c r="E15" i="2"/>
  <c r="E16" i="2"/>
  <c r="E14" i="9"/>
  <c r="F13" i="4"/>
  <c r="G13" i="4"/>
  <c r="H13" i="4"/>
  <c r="F14" i="3"/>
  <c r="E14" i="3"/>
  <c r="F14" i="4"/>
  <c r="G14" i="3"/>
  <c r="G14" i="4"/>
  <c r="H14" i="4"/>
  <c r="E14" i="4"/>
  <c r="E13" i="4"/>
  <c r="E8" i="4"/>
  <c r="E10" i="4"/>
  <c r="E12" i="4"/>
  <c r="F8" i="4"/>
  <c r="F10" i="4"/>
  <c r="F12" i="4"/>
  <c r="G8" i="4"/>
  <c r="G10" i="4"/>
  <c r="G12" i="4"/>
  <c r="H8" i="4"/>
  <c r="H10" i="4"/>
  <c r="H12" i="4"/>
  <c r="E23" i="5"/>
  <c r="F23" i="5"/>
  <c r="G23" i="5"/>
  <c r="H23" i="5"/>
  <c r="E19" i="5"/>
  <c r="F19" i="5"/>
  <c r="G19" i="5"/>
  <c r="H7" i="14"/>
  <c r="E7" i="14"/>
  <c r="F7" i="14"/>
  <c r="G7" i="14"/>
  <c r="E18" i="2"/>
  <c r="E18" i="3"/>
  <c r="E19" i="3"/>
  <c r="E6" i="14"/>
  <c r="F18" i="3"/>
  <c r="F19" i="3"/>
  <c r="F6" i="14"/>
  <c r="G18" i="3"/>
  <c r="G19" i="3"/>
  <c r="G6" i="14"/>
  <c r="H18" i="3"/>
  <c r="H19" i="3"/>
  <c r="H6" i="14"/>
  <c r="E5" i="7"/>
  <c r="F12" i="9"/>
  <c r="E12" i="9"/>
  <c r="F13" i="9"/>
  <c r="F5" i="7"/>
  <c r="E13" i="9"/>
  <c r="E15" i="9"/>
  <c r="G5" i="7"/>
  <c r="H5" i="7"/>
  <c r="G12" i="9"/>
  <c r="G13" i="9"/>
  <c r="H12" i="9"/>
  <c r="H13" i="9"/>
  <c r="F15" i="9"/>
  <c r="E12" i="3"/>
  <c r="E15" i="3"/>
  <c r="E20" i="3"/>
  <c r="E5" i="4"/>
  <c r="E4" i="4"/>
  <c r="E24" i="4"/>
  <c r="E25" i="4"/>
  <c r="E4" i="3"/>
  <c r="E10" i="3"/>
  <c r="E22" i="3"/>
  <c r="F5" i="4"/>
  <c r="F4" i="4"/>
  <c r="F24" i="4"/>
  <c r="G15" i="9"/>
  <c r="H15" i="9"/>
  <c r="F12" i="3"/>
  <c r="F15" i="3"/>
  <c r="F20" i="3"/>
  <c r="G5" i="4"/>
  <c r="G4" i="4"/>
  <c r="G24" i="4"/>
  <c r="F23" i="4"/>
  <c r="F25" i="4"/>
  <c r="F4" i="3"/>
  <c r="F10" i="3"/>
  <c r="F22" i="3"/>
  <c r="H5" i="4"/>
  <c r="H4" i="4"/>
  <c r="H24" i="4"/>
  <c r="G12" i="3"/>
  <c r="G15" i="3"/>
  <c r="G20" i="3"/>
  <c r="G23" i="4"/>
  <c r="G25" i="4"/>
  <c r="G4" i="3"/>
  <c r="G10" i="3"/>
  <c r="G22" i="3"/>
  <c r="H20" i="3"/>
  <c r="H23" i="4"/>
  <c r="H25" i="4"/>
  <c r="H4" i="3"/>
  <c r="H10" i="3"/>
  <c r="H22" i="3"/>
</calcChain>
</file>

<file path=xl/sharedStrings.xml><?xml version="1.0" encoding="utf-8"?>
<sst xmlns="http://schemas.openxmlformats.org/spreadsheetml/2006/main" count="504" uniqueCount="246">
  <si>
    <t>Business Description</t>
  </si>
  <si>
    <t>Income Statement forecast</t>
  </si>
  <si>
    <t>Fiscal Year Ended December, 31</t>
  </si>
  <si>
    <t>Balance Sheet forecast</t>
  </si>
  <si>
    <t>Balance check</t>
  </si>
  <si>
    <t>Cash Flow Statement forecast</t>
  </si>
  <si>
    <t>Model Inputs</t>
  </si>
  <si>
    <t>%</t>
  </si>
  <si>
    <t>USD</t>
  </si>
  <si>
    <t>Bitcoin</t>
  </si>
  <si>
    <t>BTC</t>
  </si>
  <si>
    <t>Revenue forecast</t>
  </si>
  <si>
    <t>Costs forecast</t>
  </si>
  <si>
    <t>EUR/USD exchange rate</t>
  </si>
  <si>
    <t>EUR/USD</t>
  </si>
  <si>
    <t>$ ths</t>
  </si>
  <si>
    <t>(values or per unit data)</t>
  </si>
  <si>
    <r>
      <rPr>
        <sz val="8"/>
        <color theme="1"/>
        <rFont val="Calibri"/>
        <family val="2"/>
        <charset val="204"/>
      </rPr>
      <t>€</t>
    </r>
    <r>
      <rPr>
        <sz val="6.8"/>
        <color theme="1"/>
        <rFont val="Arial"/>
        <family val="2"/>
        <charset val="204"/>
      </rPr>
      <t xml:space="preserve"> </t>
    </r>
    <r>
      <rPr>
        <sz val="8"/>
        <color theme="1"/>
        <rFont val="Arial"/>
        <family val="2"/>
        <charset val="204"/>
      </rPr>
      <t xml:space="preserve">ths </t>
    </r>
  </si>
  <si>
    <t>$ ths / year</t>
  </si>
  <si>
    <t>Full time lawyer</t>
  </si>
  <si>
    <t>€ ths</t>
  </si>
  <si>
    <t>GBP/EUR</t>
  </si>
  <si>
    <t>Capex and D&amp;A forecast</t>
  </si>
  <si>
    <t>USD inflation</t>
  </si>
  <si>
    <t>€  ths</t>
  </si>
  <si>
    <t>$</t>
  </si>
  <si>
    <t>€</t>
  </si>
  <si>
    <t>Retained earnings</t>
  </si>
  <si>
    <t>Company name</t>
  </si>
  <si>
    <t>Period beginning</t>
  </si>
  <si>
    <t>Currency</t>
  </si>
  <si>
    <t>input data</t>
  </si>
  <si>
    <t>calculation</t>
  </si>
  <si>
    <t>link</t>
  </si>
  <si>
    <t>Financial model</t>
  </si>
  <si>
    <t>Executive summary</t>
  </si>
  <si>
    <t>Operating income</t>
  </si>
  <si>
    <t>Net Income</t>
  </si>
  <si>
    <t>Dividends</t>
  </si>
  <si>
    <t>% growth</t>
  </si>
  <si>
    <t>% margin</t>
  </si>
  <si>
    <t>BTC price</t>
  </si>
  <si>
    <t>Net income</t>
  </si>
  <si>
    <t>Revenue</t>
  </si>
  <si>
    <t>Securitization interest payment (% NAV)</t>
  </si>
  <si>
    <t>Average securitization pool in BTC</t>
  </si>
  <si>
    <t>% / month</t>
  </si>
  <si>
    <t>BTC price growth rate</t>
  </si>
  <si>
    <t>Cryptocurrencies prices</t>
  </si>
  <si>
    <t>Costs</t>
  </si>
  <si>
    <t>Lawyer service</t>
  </si>
  <si>
    <t>License payment</t>
  </si>
  <si>
    <t>Secure storage (% of NAV)</t>
  </si>
  <si>
    <t>Administration (% of NAV)</t>
  </si>
  <si>
    <t>Floor space</t>
  </si>
  <si>
    <t>Rent payment</t>
  </si>
  <si>
    <t>London office</t>
  </si>
  <si>
    <t>Luxembourg office</t>
  </si>
  <si>
    <r>
      <t>m</t>
    </r>
    <r>
      <rPr>
        <vertAlign val="superscript"/>
        <sz val="8"/>
        <color theme="1"/>
        <rFont val="Calibri"/>
        <family val="2"/>
        <charset val="204"/>
      </rPr>
      <t>2</t>
    </r>
  </si>
  <si>
    <r>
      <rPr>
        <sz val="6.8"/>
        <color theme="1"/>
        <rFont val="Calibri"/>
        <family val="2"/>
        <charset val="204"/>
      </rPr>
      <t>$</t>
    </r>
    <r>
      <rPr>
        <sz val="8"/>
        <color theme="1"/>
        <rFont val="Calibri"/>
        <family val="2"/>
        <charset val="204"/>
      </rPr>
      <t xml:space="preserve"> per m</t>
    </r>
    <r>
      <rPr>
        <vertAlign val="superscript"/>
        <sz val="8"/>
        <color theme="1"/>
        <rFont val="Calibri"/>
        <family val="2"/>
        <charset val="204"/>
      </rPr>
      <t>2</t>
    </r>
    <r>
      <rPr>
        <sz val="8"/>
        <color theme="1"/>
        <rFont val="Calibri"/>
        <family val="2"/>
        <charset val="204"/>
      </rPr>
      <t xml:space="preserve"> per year</t>
    </r>
  </si>
  <si>
    <t>staff</t>
  </si>
  <si>
    <t>Wage</t>
  </si>
  <si>
    <t>Personnel for orders manual processing</t>
  </si>
  <si>
    <t>Staff</t>
  </si>
  <si>
    <r>
      <t xml:space="preserve">GBP/EUR exchange rate </t>
    </r>
    <r>
      <rPr>
        <b/>
        <sz val="8"/>
        <rFont val="Arial"/>
        <family val="2"/>
        <charset val="204"/>
      </rPr>
      <t>(https://longforecast.com/pound-to-euro-forecast-2017-2018-2019-2020-2021-gbp-to-eur-and-eur-to-gbp)</t>
    </r>
  </si>
  <si>
    <t>Rent payment growth rate (CAGR)</t>
  </si>
  <si>
    <t>License</t>
  </si>
  <si>
    <t>Software expenses</t>
  </si>
  <si>
    <t>Equipment</t>
  </si>
  <si>
    <t>Macro</t>
  </si>
  <si>
    <t>Units</t>
  </si>
  <si>
    <t>Oneoff commision for issuance (ISIN)</t>
  </si>
  <si>
    <t>Calculation</t>
  </si>
  <si>
    <t>Salary</t>
  </si>
  <si>
    <t>Administrative and other operating expenses</t>
  </si>
  <si>
    <t>Commission expenses</t>
  </si>
  <si>
    <t>Rent</t>
  </si>
  <si>
    <t>Lawyer services</t>
  </si>
  <si>
    <t>License payments</t>
  </si>
  <si>
    <t xml:space="preserve">Secure storage </t>
  </si>
  <si>
    <t xml:space="preserve">Administration </t>
  </si>
  <si>
    <t>Non-current assets</t>
  </si>
  <si>
    <t>Software</t>
  </si>
  <si>
    <t>Depreciation</t>
  </si>
  <si>
    <t>Amortization</t>
  </si>
  <si>
    <t>month</t>
  </si>
  <si>
    <t>Useful life</t>
  </si>
  <si>
    <t>Commission income</t>
  </si>
  <si>
    <t>Total operating income</t>
  </si>
  <si>
    <t>Profit before tax</t>
  </si>
  <si>
    <t>Income tax</t>
  </si>
  <si>
    <t>Cash and cash equivalents</t>
  </si>
  <si>
    <t xml:space="preserve">Financial assets at fair value </t>
  </si>
  <si>
    <t>Intangible assets</t>
  </si>
  <si>
    <t>Other assets</t>
  </si>
  <si>
    <t>TOTAL ASSETS</t>
  </si>
  <si>
    <t>Means of settlement participants</t>
  </si>
  <si>
    <t xml:space="preserve">Accounts payable </t>
  </si>
  <si>
    <t>Other liabilities</t>
  </si>
  <si>
    <t>Total liabilities</t>
  </si>
  <si>
    <t>Share capital</t>
  </si>
  <si>
    <t>Total equity</t>
  </si>
  <si>
    <t>TOTAL LIABILITIES &amp; EQUITY</t>
  </si>
  <si>
    <t>Cash flow from operating acitivities</t>
  </si>
  <si>
    <t>Cash flow from investing acitivities</t>
  </si>
  <si>
    <t>Cash flow from financing acitivities</t>
  </si>
  <si>
    <t>D&amp;A</t>
  </si>
  <si>
    <t>Net change in fair value of financial assets</t>
  </si>
  <si>
    <t>Payed income tax</t>
  </si>
  <si>
    <t>Increase (decrease) in operating assets:</t>
  </si>
  <si>
    <t>Increase (decrease) in operating liabilities:</t>
  </si>
  <si>
    <t>Intangible assets purchase</t>
  </si>
  <si>
    <t>Non-current assets purchase</t>
  </si>
  <si>
    <t>Beginning balance</t>
  </si>
  <si>
    <t>Net change</t>
  </si>
  <si>
    <t>Ending balance</t>
  </si>
  <si>
    <t>Colors</t>
  </si>
  <si>
    <t>Office</t>
  </si>
  <si>
    <t>x</t>
  </si>
  <si>
    <t xml:space="preserve">BTC Investment Trust share price to BTC price ratio </t>
  </si>
  <si>
    <t>http://www.otcmarkets.com/ajax/showFinancialReportById.pdf?id=166976, p. 38</t>
  </si>
  <si>
    <t>Sources</t>
  </si>
  <si>
    <t>GBTC share price</t>
  </si>
  <si>
    <t>Close Price</t>
  </si>
  <si>
    <t>Date</t>
  </si>
  <si>
    <t>Year</t>
  </si>
  <si>
    <t>http://www.coindesk.com/price/</t>
  </si>
  <si>
    <t>http://www.otcmarkets.com/stock/GBTC/chart</t>
  </si>
  <si>
    <t>Spread</t>
  </si>
  <si>
    <t>% of current share price</t>
  </si>
  <si>
    <t>Bitcoin Investment Trust NAV per share</t>
  </si>
  <si>
    <t>Arbitrage forecast</t>
  </si>
  <si>
    <t>GBTC NAV/share</t>
  </si>
  <si>
    <t xml:space="preserve">Arbitrage historical </t>
  </si>
  <si>
    <t>Annual average GBTC share price</t>
  </si>
  <si>
    <t>Average annual price</t>
  </si>
  <si>
    <t>Growth rate</t>
  </si>
  <si>
    <t>CAGR</t>
  </si>
  <si>
    <t>Time</t>
  </si>
  <si>
    <t>VAR analysis</t>
  </si>
  <si>
    <t>VAR</t>
  </si>
  <si>
    <t>CyberTrust Custody S.A.</t>
  </si>
  <si>
    <t>PPE, FC, Balance items</t>
  </si>
  <si>
    <t>Distribution &amp; placement fee</t>
  </si>
  <si>
    <t>% / annual</t>
  </si>
  <si>
    <t>Company NAV</t>
  </si>
  <si>
    <t xml:space="preserve">Bitcoin Investment Trust </t>
  </si>
  <si>
    <t>P/E multiple (TTM) (http://quotes.wsj.com/GBTC)</t>
  </si>
  <si>
    <t xml:space="preserve">Earnings </t>
  </si>
  <si>
    <t>Net income (€ ths)</t>
  </si>
  <si>
    <t>NAV (€ ths)</t>
  </si>
  <si>
    <t>Token price (€)</t>
  </si>
  <si>
    <t>BTC price ($)</t>
  </si>
  <si>
    <t>2022F</t>
  </si>
  <si>
    <t>WACC</t>
  </si>
  <si>
    <t>Nothern Trust Corporation</t>
  </si>
  <si>
    <t>P/E multiple (http://www.nasdaq.com/symbol/ntrs/pe-ratio)</t>
  </si>
  <si>
    <t>Bank of NY</t>
  </si>
  <si>
    <t>P/E multiple (TTM) (http://www.nasdaq.com/symbol/bk/pe-ratio)</t>
  </si>
  <si>
    <t>State Street Corporation</t>
  </si>
  <si>
    <t>P/E multiple (http://www.nasdaq.com/symbol/stt/pe-ratio)</t>
  </si>
  <si>
    <t>Median multiple</t>
  </si>
  <si>
    <t>n/a</t>
  </si>
  <si>
    <t>Security transfer commission</t>
  </si>
  <si>
    <t>Future growth discount</t>
  </si>
  <si>
    <t>Business development and marketing</t>
  </si>
  <si>
    <t>Business development and marketing expenses as share of revenue</t>
  </si>
  <si>
    <t>% of GBTC share price</t>
  </si>
  <si>
    <t>Valuation</t>
  </si>
  <si>
    <t>PPE</t>
  </si>
  <si>
    <t>Web-site (included to PPE)</t>
  </si>
  <si>
    <t>Peers</t>
  </si>
  <si>
    <t>Software investments</t>
  </si>
  <si>
    <t>Total</t>
  </si>
  <si>
    <t>Devops</t>
  </si>
  <si>
    <t>Web site</t>
  </si>
  <si>
    <t>Corporate income tax rate (Luxembourg)</t>
  </si>
  <si>
    <t>One-off issuance fee (ISIN)</t>
  </si>
  <si>
    <t>Other liabilities as share of total assets (peers:  Northern Trust, Bank of NY, State Street)</t>
  </si>
  <si>
    <t>Account payables as share of revenue (peers:  Northern Trust, Bank of NY, State Street)</t>
  </si>
  <si>
    <t>Support</t>
  </si>
  <si>
    <t>Token price fair value (€)</t>
  </si>
  <si>
    <t>Open</t>
  </si>
  <si>
    <t>High</t>
  </si>
  <si>
    <t>Low</t>
  </si>
  <si>
    <t>Close</t>
  </si>
  <si>
    <t>Adj Close</t>
  </si>
  <si>
    <t>Volume</t>
  </si>
  <si>
    <t>GBTC Price</t>
  </si>
  <si>
    <t>BTC Price</t>
  </si>
  <si>
    <t>penetration of crypto derivatievs</t>
  </si>
  <si>
    <t>billion USD</t>
  </si>
  <si>
    <t xml:space="preserve">Total Derivaties Market </t>
  </si>
  <si>
    <t xml:space="preserve">Total Securitized Crytpo Assets </t>
  </si>
  <si>
    <t>New LIQUIDITY or DEMAND</t>
  </si>
  <si>
    <t>million USD</t>
  </si>
  <si>
    <t xml:space="preserve">Additionally daily demand </t>
  </si>
  <si>
    <t>Total Securitized Crytpo Assets (CAGR 2018-2022)</t>
  </si>
  <si>
    <t>New LIQUIDITY or DEMAND (CAGR 2018-2022)</t>
  </si>
  <si>
    <t>Market share</t>
  </si>
  <si>
    <t>$ m</t>
  </si>
  <si>
    <r>
      <rPr>
        <b/>
        <sz val="8"/>
        <color theme="0"/>
        <rFont val="Calibri"/>
        <family val="2"/>
        <charset val="204"/>
      </rPr>
      <t>$</t>
    </r>
    <r>
      <rPr>
        <b/>
        <sz val="6.8"/>
        <color theme="0"/>
        <rFont val="Arial"/>
        <family val="2"/>
        <charset val="204"/>
      </rPr>
      <t xml:space="preserve"> m</t>
    </r>
  </si>
  <si>
    <t>ICO capital raised</t>
  </si>
  <si>
    <t>Token ICO price</t>
  </si>
  <si>
    <t>Initial token amount</t>
  </si>
  <si>
    <t>units</t>
  </si>
  <si>
    <t>% of NAV / % of spread</t>
  </si>
  <si>
    <t>NAV/spread</t>
  </si>
  <si>
    <t>Distribution &amp; placement fee (% NAV)</t>
  </si>
  <si>
    <t>$ mn</t>
  </si>
  <si>
    <t>Spread GBTC</t>
  </si>
  <si>
    <t>Spread BTC</t>
  </si>
  <si>
    <t>Security transfer backward rate</t>
  </si>
  <si>
    <t>Security transfer backward commission</t>
  </si>
  <si>
    <t>Commission for storage</t>
  </si>
  <si>
    <r>
      <rPr>
        <sz val="8"/>
        <color theme="1"/>
        <rFont val="Calibri"/>
        <family val="2"/>
        <charset val="204"/>
      </rPr>
      <t>$</t>
    </r>
    <r>
      <rPr>
        <sz val="8"/>
        <color theme="1"/>
        <rFont val="Arial"/>
        <family val="2"/>
        <charset val="204"/>
      </rPr>
      <t xml:space="preserve"> mn</t>
    </r>
  </si>
  <si>
    <t>Equity value (multiple approach)</t>
  </si>
  <si>
    <t>Equity value</t>
  </si>
  <si>
    <t>07.2016</t>
  </si>
  <si>
    <t>08.2016</t>
  </si>
  <si>
    <t>09.2016</t>
  </si>
  <si>
    <t>10.2016</t>
  </si>
  <si>
    <t>11.2016</t>
  </si>
  <si>
    <t>12.2016</t>
  </si>
  <si>
    <t>01.2017</t>
  </si>
  <si>
    <t>02.2017</t>
  </si>
  <si>
    <t>03.2017</t>
  </si>
  <si>
    <t>04.2017</t>
  </si>
  <si>
    <t>05.2017</t>
  </si>
  <si>
    <t>06.2017</t>
  </si>
  <si>
    <t>07.2017</t>
  </si>
  <si>
    <t>08.2017</t>
  </si>
  <si>
    <t>09.2017</t>
  </si>
  <si>
    <t>Monthly average BTC price</t>
  </si>
  <si>
    <t>Monthly average GBTC price</t>
  </si>
  <si>
    <t>11.2017</t>
  </si>
  <si>
    <t>12.2017</t>
  </si>
  <si>
    <t>01.2018</t>
  </si>
  <si>
    <t>02.2018</t>
  </si>
  <si>
    <t>03.2018</t>
  </si>
  <si>
    <t>04.2018</t>
  </si>
  <si>
    <t>05.2018</t>
  </si>
  <si>
    <t>06.2018</t>
  </si>
  <si>
    <t>07.2018</t>
  </si>
  <si>
    <t>08.2018</t>
  </si>
  <si>
    <t>09.2018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</si>
</sst>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41" formatCode="_-* #,##0\ _₽_-;\-* #,##0\ _₽_-;_-* &quot;-&quot;\ _₽_-;_-@_-"/>
    <numFmt numFmtId="43" formatCode="_-* #,##0.00\ _₽_-;\-* #,##0.00\ _₽_-;_-* &quot;-&quot;??\ _₽_-;_-@_-"/>
    <numFmt numFmtId="164" formatCode="0\F"/>
    <numFmt numFmtId="165" formatCode="##,##0\ &quot;₽&quot;;\(##,##0\ &quot;₽&quot;\)"/>
    <numFmt numFmtId="166" formatCode="#,##0.00\ &quot;₽&quot;"/>
    <numFmt numFmtId="167" formatCode="#,##0_);\(#,##0\);\-_);@"/>
    <numFmt numFmtId="168" formatCode="0.0%"/>
    <numFmt numFmtId="169" formatCode="_-* #,##0.0\ _₽_-;\-* #,##0.0\ _₽_-;_-* &quot;-&quot;?\ _₽_-;_-@_-"/>
    <numFmt numFmtId="170" formatCode="_-* #,##0\ _₽_-;\-* #,##0\ _₽_-;_-* &quot;-&quot;?\ _₽_-;_-@_-"/>
    <numFmt numFmtId="171" formatCode="_-[$€-2]\ * #,##0.00_-;\-[$€-2]\ * #,##0.00_-;_-[$€-2]\ * &quot;-&quot;??_-;_-@_-"/>
    <numFmt numFmtId="172" formatCode="_-* #,##0.0\ _₽_-;\-* #,##0.0\ _₽_-;_-* &quot;-&quot;\ _₽_-;_-@_-"/>
    <numFmt numFmtId="173" formatCode="_-* #,##0.00\ _₽_-;\-* #,##0.00\ _₽_-;_-* &quot;-&quot;\ _₽_-;_-@_-"/>
    <numFmt numFmtId="174" formatCode="_-* #,##0.0\ _₽_-;\-* #,##0.0\ _₽_-;_-* &quot;-&quot;??\ _₽_-;_-@_-"/>
    <numFmt numFmtId="175" formatCode="_-[$€-2]\ * #,##0.0_-;\-[$€-2]\ * #,##0.0_-;_-[$€-2]\ * &quot;-&quot;?_-;_-@_-"/>
    <numFmt numFmtId="176" formatCode="0.0000%"/>
    <numFmt numFmtId="177" formatCode="#,##0_);\(#,##0\);\-_)"/>
    <numFmt numFmtId="178" formatCode="_-[$$-2]\ * #,##0.00_-;\-[$$-2]\ * #,##0.00_-;_-[$$-2]\ * &quot;-&quot;??_-;_-@_-"/>
    <numFmt numFmtId="179" formatCode="_-[$€-2]\ * #,##0.00_-;\-[$€-2]\ * #,##0.00_-;_-[$€-2]\ * &quot;-&quot;?_-;_-@_-"/>
    <numFmt numFmtId="180" formatCode="0.0"/>
    <numFmt numFmtId="181" formatCode="_-[$$-409]* #,##0.00_ ;_-[$$-409]* \-#,##0.00\ ;_-[$$-409]* &quot;-&quot;??_ ;_-@_ "/>
    <numFmt numFmtId="182" formatCode="_-[$$-409]* #,##0.0_ ;_-[$$-409]* \-#,##0.0\ ;_-[$$-409]* &quot;-&quot;?_ ;_-@_ "/>
    <numFmt numFmtId="183" formatCode="0.000"/>
    <numFmt numFmtId="184" formatCode="_-* #,##0.00\ _₽_-;\-* #,##0.00\ _₽_-;_-* &quot;-&quot;?\ _₽_-;_-@_-"/>
    <numFmt numFmtId="185" formatCode="_-[$$-409]* #,##0_ ;_-[$$-409]* \-#,##0\ ;_-[$$-409]* &quot;-&quot;_ ;_-@_ 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theme="0"/>
      <name val="Arial"/>
      <family val="2"/>
      <charset val="204"/>
    </font>
    <font>
      <sz val="11"/>
      <color theme="0"/>
      <name val="Arial"/>
      <family val="2"/>
      <charset val="204"/>
    </font>
    <font>
      <sz val="9"/>
      <color theme="0"/>
      <name val="Arial"/>
      <family val="2"/>
      <charset val="204"/>
    </font>
    <font>
      <sz val="12"/>
      <color theme="0"/>
      <name val="Arial"/>
      <family val="2"/>
      <charset val="204"/>
    </font>
    <font>
      <b/>
      <sz val="12"/>
      <color theme="0"/>
      <name val="Arial"/>
      <family val="2"/>
      <charset val="204"/>
    </font>
    <font>
      <sz val="12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i/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1"/>
      <color rgb="FFFF0000"/>
      <name val="Arial"/>
      <family val="2"/>
      <charset val="204"/>
    </font>
    <font>
      <b/>
      <sz val="11"/>
      <name val="Arial"/>
      <family val="2"/>
      <charset val="204"/>
    </font>
    <font>
      <sz val="8"/>
      <color theme="0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11"/>
      <color theme="0"/>
      <name val="Arial"/>
      <family val="2"/>
      <charset val="204"/>
    </font>
    <font>
      <sz val="8"/>
      <color theme="1"/>
      <name val="Arial"/>
      <family val="2"/>
      <charset val="204"/>
    </font>
    <font>
      <b/>
      <sz val="11"/>
      <color theme="4" tint="-0.499984740745262"/>
      <name val="Arial"/>
      <family val="2"/>
      <charset val="204"/>
    </font>
    <font>
      <b/>
      <sz val="11"/>
      <color rgb="FF00B05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theme="1"/>
      <name val="Arial"/>
      <family val="2"/>
      <charset val="204"/>
    </font>
    <font>
      <b/>
      <sz val="10"/>
      <color theme="0"/>
      <name val="Arial"/>
      <family val="2"/>
      <charset val="204"/>
    </font>
    <font>
      <b/>
      <sz val="10"/>
      <color rgb="FF00B05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8"/>
      <color theme="0"/>
      <name val="Calibri"/>
      <family val="2"/>
      <charset val="204"/>
    </font>
    <font>
      <b/>
      <sz val="6.8"/>
      <color theme="0"/>
      <name val="Arial"/>
      <family val="2"/>
      <charset val="204"/>
    </font>
    <font>
      <sz val="8"/>
      <color theme="1"/>
      <name val="Calibri"/>
      <family val="2"/>
      <charset val="204"/>
    </font>
    <font>
      <sz val="6.8"/>
      <color theme="1"/>
      <name val="Arial"/>
      <family val="2"/>
      <charset val="204"/>
    </font>
    <font>
      <sz val="6.8"/>
      <color theme="1"/>
      <name val="Calibri"/>
      <family val="2"/>
      <charset val="204"/>
    </font>
    <font>
      <b/>
      <sz val="9"/>
      <color theme="1"/>
      <name val="Calibri"/>
      <family val="2"/>
      <charset val="204"/>
    </font>
    <font>
      <b/>
      <sz val="8"/>
      <color theme="1"/>
      <name val="Arial"/>
      <family val="2"/>
      <charset val="204"/>
    </font>
    <font>
      <sz val="10"/>
      <color theme="0"/>
      <name val="Arial"/>
      <family val="2"/>
      <charset val="204"/>
    </font>
    <font>
      <b/>
      <sz val="11"/>
      <color theme="0"/>
      <name val="Calibri"/>
      <family val="2"/>
      <scheme val="minor"/>
    </font>
    <font>
      <sz val="10"/>
      <color rgb="FF0000FF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20"/>
      <color theme="1"/>
      <name val="Arial"/>
      <family val="2"/>
      <charset val="204"/>
    </font>
    <font>
      <i/>
      <sz val="9"/>
      <color theme="1"/>
      <name val="Arial"/>
      <family val="2"/>
      <charset val="204"/>
    </font>
    <font>
      <i/>
      <sz val="8"/>
      <color theme="1"/>
      <name val="Calibri"/>
      <family val="2"/>
      <charset val="204"/>
    </font>
    <font>
      <i/>
      <sz val="8"/>
      <color theme="1"/>
      <name val="Arial"/>
      <family val="2"/>
      <charset val="204"/>
    </font>
    <font>
      <vertAlign val="superscript"/>
      <sz val="8"/>
      <color theme="1"/>
      <name val="Calibri"/>
      <family val="2"/>
      <charset val="204"/>
    </font>
    <font>
      <b/>
      <sz val="8"/>
      <name val="Arial"/>
      <family val="2"/>
      <charset val="204"/>
    </font>
    <font>
      <i/>
      <sz val="10"/>
      <color theme="1"/>
      <name val="Arial"/>
      <family val="2"/>
      <charset val="204"/>
    </font>
    <font>
      <i/>
      <sz val="9"/>
      <color theme="1"/>
      <name val="Calibri"/>
      <family val="2"/>
      <charset val="204"/>
    </font>
    <font>
      <i/>
      <sz val="9"/>
      <name val="Arial"/>
      <family val="2"/>
      <charset val="204"/>
    </font>
    <font>
      <b/>
      <i/>
      <sz val="10"/>
      <name val="Arial"/>
      <family val="2"/>
      <charset val="204"/>
    </font>
    <font>
      <i/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CB7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77" fontId="39" fillId="0" borderId="0" applyFill="0" applyBorder="0" applyProtection="0">
      <alignment vertical="center"/>
    </xf>
    <xf numFmtId="0" fontId="1" fillId="0" borderId="0"/>
  </cellStyleXfs>
  <cellXfs count="419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6" fillId="3" borderId="0" xfId="0" applyFont="1" applyFill="1"/>
    <xf numFmtId="0" fontId="4" fillId="3" borderId="0" xfId="0" applyFont="1" applyFill="1"/>
    <xf numFmtId="0" fontId="7" fillId="2" borderId="0" xfId="0" applyFont="1" applyFill="1"/>
    <xf numFmtId="0" fontId="8" fillId="4" borderId="0" xfId="0" applyFont="1" applyFill="1"/>
    <xf numFmtId="0" fontId="6" fillId="4" borderId="0" xfId="0" applyFont="1" applyFill="1"/>
    <xf numFmtId="0" fontId="9" fillId="3" borderId="0" xfId="0" applyFont="1" applyFill="1"/>
    <xf numFmtId="0" fontId="10" fillId="3" borderId="0" xfId="0" applyFont="1" applyFill="1"/>
    <xf numFmtId="0" fontId="9" fillId="5" borderId="4" xfId="0" applyFont="1" applyFill="1" applyBorder="1"/>
    <xf numFmtId="166" fontId="9" fillId="3" borderId="0" xfId="0" applyNumberFormat="1" applyFont="1" applyFill="1"/>
    <xf numFmtId="0" fontId="10" fillId="5" borderId="7" xfId="0" applyFont="1" applyFill="1" applyBorder="1"/>
    <xf numFmtId="0" fontId="10" fillId="5" borderId="10" xfId="0" applyFont="1" applyFill="1" applyBorder="1"/>
    <xf numFmtId="0" fontId="10" fillId="5" borderId="0" xfId="0" applyFont="1" applyFill="1" applyBorder="1"/>
    <xf numFmtId="41" fontId="12" fillId="3" borderId="10" xfId="0" applyNumberFormat="1" applyFont="1" applyFill="1" applyBorder="1"/>
    <xf numFmtId="41" fontId="12" fillId="3" borderId="0" xfId="0" applyNumberFormat="1" applyFont="1" applyFill="1" applyBorder="1"/>
    <xf numFmtId="41" fontId="12" fillId="3" borderId="11" xfId="0" applyNumberFormat="1" applyFont="1" applyFill="1" applyBorder="1"/>
    <xf numFmtId="0" fontId="9" fillId="5" borderId="7" xfId="0" applyFont="1" applyFill="1" applyBorder="1"/>
    <xf numFmtId="0" fontId="9" fillId="5" borderId="10" xfId="0" applyFont="1" applyFill="1" applyBorder="1"/>
    <xf numFmtId="0" fontId="9" fillId="5" borderId="11" xfId="0" applyFont="1" applyFill="1" applyBorder="1"/>
    <xf numFmtId="0" fontId="15" fillId="3" borderId="0" xfId="0" applyFont="1" applyFill="1"/>
    <xf numFmtId="165" fontId="10" fillId="3" borderId="0" xfId="0" applyNumberFormat="1" applyFont="1" applyFill="1"/>
    <xf numFmtId="166" fontId="10" fillId="3" borderId="0" xfId="0" applyNumberFormat="1" applyFont="1" applyFill="1"/>
    <xf numFmtId="9" fontId="10" fillId="3" borderId="0" xfId="1" applyFont="1" applyFill="1"/>
    <xf numFmtId="167" fontId="10" fillId="3" borderId="0" xfId="0" applyNumberFormat="1" applyFont="1" applyFill="1"/>
    <xf numFmtId="0" fontId="10" fillId="5" borderId="11" xfId="0" applyFont="1" applyFill="1" applyBorder="1"/>
    <xf numFmtId="167" fontId="10" fillId="3" borderId="10" xfId="0" applyNumberFormat="1" applyFont="1" applyFill="1" applyBorder="1"/>
    <xf numFmtId="167" fontId="10" fillId="3" borderId="0" xfId="0" applyNumberFormat="1" applyFont="1" applyFill="1" applyBorder="1"/>
    <xf numFmtId="167" fontId="10" fillId="3" borderId="11" xfId="0" applyNumberFormat="1" applyFont="1" applyFill="1" applyBorder="1"/>
    <xf numFmtId="167" fontId="9" fillId="3" borderId="10" xfId="0" applyNumberFormat="1" applyFont="1" applyFill="1" applyBorder="1"/>
    <xf numFmtId="167" fontId="9" fillId="3" borderId="0" xfId="0" applyNumberFormat="1" applyFont="1" applyFill="1" applyBorder="1"/>
    <xf numFmtId="167" fontId="9" fillId="3" borderId="11" xfId="0" applyNumberFormat="1" applyFont="1" applyFill="1" applyBorder="1"/>
    <xf numFmtId="0" fontId="16" fillId="5" borderId="10" xfId="0" applyFont="1" applyFill="1" applyBorder="1"/>
    <xf numFmtId="0" fontId="16" fillId="5" borderId="11" xfId="0" applyFont="1" applyFill="1" applyBorder="1"/>
    <xf numFmtId="0" fontId="17" fillId="3" borderId="0" xfId="0" applyFont="1" applyFill="1"/>
    <xf numFmtId="0" fontId="16" fillId="3" borderId="0" xfId="0" applyFont="1" applyFill="1"/>
    <xf numFmtId="0" fontId="9" fillId="5" borderId="8" xfId="0" applyFont="1" applyFill="1" applyBorder="1"/>
    <xf numFmtId="167" fontId="16" fillId="3" borderId="0" xfId="0" applyNumberFormat="1" applyFont="1" applyFill="1"/>
    <xf numFmtId="4" fontId="10" fillId="3" borderId="0" xfId="0" applyNumberFormat="1" applyFont="1" applyFill="1"/>
    <xf numFmtId="0" fontId="10" fillId="3" borderId="0" xfId="0" applyFont="1" applyFill="1" applyBorder="1"/>
    <xf numFmtId="165" fontId="10" fillId="3" borderId="0" xfId="0" applyNumberFormat="1" applyFont="1" applyFill="1" applyBorder="1"/>
    <xf numFmtId="0" fontId="9" fillId="5" borderId="0" xfId="0" applyFont="1" applyFill="1" applyBorder="1"/>
    <xf numFmtId="0" fontId="9" fillId="3" borderId="0" xfId="0" applyFont="1" applyFill="1" applyBorder="1"/>
    <xf numFmtId="4" fontId="15" fillId="3" borderId="0" xfId="0" applyNumberFormat="1" applyFont="1" applyFill="1" applyBorder="1"/>
    <xf numFmtId="0" fontId="18" fillId="3" borderId="0" xfId="0" applyFont="1" applyFill="1"/>
    <xf numFmtId="0" fontId="19" fillId="2" borderId="0" xfId="0" applyFont="1" applyFill="1" applyAlignment="1">
      <alignment horizontal="center"/>
    </xf>
    <xf numFmtId="0" fontId="4" fillId="2" borderId="2" xfId="0" applyFont="1" applyFill="1" applyBorder="1"/>
    <xf numFmtId="0" fontId="20" fillId="2" borderId="1" xfId="0" applyFont="1" applyFill="1" applyBorder="1" applyAlignment="1">
      <alignment horizontal="center" vertical="center"/>
    </xf>
    <xf numFmtId="164" fontId="21" fillId="2" borderId="2" xfId="0" applyNumberFormat="1" applyFont="1" applyFill="1" applyBorder="1" applyAlignment="1">
      <alignment horizontal="center"/>
    </xf>
    <xf numFmtId="0" fontId="19" fillId="3" borderId="0" xfId="0" applyFont="1" applyFill="1" applyAlignment="1">
      <alignment horizontal="center"/>
    </xf>
    <xf numFmtId="0" fontId="21" fillId="2" borderId="0" xfId="0" applyFont="1" applyFill="1"/>
    <xf numFmtId="0" fontId="21" fillId="2" borderId="11" xfId="0" applyFont="1" applyFill="1" applyBorder="1"/>
    <xf numFmtId="0" fontId="22" fillId="3" borderId="0" xfId="0" applyFont="1" applyFill="1" applyAlignment="1">
      <alignment horizontal="center" vertical="center"/>
    </xf>
    <xf numFmtId="164" fontId="10" fillId="3" borderId="0" xfId="0" applyNumberFormat="1" applyFont="1" applyFill="1" applyAlignment="1">
      <alignment horizontal="center"/>
    </xf>
    <xf numFmtId="41" fontId="23" fillId="6" borderId="12" xfId="0" applyNumberFormat="1" applyFont="1" applyFill="1" applyBorder="1"/>
    <xf numFmtId="41" fontId="10" fillId="3" borderId="0" xfId="0" applyNumberFormat="1" applyFont="1" applyFill="1"/>
    <xf numFmtId="14" fontId="10" fillId="3" borderId="0" xfId="0" applyNumberFormat="1" applyFont="1" applyFill="1"/>
    <xf numFmtId="0" fontId="10" fillId="3" borderId="11" xfId="0" applyFont="1" applyFill="1" applyBorder="1"/>
    <xf numFmtId="0" fontId="21" fillId="3" borderId="0" xfId="0" applyFont="1" applyFill="1"/>
    <xf numFmtId="10" fontId="23" fillId="6" borderId="12" xfId="1" applyNumberFormat="1" applyFont="1" applyFill="1" applyBorder="1" applyAlignment="1"/>
    <xf numFmtId="168" fontId="23" fillId="6" borderId="12" xfId="1" applyNumberFormat="1" applyFont="1" applyFill="1" applyBorder="1" applyAlignment="1">
      <alignment horizontal="center"/>
    </xf>
    <xf numFmtId="164" fontId="21" fillId="2" borderId="6" xfId="0" applyNumberFormat="1" applyFont="1" applyFill="1" applyBorder="1" applyAlignment="1">
      <alignment horizontal="center"/>
    </xf>
    <xf numFmtId="9" fontId="23" fillId="3" borderId="0" xfId="1" applyFont="1" applyFill="1" applyBorder="1" applyAlignment="1">
      <alignment horizontal="center"/>
    </xf>
    <xf numFmtId="169" fontId="23" fillId="6" borderId="12" xfId="0" applyNumberFormat="1" applyFont="1" applyFill="1" applyBorder="1" applyAlignment="1">
      <alignment horizontal="center"/>
    </xf>
    <xf numFmtId="168" fontId="23" fillId="6" borderId="12" xfId="1" applyNumberFormat="1" applyFont="1" applyFill="1" applyBorder="1" applyProtection="1">
      <protection locked="0"/>
    </xf>
    <xf numFmtId="43" fontId="18" fillId="3" borderId="0" xfId="1" applyNumberFormat="1" applyFont="1" applyFill="1" applyBorder="1" applyAlignment="1" applyProtection="1">
      <alignment horizontal="center"/>
      <protection locked="0"/>
    </xf>
    <xf numFmtId="168" fontId="23" fillId="3" borderId="0" xfId="1" applyNumberFormat="1" applyFont="1" applyFill="1" applyBorder="1" applyAlignment="1" applyProtection="1">
      <alignment horizontal="center"/>
      <protection locked="0"/>
    </xf>
    <xf numFmtId="170" fontId="23" fillId="6" borderId="12" xfId="0" applyNumberFormat="1" applyFont="1" applyFill="1" applyBorder="1" applyAlignment="1">
      <alignment horizontal="center"/>
    </xf>
    <xf numFmtId="0" fontId="26" fillId="3" borderId="0" xfId="0" applyFont="1" applyFill="1" applyAlignment="1">
      <alignment horizontal="center"/>
    </xf>
    <xf numFmtId="0" fontId="21" fillId="2" borderId="0" xfId="0" applyFont="1" applyFill="1" applyBorder="1"/>
    <xf numFmtId="0" fontId="20" fillId="2" borderId="0" xfId="0" applyFont="1" applyFill="1" applyBorder="1" applyAlignment="1">
      <alignment horizontal="center" vertical="center"/>
    </xf>
    <xf numFmtId="0" fontId="13" fillId="3" borderId="0" xfId="0" applyFont="1" applyFill="1"/>
    <xf numFmtId="0" fontId="27" fillId="2" borderId="0" xfId="0" applyFont="1" applyFill="1" applyBorder="1"/>
    <xf numFmtId="0" fontId="25" fillId="3" borderId="0" xfId="0" applyFont="1" applyFill="1" applyAlignment="1">
      <alignment horizontal="center"/>
    </xf>
    <xf numFmtId="164" fontId="21" fillId="3" borderId="0" xfId="0" applyNumberFormat="1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26" fillId="3" borderId="0" xfId="0" applyFont="1" applyFill="1" applyBorder="1" applyAlignment="1">
      <alignment horizontal="center"/>
    </xf>
    <xf numFmtId="41" fontId="28" fillId="3" borderId="0" xfId="0" applyNumberFormat="1" applyFont="1" applyFill="1"/>
    <xf numFmtId="0" fontId="27" fillId="2" borderId="0" xfId="0" applyFont="1" applyFill="1"/>
    <xf numFmtId="43" fontId="23" fillId="6" borderId="12" xfId="1" applyNumberFormat="1" applyFont="1" applyFill="1" applyBorder="1" applyAlignment="1"/>
    <xf numFmtId="41" fontId="23" fillId="6" borderId="12" xfId="1" applyNumberFormat="1" applyFont="1" applyFill="1" applyBorder="1" applyProtection="1">
      <protection locked="0"/>
    </xf>
    <xf numFmtId="41" fontId="23" fillId="3" borderId="0" xfId="1" applyNumberFormat="1" applyFont="1" applyFill="1" applyBorder="1" applyProtection="1">
      <protection locked="0"/>
    </xf>
    <xf numFmtId="0" fontId="5" fillId="2" borderId="0" xfId="0" applyFont="1" applyFill="1"/>
    <xf numFmtId="10" fontId="23" fillId="6" borderId="12" xfId="1" applyNumberFormat="1" applyFont="1" applyFill="1" applyBorder="1" applyAlignment="1">
      <alignment horizontal="center"/>
    </xf>
    <xf numFmtId="0" fontId="32" fillId="3" borderId="0" xfId="0" applyFont="1" applyFill="1" applyAlignment="1">
      <alignment horizontal="center" vertical="center"/>
    </xf>
    <xf numFmtId="41" fontId="18" fillId="3" borderId="0" xfId="1" applyNumberFormat="1" applyFont="1" applyFill="1" applyBorder="1" applyProtection="1">
      <protection locked="0"/>
    </xf>
    <xf numFmtId="10" fontId="23" fillId="6" borderId="12" xfId="1" applyNumberFormat="1" applyFont="1" applyFill="1" applyBorder="1" applyProtection="1">
      <protection locked="0"/>
    </xf>
    <xf numFmtId="164" fontId="21" fillId="2" borderId="0" xfId="0" applyNumberFormat="1" applyFont="1" applyFill="1" applyBorder="1" applyAlignment="1">
      <alignment horizontal="center"/>
    </xf>
    <xf numFmtId="41" fontId="23" fillId="3" borderId="0" xfId="0" applyNumberFormat="1" applyFont="1" applyFill="1" applyBorder="1"/>
    <xf numFmtId="0" fontId="26" fillId="3" borderId="0" xfId="0" applyFont="1" applyFill="1"/>
    <xf numFmtId="175" fontId="12" fillId="3" borderId="0" xfId="0" applyNumberFormat="1" applyFont="1" applyFill="1" applyBorder="1"/>
    <xf numFmtId="175" fontId="12" fillId="3" borderId="11" xfId="0" applyNumberFormat="1" applyFont="1" applyFill="1" applyBorder="1"/>
    <xf numFmtId="9" fontId="23" fillId="6" borderId="12" xfId="0" applyNumberFormat="1" applyFont="1" applyFill="1" applyBorder="1"/>
    <xf numFmtId="0" fontId="10" fillId="5" borderId="4" xfId="0" applyFont="1" applyFill="1" applyBorder="1"/>
    <xf numFmtId="0" fontId="10" fillId="5" borderId="5" xfId="0" applyFont="1" applyFill="1" applyBorder="1"/>
    <xf numFmtId="175" fontId="12" fillId="3" borderId="10" xfId="0" applyNumberFormat="1" applyFont="1" applyFill="1" applyBorder="1"/>
    <xf numFmtId="0" fontId="25" fillId="2" borderId="14" xfId="0" applyFont="1" applyFill="1" applyBorder="1" applyAlignment="1">
      <alignment horizontal="center"/>
    </xf>
    <xf numFmtId="0" fontId="22" fillId="3" borderId="15" xfId="0" applyFont="1" applyFill="1" applyBorder="1" applyAlignment="1">
      <alignment horizontal="center" vertical="center"/>
    </xf>
    <xf numFmtId="0" fontId="36" fillId="3" borderId="15" xfId="0" applyFont="1" applyFill="1" applyBorder="1" applyAlignment="1">
      <alignment horizontal="center" vertical="center"/>
    </xf>
    <xf numFmtId="0" fontId="26" fillId="3" borderId="15" xfId="0" applyFont="1" applyFill="1" applyBorder="1"/>
    <xf numFmtId="0" fontId="36" fillId="3" borderId="13" xfId="0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169" fontId="12" fillId="3" borderId="0" xfId="0" applyNumberFormat="1" applyFont="1" applyFill="1" applyBorder="1"/>
    <xf numFmtId="172" fontId="12" fillId="3" borderId="0" xfId="0" applyNumberFormat="1" applyFont="1" applyFill="1" applyBorder="1"/>
    <xf numFmtId="0" fontId="25" fillId="2" borderId="12" xfId="0" applyFont="1" applyFill="1" applyBorder="1" applyAlignment="1">
      <alignment horizontal="center"/>
    </xf>
    <xf numFmtId="168" fontId="23" fillId="6" borderId="12" xfId="0" applyNumberFormat="1" applyFont="1" applyFill="1" applyBorder="1"/>
    <xf numFmtId="169" fontId="37" fillId="3" borderId="0" xfId="0" applyNumberFormat="1" applyFont="1" applyFill="1" applyBorder="1"/>
    <xf numFmtId="0" fontId="18" fillId="5" borderId="10" xfId="0" applyFont="1" applyFill="1" applyBorder="1"/>
    <xf numFmtId="0" fontId="18" fillId="5" borderId="11" xfId="0" applyFont="1" applyFill="1" applyBorder="1"/>
    <xf numFmtId="0" fontId="9" fillId="3" borderId="15" xfId="0" applyFont="1" applyFill="1" applyBorder="1"/>
    <xf numFmtId="41" fontId="12" fillId="3" borderId="4" xfId="0" applyNumberFormat="1" applyFont="1" applyFill="1" applyBorder="1"/>
    <xf numFmtId="41" fontId="12" fillId="3" borderId="6" xfId="0" applyNumberFormat="1" applyFont="1" applyFill="1" applyBorder="1"/>
    <xf numFmtId="41" fontId="12" fillId="3" borderId="5" xfId="0" applyNumberFormat="1" applyFont="1" applyFill="1" applyBorder="1"/>
    <xf numFmtId="172" fontId="12" fillId="3" borderId="10" xfId="0" applyNumberFormat="1" applyFont="1" applyFill="1" applyBorder="1"/>
    <xf numFmtId="172" fontId="12" fillId="3" borderId="11" xfId="0" applyNumberFormat="1" applyFont="1" applyFill="1" applyBorder="1"/>
    <xf numFmtId="169" fontId="37" fillId="3" borderId="10" xfId="0" applyNumberFormat="1" applyFont="1" applyFill="1" applyBorder="1"/>
    <xf numFmtId="169" fontId="37" fillId="3" borderId="11" xfId="0" applyNumberFormat="1" applyFont="1" applyFill="1" applyBorder="1"/>
    <xf numFmtId="169" fontId="12" fillId="3" borderId="10" xfId="0" applyNumberFormat="1" applyFont="1" applyFill="1" applyBorder="1"/>
    <xf numFmtId="169" fontId="12" fillId="3" borderId="11" xfId="0" applyNumberFormat="1" applyFont="1" applyFill="1" applyBorder="1"/>
    <xf numFmtId="0" fontId="36" fillId="3" borderId="14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0" fontId="9" fillId="5" borderId="5" xfId="0" applyFont="1" applyFill="1" applyBorder="1"/>
    <xf numFmtId="0" fontId="10" fillId="5" borderId="8" xfId="0" applyFont="1" applyFill="1" applyBorder="1"/>
    <xf numFmtId="0" fontId="9" fillId="3" borderId="12" xfId="0" applyFont="1" applyFill="1" applyBorder="1" applyAlignment="1">
      <alignment horizontal="center" vertical="center"/>
    </xf>
    <xf numFmtId="0" fontId="24" fillId="3" borderId="12" xfId="0" applyFont="1" applyFill="1" applyBorder="1" applyAlignment="1">
      <alignment horizontal="center" vertical="center"/>
    </xf>
    <xf numFmtId="0" fontId="40" fillId="3" borderId="0" xfId="0" applyFont="1" applyFill="1" applyAlignment="1">
      <alignment vertical="center"/>
    </xf>
    <xf numFmtId="0" fontId="41" fillId="3" borderId="0" xfId="0" applyFont="1" applyFill="1"/>
    <xf numFmtId="177" fontId="41" fillId="3" borderId="0" xfId="2" applyFont="1" applyFill="1" applyAlignment="1">
      <alignment horizontal="center" vertical="center"/>
    </xf>
    <xf numFmtId="14" fontId="41" fillId="3" borderId="0" xfId="0" applyNumberFormat="1" applyFont="1" applyFill="1" applyAlignment="1">
      <alignment horizontal="center" vertical="center"/>
    </xf>
    <xf numFmtId="0" fontId="42" fillId="0" borderId="0" xfId="0" applyFont="1" applyAlignment="1">
      <alignment vertical="center"/>
    </xf>
    <xf numFmtId="0" fontId="43" fillId="3" borderId="0" xfId="0" applyFont="1" applyFill="1"/>
    <xf numFmtId="0" fontId="9" fillId="3" borderId="10" xfId="0" applyFont="1" applyFill="1" applyBorder="1"/>
    <xf numFmtId="0" fontId="9" fillId="3" borderId="11" xfId="0" applyFont="1" applyFill="1" applyBorder="1"/>
    <xf numFmtId="0" fontId="43" fillId="3" borderId="10" xfId="0" applyFont="1" applyFill="1" applyBorder="1"/>
    <xf numFmtId="0" fontId="43" fillId="3" borderId="11" xfId="0" applyFont="1" applyFill="1" applyBorder="1"/>
    <xf numFmtId="0" fontId="15" fillId="3" borderId="10" xfId="0" applyFont="1" applyFill="1" applyBorder="1"/>
    <xf numFmtId="0" fontId="9" fillId="3" borderId="7" xfId="0" applyFont="1" applyFill="1" applyBorder="1"/>
    <xf numFmtId="168" fontId="43" fillId="3" borderId="0" xfId="1" applyNumberFormat="1" applyFont="1" applyFill="1" applyBorder="1"/>
    <xf numFmtId="168" fontId="43" fillId="3" borderId="11" xfId="1" applyNumberFormat="1" applyFont="1" applyFill="1" applyBorder="1"/>
    <xf numFmtId="168" fontId="43" fillId="3" borderId="10" xfId="1" applyNumberFormat="1" applyFont="1" applyFill="1" applyBorder="1"/>
    <xf numFmtId="0" fontId="25" fillId="2" borderId="0" xfId="0" applyFont="1" applyFill="1" applyBorder="1" applyAlignment="1">
      <alignment horizontal="center"/>
    </xf>
    <xf numFmtId="10" fontId="43" fillId="3" borderId="0" xfId="0" applyNumberFormat="1" applyFont="1" applyFill="1"/>
    <xf numFmtId="0" fontId="35" fillId="3" borderId="14" xfId="0" applyFont="1" applyFill="1" applyBorder="1" applyAlignment="1">
      <alignment horizontal="center"/>
    </xf>
    <xf numFmtId="0" fontId="35" fillId="3" borderId="13" xfId="0" applyFont="1" applyFill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35" fillId="3" borderId="15" xfId="0" applyFont="1" applyFill="1" applyBorder="1" applyAlignment="1">
      <alignment horizontal="center"/>
    </xf>
    <xf numFmtId="0" fontId="20" fillId="2" borderId="14" xfId="0" applyFont="1" applyFill="1" applyBorder="1" applyAlignment="1">
      <alignment horizontal="center" vertical="center"/>
    </xf>
    <xf numFmtId="41" fontId="14" fillId="3" borderId="6" xfId="0" applyNumberFormat="1" applyFont="1" applyFill="1" applyBorder="1" applyAlignment="1">
      <alignment horizontal="center"/>
    </xf>
    <xf numFmtId="41" fontId="14" fillId="3" borderId="5" xfId="0" applyNumberFormat="1" applyFont="1" applyFill="1" applyBorder="1" applyAlignment="1">
      <alignment horizontal="center"/>
    </xf>
    <xf numFmtId="41" fontId="13" fillId="3" borderId="0" xfId="0" applyNumberFormat="1" applyFont="1" applyFill="1" applyBorder="1" applyAlignment="1">
      <alignment horizontal="center"/>
    </xf>
    <xf numFmtId="41" fontId="13" fillId="3" borderId="11" xfId="0" applyNumberFormat="1" applyFont="1" applyFill="1" applyBorder="1" applyAlignment="1">
      <alignment horizontal="center"/>
    </xf>
    <xf numFmtId="172" fontId="13" fillId="3" borderId="0" xfId="0" applyNumberFormat="1" applyFont="1" applyFill="1" applyBorder="1" applyAlignment="1">
      <alignment horizontal="center"/>
    </xf>
    <xf numFmtId="172" fontId="13" fillId="3" borderId="11" xfId="0" applyNumberFormat="1" applyFont="1" applyFill="1" applyBorder="1" applyAlignment="1">
      <alignment horizontal="center"/>
    </xf>
    <xf numFmtId="41" fontId="14" fillId="3" borderId="0" xfId="0" applyNumberFormat="1" applyFont="1" applyFill="1" applyBorder="1" applyAlignment="1">
      <alignment horizontal="center"/>
    </xf>
    <xf numFmtId="41" fontId="14" fillId="3" borderId="11" xfId="0" applyNumberFormat="1" applyFont="1" applyFill="1" applyBorder="1" applyAlignment="1">
      <alignment horizontal="center"/>
    </xf>
    <xf numFmtId="0" fontId="29" fillId="3" borderId="14" xfId="0" applyFont="1" applyFill="1" applyBorder="1" applyAlignment="1">
      <alignment horizontal="center"/>
    </xf>
    <xf numFmtId="0" fontId="26" fillId="3" borderId="15" xfId="0" applyFont="1" applyFill="1" applyBorder="1" applyAlignment="1">
      <alignment horizontal="center"/>
    </xf>
    <xf numFmtId="0" fontId="29" fillId="3" borderId="15" xfId="0" applyFont="1" applyFill="1" applyBorder="1" applyAlignment="1">
      <alignment horizontal="center"/>
    </xf>
    <xf numFmtId="174" fontId="13" fillId="3" borderId="10" xfId="0" applyNumberFormat="1" applyFont="1" applyFill="1" applyBorder="1"/>
    <xf numFmtId="174" fontId="13" fillId="3" borderId="0" xfId="0" applyNumberFormat="1" applyFont="1" applyFill="1" applyBorder="1"/>
    <xf numFmtId="174" fontId="13" fillId="3" borderId="11" xfId="0" applyNumberFormat="1" applyFont="1" applyFill="1" applyBorder="1"/>
    <xf numFmtId="174" fontId="13" fillId="3" borderId="7" xfId="0" applyNumberFormat="1" applyFont="1" applyFill="1" applyBorder="1"/>
    <xf numFmtId="174" fontId="13" fillId="3" borderId="9" xfId="0" applyNumberFormat="1" applyFont="1" applyFill="1" applyBorder="1"/>
    <xf numFmtId="174" fontId="13" fillId="3" borderId="8" xfId="0" applyNumberFormat="1" applyFont="1" applyFill="1" applyBorder="1"/>
    <xf numFmtId="173" fontId="14" fillId="3" borderId="4" xfId="0" applyNumberFormat="1" applyFont="1" applyFill="1" applyBorder="1"/>
    <xf numFmtId="41" fontId="13" fillId="3" borderId="6" xfId="0" applyNumberFormat="1" applyFont="1" applyFill="1" applyBorder="1"/>
    <xf numFmtId="41" fontId="13" fillId="3" borderId="5" xfId="0" applyNumberFormat="1" applyFont="1" applyFill="1" applyBorder="1"/>
    <xf numFmtId="41" fontId="13" fillId="3" borderId="10" xfId="0" applyNumberFormat="1" applyFont="1" applyFill="1" applyBorder="1"/>
    <xf numFmtId="41" fontId="13" fillId="3" borderId="0" xfId="0" applyNumberFormat="1" applyFont="1" applyFill="1" applyBorder="1"/>
    <xf numFmtId="41" fontId="13" fillId="3" borderId="11" xfId="0" applyNumberFormat="1" applyFont="1" applyFill="1" applyBorder="1"/>
    <xf numFmtId="173" fontId="13" fillId="3" borderId="10" xfId="0" applyNumberFormat="1" applyFont="1" applyFill="1" applyBorder="1"/>
    <xf numFmtId="173" fontId="13" fillId="3" borderId="0" xfId="0" applyNumberFormat="1" applyFont="1" applyFill="1" applyBorder="1"/>
    <xf numFmtId="173" fontId="13" fillId="3" borderId="11" xfId="0" applyNumberFormat="1" applyFont="1" applyFill="1" applyBorder="1"/>
    <xf numFmtId="41" fontId="14" fillId="3" borderId="0" xfId="0" applyNumberFormat="1" applyFont="1" applyFill="1" applyBorder="1"/>
    <xf numFmtId="41" fontId="14" fillId="3" borderId="11" xfId="0" applyNumberFormat="1" applyFont="1" applyFill="1" applyBorder="1"/>
    <xf numFmtId="0" fontId="45" fillId="3" borderId="0" xfId="0" applyFont="1" applyFill="1" applyAlignment="1">
      <alignment horizontal="center"/>
    </xf>
    <xf numFmtId="0" fontId="36" fillId="3" borderId="0" xfId="0" applyFont="1" applyFill="1" applyAlignment="1">
      <alignment horizontal="center"/>
    </xf>
    <xf numFmtId="0" fontId="45" fillId="3" borderId="0" xfId="0" applyFont="1" applyFill="1" applyAlignment="1">
      <alignment horizontal="left"/>
    </xf>
    <xf numFmtId="0" fontId="18" fillId="5" borderId="10" xfId="0" applyNumberFormat="1" applyFont="1" applyFill="1" applyBorder="1" applyAlignment="1">
      <alignment horizontal="left" indent="1"/>
    </xf>
    <xf numFmtId="0" fontId="18" fillId="5" borderId="7" xfId="0" applyNumberFormat="1" applyFont="1" applyFill="1" applyBorder="1" applyAlignment="1">
      <alignment horizontal="left" indent="1"/>
    </xf>
    <xf numFmtId="0" fontId="4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21" fillId="2" borderId="0" xfId="0" applyFont="1" applyFill="1" applyAlignment="1">
      <alignment horizontal="left"/>
    </xf>
    <xf numFmtId="0" fontId="10" fillId="3" borderId="0" xfId="0" applyFont="1" applyFill="1" applyBorder="1" applyAlignment="1">
      <alignment horizontal="left"/>
    </xf>
    <xf numFmtId="0" fontId="10" fillId="3" borderId="0" xfId="0" applyFont="1" applyFill="1" applyAlignment="1">
      <alignment horizontal="left"/>
    </xf>
    <xf numFmtId="0" fontId="13" fillId="3" borderId="0" xfId="0" applyNumberFormat="1" applyFont="1" applyFill="1" applyBorder="1" applyAlignment="1">
      <alignment horizontal="center"/>
    </xf>
    <xf numFmtId="14" fontId="13" fillId="3" borderId="0" xfId="0" applyNumberFormat="1" applyFont="1" applyFill="1" applyBorder="1" applyAlignment="1">
      <alignment horizontal="center"/>
    </xf>
    <xf numFmtId="169" fontId="13" fillId="3" borderId="0" xfId="0" applyNumberFormat="1" applyFont="1" applyFill="1" applyBorder="1" applyAlignment="1">
      <alignment horizontal="center"/>
    </xf>
    <xf numFmtId="169" fontId="10" fillId="3" borderId="0" xfId="0" applyNumberFormat="1" applyFont="1" applyFill="1"/>
    <xf numFmtId="0" fontId="9" fillId="5" borderId="9" xfId="0" applyFont="1" applyFill="1" applyBorder="1"/>
    <xf numFmtId="178" fontId="14" fillId="3" borderId="0" xfId="0" applyNumberFormat="1" applyFont="1" applyFill="1" applyBorder="1"/>
    <xf numFmtId="9" fontId="48" fillId="3" borderId="0" xfId="1" applyFont="1" applyFill="1" applyBorder="1" applyAlignment="1">
      <alignment horizontal="center"/>
    </xf>
    <xf numFmtId="41" fontId="48" fillId="3" borderId="0" xfId="0" applyNumberFormat="1" applyFont="1" applyFill="1" applyBorder="1" applyAlignment="1">
      <alignment horizontal="center"/>
    </xf>
    <xf numFmtId="0" fontId="15" fillId="5" borderId="8" xfId="0" applyFont="1" applyFill="1" applyBorder="1"/>
    <xf numFmtId="0" fontId="49" fillId="3" borderId="13" xfId="0" applyFont="1" applyFill="1" applyBorder="1" applyAlignment="1">
      <alignment horizontal="center"/>
    </xf>
    <xf numFmtId="0" fontId="26" fillId="0" borderId="0" xfId="3" applyFont="1"/>
    <xf numFmtId="14" fontId="26" fillId="0" borderId="0" xfId="3" applyNumberFormat="1" applyFont="1"/>
    <xf numFmtId="21" fontId="26" fillId="0" borderId="0" xfId="3" applyNumberFormat="1" applyFont="1"/>
    <xf numFmtId="9" fontId="26" fillId="0" borderId="0" xfId="1" applyFont="1"/>
    <xf numFmtId="0" fontId="26" fillId="0" borderId="0" xfId="3" applyFont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5" fillId="3" borderId="0" xfId="0" applyFont="1" applyFill="1" applyBorder="1"/>
    <xf numFmtId="0" fontId="36" fillId="3" borderId="4" xfId="0" applyFont="1" applyFill="1" applyBorder="1" applyAlignment="1">
      <alignment horizontal="center" vertical="center"/>
    </xf>
    <xf numFmtId="0" fontId="36" fillId="3" borderId="10" xfId="0" applyFont="1" applyFill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/>
    </xf>
    <xf numFmtId="176" fontId="18" fillId="3" borderId="12" xfId="1" applyNumberFormat="1" applyFont="1" applyFill="1" applyBorder="1" applyAlignment="1">
      <alignment horizontal="center"/>
    </xf>
    <xf numFmtId="176" fontId="18" fillId="3" borderId="0" xfId="1" applyNumberFormat="1" applyFont="1" applyFill="1" applyBorder="1" applyAlignment="1">
      <alignment horizontal="center"/>
    </xf>
    <xf numFmtId="174" fontId="12" fillId="3" borderId="6" xfId="0" applyNumberFormat="1" applyFont="1" applyFill="1" applyBorder="1"/>
    <xf numFmtId="174" fontId="12" fillId="3" borderId="5" xfId="0" applyNumberFormat="1" applyFont="1" applyFill="1" applyBorder="1"/>
    <xf numFmtId="174" fontId="12" fillId="3" borderId="10" xfId="0" applyNumberFormat="1" applyFont="1" applyFill="1" applyBorder="1"/>
    <xf numFmtId="174" fontId="12" fillId="3" borderId="0" xfId="0" applyNumberFormat="1" applyFont="1" applyFill="1" applyBorder="1"/>
    <xf numFmtId="174" fontId="12" fillId="3" borderId="11" xfId="0" applyNumberFormat="1" applyFont="1" applyFill="1" applyBorder="1"/>
    <xf numFmtId="174" fontId="11" fillId="3" borderId="10" xfId="0" applyNumberFormat="1" applyFont="1" applyFill="1" applyBorder="1"/>
    <xf numFmtId="174" fontId="11" fillId="3" borderId="0" xfId="0" applyNumberFormat="1" applyFont="1" applyFill="1" applyBorder="1"/>
    <xf numFmtId="174" fontId="11" fillId="3" borderId="11" xfId="0" applyNumberFormat="1" applyFont="1" applyFill="1" applyBorder="1"/>
    <xf numFmtId="174" fontId="14" fillId="3" borderId="10" xfId="0" applyNumberFormat="1" applyFont="1" applyFill="1" applyBorder="1"/>
    <xf numFmtId="174" fontId="14" fillId="3" borderId="0" xfId="0" applyNumberFormat="1" applyFont="1" applyFill="1" applyBorder="1"/>
    <xf numFmtId="174" fontId="14" fillId="3" borderId="11" xfId="0" applyNumberFormat="1" applyFont="1" applyFill="1" applyBorder="1"/>
    <xf numFmtId="174" fontId="14" fillId="3" borderId="7" xfId="0" applyNumberFormat="1" applyFont="1" applyFill="1" applyBorder="1"/>
    <xf numFmtId="174" fontId="14" fillId="3" borderId="9" xfId="0" applyNumberFormat="1" applyFont="1" applyFill="1" applyBorder="1"/>
    <xf numFmtId="0" fontId="22" fillId="3" borderId="0" xfId="0" applyFont="1" applyFill="1" applyBorder="1" applyAlignment="1">
      <alignment horizontal="center" vertical="center"/>
    </xf>
    <xf numFmtId="0" fontId="9" fillId="5" borderId="3" xfId="0" applyFont="1" applyFill="1" applyBorder="1"/>
    <xf numFmtId="9" fontId="23" fillId="6" borderId="12" xfId="1" applyFont="1" applyFill="1" applyBorder="1" applyAlignment="1">
      <alignment horizontal="center"/>
    </xf>
    <xf numFmtId="41" fontId="13" fillId="3" borderId="4" xfId="0" applyNumberFormat="1" applyFont="1" applyFill="1" applyBorder="1" applyAlignment="1">
      <alignment horizontal="center"/>
    </xf>
    <xf numFmtId="41" fontId="13" fillId="3" borderId="6" xfId="0" applyNumberFormat="1" applyFont="1" applyFill="1" applyBorder="1" applyAlignment="1">
      <alignment horizontal="center"/>
    </xf>
    <xf numFmtId="41" fontId="13" fillId="3" borderId="5" xfId="0" applyNumberFormat="1" applyFont="1" applyFill="1" applyBorder="1" applyAlignment="1">
      <alignment horizontal="center"/>
    </xf>
    <xf numFmtId="41" fontId="13" fillId="3" borderId="10" xfId="0" applyNumberFormat="1" applyFont="1" applyFill="1" applyBorder="1" applyAlignment="1">
      <alignment horizontal="center"/>
    </xf>
    <xf numFmtId="172" fontId="13" fillId="3" borderId="10" xfId="0" applyNumberFormat="1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38" fillId="2" borderId="0" xfId="0" applyFont="1" applyFill="1" applyBorder="1" applyAlignment="1"/>
    <xf numFmtId="0" fontId="21" fillId="2" borderId="2" xfId="0" applyFont="1" applyFill="1" applyBorder="1" applyAlignment="1">
      <alignment horizontal="center"/>
    </xf>
    <xf numFmtId="164" fontId="21" fillId="2" borderId="1" xfId="0" applyNumberFormat="1" applyFont="1" applyFill="1" applyBorder="1" applyAlignment="1">
      <alignment horizontal="center"/>
    </xf>
    <xf numFmtId="164" fontId="21" fillId="2" borderId="3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174" fontId="12" fillId="3" borderId="4" xfId="0" applyNumberFormat="1" applyFont="1" applyFill="1" applyBorder="1"/>
    <xf numFmtId="0" fontId="13" fillId="3" borderId="0" xfId="0" applyFont="1" applyFill="1" applyBorder="1"/>
    <xf numFmtId="0" fontId="13" fillId="3" borderId="11" xfId="0" applyFont="1" applyFill="1" applyBorder="1"/>
    <xf numFmtId="0" fontId="27" fillId="2" borderId="11" xfId="0" applyFont="1" applyFill="1" applyBorder="1"/>
    <xf numFmtId="41" fontId="14" fillId="3" borderId="4" xfId="0" applyNumberFormat="1" applyFont="1" applyFill="1" applyBorder="1" applyAlignment="1">
      <alignment horizontal="center"/>
    </xf>
    <xf numFmtId="41" fontId="14" fillId="3" borderId="10" xfId="0" applyNumberFormat="1" applyFont="1" applyFill="1" applyBorder="1" applyAlignment="1">
      <alignment horizontal="center"/>
    </xf>
    <xf numFmtId="0" fontId="44" fillId="3" borderId="0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/>
    </xf>
    <xf numFmtId="0" fontId="9" fillId="3" borderId="4" xfId="0" applyFont="1" applyFill="1" applyBorder="1"/>
    <xf numFmtId="0" fontId="9" fillId="3" borderId="5" xfId="0" applyFont="1" applyFill="1" applyBorder="1"/>
    <xf numFmtId="169" fontId="13" fillId="3" borderId="10" xfId="0" applyNumberFormat="1" applyFont="1" applyFill="1" applyBorder="1" applyAlignment="1">
      <alignment horizontal="center"/>
    </xf>
    <xf numFmtId="0" fontId="43" fillId="3" borderId="10" xfId="0" applyFont="1" applyFill="1" applyBorder="1" applyAlignment="1">
      <alignment horizontal="center" vertical="center"/>
    </xf>
    <xf numFmtId="0" fontId="44" fillId="3" borderId="10" xfId="0" applyFont="1" applyFill="1" applyBorder="1" applyAlignment="1">
      <alignment horizontal="center" vertical="center"/>
    </xf>
    <xf numFmtId="164" fontId="21" fillId="2" borderId="4" xfId="0" applyNumberFormat="1" applyFont="1" applyFill="1" applyBorder="1" applyAlignment="1">
      <alignment horizontal="center"/>
    </xf>
    <xf numFmtId="164" fontId="21" fillId="2" borderId="5" xfId="0" applyNumberFormat="1" applyFont="1" applyFill="1" applyBorder="1" applyAlignment="1">
      <alignment horizontal="center"/>
    </xf>
    <xf numFmtId="179" fontId="52" fillId="3" borderId="0" xfId="0" applyNumberFormat="1" applyFont="1" applyFill="1" applyBorder="1"/>
    <xf numFmtId="0" fontId="35" fillId="3" borderId="10" xfId="0" applyFont="1" applyFill="1" applyBorder="1" applyAlignment="1">
      <alignment horizontal="center"/>
    </xf>
    <xf numFmtId="173" fontId="13" fillId="3" borderId="0" xfId="0" applyNumberFormat="1" applyFont="1" applyFill="1" applyBorder="1" applyAlignment="1">
      <alignment horizontal="center"/>
    </xf>
    <xf numFmtId="173" fontId="13" fillId="3" borderId="10" xfId="0" applyNumberFormat="1" applyFont="1" applyFill="1" applyBorder="1" applyAlignment="1">
      <alignment horizontal="center"/>
    </xf>
    <xf numFmtId="173" fontId="13" fillId="3" borderId="11" xfId="0" applyNumberFormat="1" applyFont="1" applyFill="1" applyBorder="1" applyAlignment="1">
      <alignment horizontal="center"/>
    </xf>
    <xf numFmtId="172" fontId="14" fillId="3" borderId="7" xfId="0" applyNumberFormat="1" applyFont="1" applyFill="1" applyBorder="1" applyAlignment="1">
      <alignment horizontal="center"/>
    </xf>
    <xf numFmtId="172" fontId="14" fillId="3" borderId="9" xfId="0" applyNumberFormat="1" applyFont="1" applyFill="1" applyBorder="1" applyAlignment="1">
      <alignment horizontal="center"/>
    </xf>
    <xf numFmtId="172" fontId="14" fillId="3" borderId="8" xfId="0" applyNumberFormat="1" applyFont="1" applyFill="1" applyBorder="1" applyAlignment="1">
      <alignment horizontal="center"/>
    </xf>
    <xf numFmtId="168" fontId="13" fillId="3" borderId="10" xfId="1" applyNumberFormat="1" applyFont="1" applyFill="1" applyBorder="1" applyAlignment="1">
      <alignment horizontal="center"/>
    </xf>
    <xf numFmtId="10" fontId="13" fillId="3" borderId="10" xfId="1" applyNumberFormat="1" applyFont="1" applyFill="1" applyBorder="1" applyAlignment="1">
      <alignment horizontal="center"/>
    </xf>
    <xf numFmtId="0" fontId="36" fillId="3" borderId="7" xfId="0" applyFont="1" applyFill="1" applyBorder="1" applyAlignment="1">
      <alignment horizontal="center" vertical="center"/>
    </xf>
    <xf numFmtId="0" fontId="21" fillId="2" borderId="1" xfId="0" applyFont="1" applyFill="1" applyBorder="1"/>
    <xf numFmtId="0" fontId="21" fillId="2" borderId="2" xfId="0" applyFont="1" applyFill="1" applyBorder="1"/>
    <xf numFmtId="0" fontId="21" fillId="2" borderId="2" xfId="0" applyFont="1" applyFill="1" applyBorder="1" applyAlignment="1">
      <alignment horizontal="left"/>
    </xf>
    <xf numFmtId="0" fontId="27" fillId="2" borderId="3" xfId="0" applyFont="1" applyFill="1" applyBorder="1"/>
    <xf numFmtId="0" fontId="43" fillId="3" borderId="8" xfId="0" applyFont="1" applyFill="1" applyBorder="1"/>
    <xf numFmtId="9" fontId="50" fillId="3" borderId="9" xfId="1" applyFont="1" applyFill="1" applyBorder="1"/>
    <xf numFmtId="9" fontId="50" fillId="3" borderId="8" xfId="1" applyFont="1" applyFill="1" applyBorder="1"/>
    <xf numFmtId="178" fontId="51" fillId="3" borderId="6" xfId="0" applyNumberFormat="1" applyFont="1" applyFill="1" applyBorder="1"/>
    <xf numFmtId="178" fontId="51" fillId="3" borderId="5" xfId="0" applyNumberFormat="1" applyFont="1" applyFill="1" applyBorder="1"/>
    <xf numFmtId="178" fontId="51" fillId="3" borderId="0" xfId="0" applyNumberFormat="1" applyFont="1" applyFill="1" applyBorder="1"/>
    <xf numFmtId="178" fontId="51" fillId="3" borderId="11" xfId="0" applyNumberFormat="1" applyFont="1" applyFill="1" applyBorder="1"/>
    <xf numFmtId="167" fontId="9" fillId="3" borderId="1" xfId="0" applyNumberFormat="1" applyFont="1" applyFill="1" applyBorder="1"/>
    <xf numFmtId="167" fontId="9" fillId="3" borderId="2" xfId="0" applyNumberFormat="1" applyFont="1" applyFill="1" applyBorder="1"/>
    <xf numFmtId="167" fontId="9" fillId="3" borderId="3" xfId="0" applyNumberFormat="1" applyFont="1" applyFill="1" applyBorder="1"/>
    <xf numFmtId="0" fontId="9" fillId="5" borderId="1" xfId="0" applyFont="1" applyFill="1" applyBorder="1"/>
    <xf numFmtId="0" fontId="36" fillId="3" borderId="12" xfId="0" applyFont="1" applyFill="1" applyBorder="1" applyAlignment="1">
      <alignment horizontal="center" vertical="center"/>
    </xf>
    <xf numFmtId="167" fontId="9" fillId="3" borderId="7" xfId="0" applyNumberFormat="1" applyFont="1" applyFill="1" applyBorder="1"/>
    <xf numFmtId="167" fontId="9" fillId="3" borderId="9" xfId="0" applyNumberFormat="1" applyFont="1" applyFill="1" applyBorder="1"/>
    <xf numFmtId="167" fontId="9" fillId="3" borderId="8" xfId="0" applyNumberFormat="1" applyFont="1" applyFill="1" applyBorder="1"/>
    <xf numFmtId="0" fontId="7" fillId="2" borderId="9" xfId="0" applyFont="1" applyFill="1" applyBorder="1"/>
    <xf numFmtId="168" fontId="26" fillId="0" borderId="0" xfId="1" applyNumberFormat="1" applyFont="1"/>
    <xf numFmtId="10" fontId="23" fillId="6" borderId="12" xfId="0" applyNumberFormat="1" applyFont="1" applyFill="1" applyBorder="1"/>
    <xf numFmtId="0" fontId="35" fillId="3" borderId="1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left"/>
    </xf>
    <xf numFmtId="169" fontId="13" fillId="3" borderId="0" xfId="0" applyNumberFormat="1" applyFont="1" applyFill="1"/>
    <xf numFmtId="180" fontId="13" fillId="3" borderId="0" xfId="0" applyNumberFormat="1" applyFont="1" applyFill="1" applyBorder="1" applyAlignment="1">
      <alignment horizontal="center"/>
    </xf>
    <xf numFmtId="0" fontId="26" fillId="0" borderId="0" xfId="0" applyFont="1"/>
    <xf numFmtId="22" fontId="26" fillId="0" borderId="0" xfId="0" applyNumberFormat="1" applyFont="1" applyAlignment="1">
      <alignment horizontal="right"/>
    </xf>
    <xf numFmtId="0" fontId="26" fillId="0" borderId="0" xfId="3" applyFont="1" applyAlignment="1">
      <alignment horizontal="right"/>
    </xf>
    <xf numFmtId="0" fontId="26" fillId="0" borderId="0" xfId="0" applyFont="1" applyAlignment="1">
      <alignment horizontal="right"/>
    </xf>
    <xf numFmtId="14" fontId="26" fillId="0" borderId="0" xfId="0" applyNumberFormat="1" applyFont="1"/>
    <xf numFmtId="0" fontId="15" fillId="5" borderId="11" xfId="0" applyFont="1" applyFill="1" applyBorder="1"/>
    <xf numFmtId="170" fontId="23" fillId="3" borderId="0" xfId="0" applyNumberFormat="1" applyFont="1" applyFill="1" applyBorder="1" applyAlignment="1">
      <alignment horizontal="center"/>
    </xf>
    <xf numFmtId="0" fontId="31" fillId="2" borderId="14" xfId="0" applyFont="1" applyFill="1" applyBorder="1" applyAlignment="1">
      <alignment horizontal="center" vertical="center"/>
    </xf>
    <xf numFmtId="181" fontId="14" fillId="3" borderId="4" xfId="0" applyNumberFormat="1" applyFont="1" applyFill="1" applyBorder="1"/>
    <xf numFmtId="181" fontId="14" fillId="3" borderId="6" xfId="0" applyNumberFormat="1" applyFont="1" applyFill="1" applyBorder="1"/>
    <xf numFmtId="181" fontId="14" fillId="3" borderId="5" xfId="0" applyNumberFormat="1" applyFont="1" applyFill="1" applyBorder="1"/>
    <xf numFmtId="181" fontId="14" fillId="3" borderId="10" xfId="0" applyNumberFormat="1" applyFont="1" applyFill="1" applyBorder="1"/>
    <xf numFmtId="181" fontId="14" fillId="3" borderId="0" xfId="0" applyNumberFormat="1" applyFont="1" applyFill="1" applyBorder="1"/>
    <xf numFmtId="181" fontId="14" fillId="3" borderId="11" xfId="0" applyNumberFormat="1" applyFont="1" applyFill="1" applyBorder="1"/>
    <xf numFmtId="181" fontId="14" fillId="3" borderId="7" xfId="0" applyNumberFormat="1" applyFont="1" applyFill="1" applyBorder="1"/>
    <xf numFmtId="181" fontId="14" fillId="3" borderId="9" xfId="0" applyNumberFormat="1" applyFont="1" applyFill="1" applyBorder="1"/>
    <xf numFmtId="181" fontId="14" fillId="3" borderId="8" xfId="0" applyNumberFormat="1" applyFont="1" applyFill="1" applyBorder="1"/>
    <xf numFmtId="182" fontId="27" fillId="2" borderId="4" xfId="0" applyNumberFormat="1" applyFont="1" applyFill="1" applyBorder="1" applyAlignment="1">
      <alignment horizontal="center"/>
    </xf>
    <xf numFmtId="182" fontId="27" fillId="2" borderId="6" xfId="0" applyNumberFormat="1" applyFont="1" applyFill="1" applyBorder="1" applyAlignment="1">
      <alignment horizontal="center"/>
    </xf>
    <xf numFmtId="182" fontId="27" fillId="2" borderId="5" xfId="0" applyNumberFormat="1" applyFont="1" applyFill="1" applyBorder="1" applyAlignment="1">
      <alignment horizontal="center"/>
    </xf>
    <xf numFmtId="0" fontId="35" fillId="3" borderId="4" xfId="0" applyFont="1" applyFill="1" applyBorder="1" applyAlignment="1">
      <alignment horizontal="center"/>
    </xf>
    <xf numFmtId="0" fontId="35" fillId="3" borderId="7" xfId="0" applyFont="1" applyFill="1" applyBorder="1" applyAlignment="1">
      <alignment horizontal="center"/>
    </xf>
    <xf numFmtId="0" fontId="22" fillId="5" borderId="14" xfId="0" applyFont="1" applyFill="1" applyBorder="1" applyAlignment="1">
      <alignment horizontal="left"/>
    </xf>
    <xf numFmtId="0" fontId="10" fillId="5" borderId="15" xfId="0" applyFont="1" applyFill="1" applyBorder="1" applyAlignment="1">
      <alignment horizontal="left"/>
    </xf>
    <xf numFmtId="0" fontId="22" fillId="5" borderId="15" xfId="0" applyFont="1" applyFill="1" applyBorder="1" applyAlignment="1">
      <alignment horizontal="left"/>
    </xf>
    <xf numFmtId="0" fontId="15" fillId="5" borderId="15" xfId="0" applyFont="1" applyFill="1" applyBorder="1" applyAlignment="1">
      <alignment horizontal="left"/>
    </xf>
    <xf numFmtId="0" fontId="15" fillId="5" borderId="13" xfId="0" applyFont="1" applyFill="1" applyBorder="1" applyAlignment="1">
      <alignment horizontal="left"/>
    </xf>
    <xf numFmtId="0" fontId="43" fillId="3" borderId="15" xfId="0" applyFont="1" applyFill="1" applyBorder="1" applyAlignment="1">
      <alignment horizontal="center"/>
    </xf>
    <xf numFmtId="0" fontId="43" fillId="3" borderId="13" xfId="0" applyFont="1" applyFill="1" applyBorder="1" applyAlignment="1">
      <alignment horizontal="center"/>
    </xf>
    <xf numFmtId="183" fontId="23" fillId="3" borderId="0" xfId="1" applyNumberFormat="1" applyFont="1" applyFill="1" applyBorder="1" applyAlignment="1" applyProtection="1">
      <alignment horizontal="center"/>
      <protection locked="0"/>
    </xf>
    <xf numFmtId="173" fontId="14" fillId="3" borderId="1" xfId="0" applyNumberFormat="1" applyFont="1" applyFill="1" applyBorder="1" applyAlignment="1">
      <alignment horizontal="center"/>
    </xf>
    <xf numFmtId="173" fontId="14" fillId="3" borderId="2" xfId="0" applyNumberFormat="1" applyFont="1" applyFill="1" applyBorder="1" applyAlignment="1">
      <alignment horizontal="center"/>
    </xf>
    <xf numFmtId="173" fontId="14" fillId="3" borderId="3" xfId="0" applyNumberFormat="1" applyFont="1" applyFill="1" applyBorder="1" applyAlignment="1">
      <alignment horizontal="center"/>
    </xf>
    <xf numFmtId="181" fontId="21" fillId="2" borderId="1" xfId="0" applyNumberFormat="1" applyFont="1" applyFill="1" applyBorder="1"/>
    <xf numFmtId="181" fontId="21" fillId="2" borderId="2" xfId="0" applyNumberFormat="1" applyFont="1" applyFill="1" applyBorder="1"/>
    <xf numFmtId="181" fontId="21" fillId="2" borderId="3" xfId="0" applyNumberFormat="1" applyFont="1" applyFill="1" applyBorder="1"/>
    <xf numFmtId="43" fontId="23" fillId="3" borderId="0" xfId="0" applyNumberFormat="1" applyFont="1" applyFill="1" applyBorder="1" applyAlignment="1">
      <alignment horizontal="center"/>
    </xf>
    <xf numFmtId="4" fontId="16" fillId="3" borderId="0" xfId="0" applyNumberFormat="1" applyFont="1" applyFill="1"/>
    <xf numFmtId="182" fontId="14" fillId="3" borderId="4" xfId="0" applyNumberFormat="1" applyFont="1" applyFill="1" applyBorder="1"/>
    <xf numFmtId="182" fontId="14" fillId="3" borderId="6" xfId="0" applyNumberFormat="1" applyFont="1" applyFill="1" applyBorder="1"/>
    <xf numFmtId="182" fontId="14" fillId="3" borderId="5" xfId="0" applyNumberFormat="1" applyFont="1" applyFill="1" applyBorder="1"/>
    <xf numFmtId="182" fontId="14" fillId="3" borderId="10" xfId="0" applyNumberFormat="1" applyFont="1" applyFill="1" applyBorder="1"/>
    <xf numFmtId="182" fontId="14" fillId="3" borderId="0" xfId="0" applyNumberFormat="1" applyFont="1" applyFill="1" applyBorder="1"/>
    <xf numFmtId="182" fontId="14" fillId="3" borderId="11" xfId="0" applyNumberFormat="1" applyFont="1" applyFill="1" applyBorder="1"/>
    <xf numFmtId="0" fontId="36" fillId="3" borderId="1" xfId="0" applyFont="1" applyFill="1" applyBorder="1" applyAlignment="1">
      <alignment horizontal="center" vertical="center"/>
    </xf>
    <xf numFmtId="182" fontId="11" fillId="3" borderId="4" xfId="0" applyNumberFormat="1" applyFont="1" applyFill="1" applyBorder="1"/>
    <xf numFmtId="182" fontId="11" fillId="3" borderId="6" xfId="0" applyNumberFormat="1" applyFont="1" applyFill="1" applyBorder="1"/>
    <xf numFmtId="182" fontId="11" fillId="3" borderId="5" xfId="0" applyNumberFormat="1" applyFont="1" applyFill="1" applyBorder="1"/>
    <xf numFmtId="182" fontId="11" fillId="3" borderId="10" xfId="0" applyNumberFormat="1" applyFont="1" applyFill="1" applyBorder="1"/>
    <xf numFmtId="182" fontId="11" fillId="3" borderId="0" xfId="0" applyNumberFormat="1" applyFont="1" applyFill="1" applyBorder="1"/>
    <xf numFmtId="182" fontId="11" fillId="3" borderId="11" xfId="0" applyNumberFormat="1" applyFont="1" applyFill="1" applyBorder="1"/>
    <xf numFmtId="167" fontId="10" fillId="3" borderId="4" xfId="0" applyNumberFormat="1" applyFont="1" applyFill="1" applyBorder="1"/>
    <xf numFmtId="167" fontId="10" fillId="3" borderId="6" xfId="0" applyNumberFormat="1" applyFont="1" applyFill="1" applyBorder="1"/>
    <xf numFmtId="167" fontId="10" fillId="3" borderId="5" xfId="0" applyNumberFormat="1" applyFont="1" applyFill="1" applyBorder="1"/>
    <xf numFmtId="184" fontId="23" fillId="6" borderId="12" xfId="0" applyNumberFormat="1" applyFont="1" applyFill="1" applyBorder="1" applyAlignment="1">
      <alignment horizontal="center"/>
    </xf>
    <xf numFmtId="168" fontId="18" fillId="3" borderId="12" xfId="1" applyNumberFormat="1" applyFont="1" applyFill="1" applyBorder="1" applyAlignment="1">
      <alignment horizontal="center"/>
    </xf>
    <xf numFmtId="0" fontId="45" fillId="3" borderId="0" xfId="0" applyFont="1" applyFill="1" applyAlignment="1">
      <alignment horizontal="center" vertical="center"/>
    </xf>
    <xf numFmtId="168" fontId="52" fillId="3" borderId="12" xfId="1" applyNumberFormat="1" applyFont="1" applyFill="1" applyBorder="1" applyAlignment="1">
      <alignment horizontal="center"/>
    </xf>
    <xf numFmtId="0" fontId="26" fillId="3" borderId="0" xfId="0" applyFont="1" applyFill="1" applyBorder="1"/>
    <xf numFmtId="174" fontId="10" fillId="3" borderId="7" xfId="0" applyNumberFormat="1" applyFont="1" applyFill="1" applyBorder="1"/>
    <xf numFmtId="174" fontId="10" fillId="3" borderId="9" xfId="0" applyNumberFormat="1" applyFont="1" applyFill="1" applyBorder="1"/>
    <xf numFmtId="174" fontId="10" fillId="3" borderId="8" xfId="0" applyNumberFormat="1" applyFont="1" applyFill="1" applyBorder="1"/>
    <xf numFmtId="182" fontId="11" fillId="3" borderId="7" xfId="0" applyNumberFormat="1" applyFont="1" applyFill="1" applyBorder="1"/>
    <xf numFmtId="182" fontId="11" fillId="3" borderId="9" xfId="0" applyNumberFormat="1" applyFont="1" applyFill="1" applyBorder="1"/>
    <xf numFmtId="182" fontId="11" fillId="3" borderId="8" xfId="0" applyNumberFormat="1" applyFont="1" applyFill="1" applyBorder="1"/>
    <xf numFmtId="43" fontId="14" fillId="3" borderId="10" xfId="0" applyNumberFormat="1" applyFont="1" applyFill="1" applyBorder="1"/>
    <xf numFmtId="43" fontId="14" fillId="3" borderId="0" xfId="0" applyNumberFormat="1" applyFont="1" applyFill="1" applyBorder="1"/>
    <xf numFmtId="43" fontId="13" fillId="3" borderId="10" xfId="0" applyNumberFormat="1" applyFont="1" applyFill="1" applyBorder="1"/>
    <xf numFmtId="43" fontId="13" fillId="3" borderId="0" xfId="0" applyNumberFormat="1" applyFont="1" applyFill="1" applyBorder="1"/>
    <xf numFmtId="173" fontId="13" fillId="3" borderId="7" xfId="0" applyNumberFormat="1" applyFont="1" applyFill="1" applyBorder="1"/>
    <xf numFmtId="173" fontId="13" fillId="3" borderId="9" xfId="0" applyNumberFormat="1" applyFont="1" applyFill="1" applyBorder="1"/>
    <xf numFmtId="173" fontId="13" fillId="3" borderId="8" xfId="0" applyNumberFormat="1" applyFont="1" applyFill="1" applyBorder="1"/>
    <xf numFmtId="3" fontId="45" fillId="3" borderId="0" xfId="0" applyNumberFormat="1" applyFont="1" applyFill="1" applyAlignment="1">
      <alignment horizontal="center" vertical="center"/>
    </xf>
    <xf numFmtId="185" fontId="9" fillId="3" borderId="7" xfId="0" applyNumberFormat="1" applyFont="1" applyFill="1" applyBorder="1"/>
    <xf numFmtId="185" fontId="9" fillId="3" borderId="9" xfId="0" applyNumberFormat="1" applyFont="1" applyFill="1" applyBorder="1"/>
    <xf numFmtId="185" fontId="9" fillId="3" borderId="8" xfId="0" applyNumberFormat="1" applyFont="1" applyFill="1" applyBorder="1"/>
    <xf numFmtId="185" fontId="9" fillId="3" borderId="1" xfId="0" applyNumberFormat="1" applyFont="1" applyFill="1" applyBorder="1"/>
    <xf numFmtId="185" fontId="9" fillId="3" borderId="2" xfId="0" applyNumberFormat="1" applyFont="1" applyFill="1" applyBorder="1"/>
    <xf numFmtId="185" fontId="9" fillId="3" borderId="3" xfId="0" applyNumberFormat="1" applyFont="1" applyFill="1" applyBorder="1"/>
    <xf numFmtId="0" fontId="15" fillId="5" borderId="0" xfId="0" applyFont="1" applyFill="1" applyBorder="1"/>
    <xf numFmtId="9" fontId="48" fillId="3" borderId="0" xfId="1" applyFont="1" applyFill="1" applyBorder="1"/>
    <xf numFmtId="171" fontId="21" fillId="2" borderId="4" xfId="0" applyNumberFormat="1" applyFont="1" applyFill="1" applyBorder="1"/>
    <xf numFmtId="171" fontId="21" fillId="2" borderId="6" xfId="0" applyNumberFormat="1" applyFont="1" applyFill="1" applyBorder="1"/>
    <xf numFmtId="171" fontId="21" fillId="2" borderId="5" xfId="0" applyNumberFormat="1" applyFont="1" applyFill="1" applyBorder="1"/>
    <xf numFmtId="9" fontId="16" fillId="3" borderId="14" xfId="1" applyFont="1" applyFill="1" applyBorder="1" applyAlignment="1">
      <alignment horizontal="center"/>
    </xf>
    <xf numFmtId="176" fontId="16" fillId="3" borderId="12" xfId="1" applyNumberFormat="1" applyFont="1" applyFill="1" applyBorder="1" applyAlignment="1">
      <alignment horizontal="center"/>
    </xf>
    <xf numFmtId="170" fontId="18" fillId="3" borderId="12" xfId="0" applyNumberFormat="1" applyFont="1" applyFill="1" applyBorder="1" applyAlignment="1">
      <alignment horizontal="center"/>
    </xf>
    <xf numFmtId="9" fontId="16" fillId="3" borderId="15" xfId="1" applyFont="1" applyFill="1" applyBorder="1" applyAlignment="1">
      <alignment horizontal="center"/>
    </xf>
    <xf numFmtId="174" fontId="16" fillId="3" borderId="12" xfId="0" applyNumberFormat="1" applyFont="1" applyFill="1" applyBorder="1" applyAlignment="1">
      <alignment horizontal="center"/>
    </xf>
    <xf numFmtId="174" fontId="14" fillId="3" borderId="3" xfId="0" applyNumberFormat="1" applyFont="1" applyFill="1" applyBorder="1"/>
    <xf numFmtId="0" fontId="9" fillId="5" borderId="6" xfId="0" applyFont="1" applyFill="1" applyBorder="1"/>
    <xf numFmtId="0" fontId="9" fillId="5" borderId="5" xfId="0" applyFont="1" applyFill="1" applyBorder="1" applyAlignment="1">
      <alignment horizontal="left"/>
    </xf>
    <xf numFmtId="0" fontId="9" fillId="5" borderId="11" xfId="0" applyFont="1" applyFill="1" applyBorder="1" applyAlignment="1">
      <alignment horizontal="left"/>
    </xf>
    <xf numFmtId="0" fontId="15" fillId="5" borderId="11" xfId="0" applyFont="1" applyFill="1" applyBorder="1" applyAlignment="1">
      <alignment horizontal="left"/>
    </xf>
    <xf numFmtId="0" fontId="15" fillId="5" borderId="9" xfId="0" applyFont="1" applyFill="1" applyBorder="1"/>
    <xf numFmtId="0" fontId="15" fillId="5" borderId="8" xfId="0" applyFont="1" applyFill="1" applyBorder="1" applyAlignment="1">
      <alignment horizontal="left"/>
    </xf>
    <xf numFmtId="0" fontId="49" fillId="3" borderId="15" xfId="0" applyFont="1" applyFill="1" applyBorder="1" applyAlignment="1">
      <alignment horizontal="center"/>
    </xf>
    <xf numFmtId="178" fontId="14" fillId="3" borderId="4" xfId="0" applyNumberFormat="1" applyFont="1" applyFill="1" applyBorder="1"/>
    <xf numFmtId="178" fontId="14" fillId="3" borderId="6" xfId="0" applyNumberFormat="1" applyFont="1" applyFill="1" applyBorder="1"/>
    <xf numFmtId="178" fontId="14" fillId="3" borderId="5" xfId="0" applyNumberFormat="1" applyFont="1" applyFill="1" applyBorder="1"/>
    <xf numFmtId="178" fontId="14" fillId="3" borderId="10" xfId="0" applyNumberFormat="1" applyFont="1" applyFill="1" applyBorder="1"/>
    <xf numFmtId="178" fontId="14" fillId="3" borderId="11" xfId="0" applyNumberFormat="1" applyFont="1" applyFill="1" applyBorder="1"/>
    <xf numFmtId="9" fontId="48" fillId="3" borderId="10" xfId="1" applyFont="1" applyFill="1" applyBorder="1"/>
    <xf numFmtId="9" fontId="48" fillId="3" borderId="11" xfId="1" applyFont="1" applyFill="1" applyBorder="1"/>
    <xf numFmtId="9" fontId="48" fillId="3" borderId="7" xfId="1" applyFont="1" applyFill="1" applyBorder="1"/>
    <xf numFmtId="9" fontId="48" fillId="3" borderId="9" xfId="1" applyFont="1" applyFill="1" applyBorder="1"/>
    <xf numFmtId="9" fontId="48" fillId="3" borderId="8" xfId="1" applyFont="1" applyFill="1" applyBorder="1"/>
    <xf numFmtId="168" fontId="43" fillId="3" borderId="9" xfId="1" applyNumberFormat="1" applyFont="1" applyFill="1" applyBorder="1"/>
    <xf numFmtId="168" fontId="43" fillId="3" borderId="8" xfId="1" applyNumberFormat="1" applyFont="1" applyFill="1" applyBorder="1"/>
    <xf numFmtId="49" fontId="13" fillId="3" borderId="0" xfId="0" applyNumberFormat="1" applyFont="1" applyFill="1" applyBorder="1" applyAlignment="1">
      <alignment horizontal="center"/>
    </xf>
    <xf numFmtId="172" fontId="14" fillId="3" borderId="6" xfId="0" applyNumberFormat="1" applyFont="1" applyFill="1" applyBorder="1" applyAlignment="1">
      <alignment horizontal="center"/>
    </xf>
    <xf numFmtId="9" fontId="13" fillId="3" borderId="0" xfId="1" applyFont="1" applyFill="1" applyBorder="1" applyAlignment="1">
      <alignment horizontal="center"/>
    </xf>
    <xf numFmtId="2" fontId="13" fillId="3" borderId="0" xfId="0" applyNumberFormat="1" applyFont="1" applyFill="1" applyBorder="1" applyAlignment="1">
      <alignment horizontal="center"/>
    </xf>
    <xf numFmtId="168" fontId="10" fillId="3" borderId="0" xfId="0" applyNumberFormat="1" applyFont="1" applyFill="1"/>
    <xf numFmtId="9" fontId="10" fillId="3" borderId="0" xfId="0" applyNumberFormat="1" applyFont="1" applyFill="1"/>
    <xf numFmtId="177" fontId="41" fillId="3" borderId="0" xfId="2" applyFont="1" applyFill="1" applyAlignment="1">
      <alignment horizontal="left" vertical="center"/>
    </xf>
    <xf numFmtId="0" fontId="0" fillId="0" borderId="0" xfId="0" applyAlignment="1">
      <alignment horizontal="left"/>
    </xf>
    <xf numFmtId="0" fontId="21" fillId="2" borderId="14" xfId="0" applyFont="1" applyFill="1" applyBorder="1" applyAlignment="1">
      <alignment horizontal="center"/>
    </xf>
    <xf numFmtId="0" fontId="38" fillId="2" borderId="14" xfId="0" applyFont="1" applyFill="1" applyBorder="1" applyAlignment="1"/>
    <xf numFmtId="0" fontId="21" fillId="2" borderId="12" xfId="0" applyFont="1" applyFill="1" applyBorder="1" applyAlignment="1">
      <alignment horizontal="center"/>
    </xf>
    <xf numFmtId="0" fontId="38" fillId="2" borderId="12" xfId="0" applyFont="1" applyFill="1" applyBorder="1" applyAlignment="1"/>
    <xf numFmtId="0" fontId="21" fillId="2" borderId="1" xfId="0" applyFont="1" applyFill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21" fillId="2" borderId="0" xfId="0" applyFont="1" applyFill="1" applyBorder="1" applyAlignment="1">
      <alignment horizontal="center"/>
    </xf>
    <xf numFmtId="0" fontId="38" fillId="2" borderId="0" xfId="0" applyFont="1" applyFill="1" applyBorder="1" applyAlignment="1"/>
    <xf numFmtId="0" fontId="21" fillId="2" borderId="2" xfId="0" applyFont="1" applyFill="1" applyBorder="1" applyAlignment="1">
      <alignment horizontal="center"/>
    </xf>
    <xf numFmtId="0" fontId="38" fillId="2" borderId="3" xfId="0" applyFont="1" applyFill="1" applyBorder="1" applyAlignment="1"/>
  </cellXfs>
  <cellStyles count="4">
    <cellStyle name="Input Number" xfId="2"/>
    <cellStyle name="Normal" xfId="0" builtinId="0"/>
    <cellStyle name="Normal 2" xfId="3"/>
    <cellStyle name="Percent" xfId="1" builtinId="5"/>
  </cellStyles>
  <dxfs count="18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Arbitrage!$E$17:$LB$17</c:f>
              <c:numCache>
                <c:formatCode>m/d/yyyy</c:formatCode>
                <c:ptCount val="310"/>
                <c:pt idx="0">
                  <c:v>42562</c:v>
                </c:pt>
                <c:pt idx="1">
                  <c:v>42563</c:v>
                </c:pt>
                <c:pt idx="2">
                  <c:v>42564</c:v>
                </c:pt>
                <c:pt idx="3">
                  <c:v>42565</c:v>
                </c:pt>
                <c:pt idx="4">
                  <c:v>42566</c:v>
                </c:pt>
                <c:pt idx="5">
                  <c:v>42569</c:v>
                </c:pt>
                <c:pt idx="6">
                  <c:v>42570</c:v>
                </c:pt>
                <c:pt idx="7">
                  <c:v>42571</c:v>
                </c:pt>
                <c:pt idx="8">
                  <c:v>42572</c:v>
                </c:pt>
                <c:pt idx="9">
                  <c:v>42573</c:v>
                </c:pt>
                <c:pt idx="10">
                  <c:v>42576</c:v>
                </c:pt>
                <c:pt idx="11">
                  <c:v>42577</c:v>
                </c:pt>
                <c:pt idx="12">
                  <c:v>42578</c:v>
                </c:pt>
                <c:pt idx="13">
                  <c:v>42579</c:v>
                </c:pt>
                <c:pt idx="14">
                  <c:v>42580</c:v>
                </c:pt>
                <c:pt idx="15">
                  <c:v>42583</c:v>
                </c:pt>
                <c:pt idx="16">
                  <c:v>42584</c:v>
                </c:pt>
                <c:pt idx="17">
                  <c:v>42585</c:v>
                </c:pt>
                <c:pt idx="18">
                  <c:v>42586</c:v>
                </c:pt>
                <c:pt idx="19">
                  <c:v>42587</c:v>
                </c:pt>
                <c:pt idx="20">
                  <c:v>42590</c:v>
                </c:pt>
                <c:pt idx="21">
                  <c:v>42591</c:v>
                </c:pt>
                <c:pt idx="22">
                  <c:v>42592</c:v>
                </c:pt>
                <c:pt idx="23">
                  <c:v>42593</c:v>
                </c:pt>
                <c:pt idx="24">
                  <c:v>42594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42604</c:v>
                </c:pt>
                <c:pt idx="31">
                  <c:v>42605</c:v>
                </c:pt>
                <c:pt idx="32">
                  <c:v>42606</c:v>
                </c:pt>
                <c:pt idx="33">
                  <c:v>42607</c:v>
                </c:pt>
                <c:pt idx="34">
                  <c:v>42608</c:v>
                </c:pt>
                <c:pt idx="35">
                  <c:v>42611</c:v>
                </c:pt>
                <c:pt idx="36">
                  <c:v>42612</c:v>
                </c:pt>
                <c:pt idx="37">
                  <c:v>42613</c:v>
                </c:pt>
                <c:pt idx="38">
                  <c:v>42614</c:v>
                </c:pt>
                <c:pt idx="39">
                  <c:v>42615</c:v>
                </c:pt>
                <c:pt idx="40">
                  <c:v>42619</c:v>
                </c:pt>
                <c:pt idx="41">
                  <c:v>42620</c:v>
                </c:pt>
                <c:pt idx="42">
                  <c:v>42621</c:v>
                </c:pt>
                <c:pt idx="43">
                  <c:v>42622</c:v>
                </c:pt>
                <c:pt idx="44">
                  <c:v>42625</c:v>
                </c:pt>
                <c:pt idx="45">
                  <c:v>42626</c:v>
                </c:pt>
                <c:pt idx="46">
                  <c:v>42627</c:v>
                </c:pt>
                <c:pt idx="47">
                  <c:v>42628</c:v>
                </c:pt>
                <c:pt idx="48">
                  <c:v>42629</c:v>
                </c:pt>
                <c:pt idx="49">
                  <c:v>42632</c:v>
                </c:pt>
                <c:pt idx="50">
                  <c:v>42633</c:v>
                </c:pt>
                <c:pt idx="51">
                  <c:v>42634</c:v>
                </c:pt>
                <c:pt idx="52">
                  <c:v>42635</c:v>
                </c:pt>
                <c:pt idx="53">
                  <c:v>42636</c:v>
                </c:pt>
                <c:pt idx="54">
                  <c:v>42639</c:v>
                </c:pt>
                <c:pt idx="55">
                  <c:v>42640</c:v>
                </c:pt>
                <c:pt idx="56">
                  <c:v>42641</c:v>
                </c:pt>
                <c:pt idx="57">
                  <c:v>42642</c:v>
                </c:pt>
                <c:pt idx="58">
                  <c:v>42643</c:v>
                </c:pt>
                <c:pt idx="59">
                  <c:v>42646</c:v>
                </c:pt>
                <c:pt idx="60">
                  <c:v>42647</c:v>
                </c:pt>
                <c:pt idx="61">
                  <c:v>42648</c:v>
                </c:pt>
                <c:pt idx="62">
                  <c:v>42649</c:v>
                </c:pt>
                <c:pt idx="63">
                  <c:v>42650</c:v>
                </c:pt>
                <c:pt idx="64">
                  <c:v>42653</c:v>
                </c:pt>
                <c:pt idx="65">
                  <c:v>42654</c:v>
                </c:pt>
                <c:pt idx="66">
                  <c:v>42655</c:v>
                </c:pt>
                <c:pt idx="67">
                  <c:v>42656</c:v>
                </c:pt>
                <c:pt idx="68">
                  <c:v>42657</c:v>
                </c:pt>
                <c:pt idx="69">
                  <c:v>42660</c:v>
                </c:pt>
                <c:pt idx="70">
                  <c:v>42661</c:v>
                </c:pt>
                <c:pt idx="71">
                  <c:v>42662</c:v>
                </c:pt>
                <c:pt idx="72">
                  <c:v>42663</c:v>
                </c:pt>
                <c:pt idx="73">
                  <c:v>42664</c:v>
                </c:pt>
                <c:pt idx="74">
                  <c:v>42667</c:v>
                </c:pt>
                <c:pt idx="75">
                  <c:v>42668</c:v>
                </c:pt>
                <c:pt idx="76">
                  <c:v>42669</c:v>
                </c:pt>
                <c:pt idx="77">
                  <c:v>42670</c:v>
                </c:pt>
                <c:pt idx="78">
                  <c:v>42671</c:v>
                </c:pt>
                <c:pt idx="79">
                  <c:v>42674</c:v>
                </c:pt>
                <c:pt idx="80">
                  <c:v>42675</c:v>
                </c:pt>
                <c:pt idx="81">
                  <c:v>42676</c:v>
                </c:pt>
                <c:pt idx="82">
                  <c:v>42677</c:v>
                </c:pt>
                <c:pt idx="83">
                  <c:v>42678</c:v>
                </c:pt>
                <c:pt idx="84">
                  <c:v>42681</c:v>
                </c:pt>
                <c:pt idx="85">
                  <c:v>42682</c:v>
                </c:pt>
                <c:pt idx="86">
                  <c:v>42683</c:v>
                </c:pt>
                <c:pt idx="87">
                  <c:v>42684</c:v>
                </c:pt>
                <c:pt idx="88">
                  <c:v>42685</c:v>
                </c:pt>
                <c:pt idx="89">
                  <c:v>42688</c:v>
                </c:pt>
                <c:pt idx="90">
                  <c:v>42689</c:v>
                </c:pt>
                <c:pt idx="91">
                  <c:v>42690</c:v>
                </c:pt>
                <c:pt idx="92">
                  <c:v>42691</c:v>
                </c:pt>
                <c:pt idx="93">
                  <c:v>42692</c:v>
                </c:pt>
                <c:pt idx="94">
                  <c:v>42695</c:v>
                </c:pt>
                <c:pt idx="95">
                  <c:v>42696</c:v>
                </c:pt>
                <c:pt idx="96">
                  <c:v>42697</c:v>
                </c:pt>
                <c:pt idx="97">
                  <c:v>42699</c:v>
                </c:pt>
                <c:pt idx="98">
                  <c:v>42702</c:v>
                </c:pt>
                <c:pt idx="99">
                  <c:v>42703</c:v>
                </c:pt>
                <c:pt idx="100">
                  <c:v>42704</c:v>
                </c:pt>
                <c:pt idx="101">
                  <c:v>42705</c:v>
                </c:pt>
                <c:pt idx="102">
                  <c:v>42706</c:v>
                </c:pt>
                <c:pt idx="103">
                  <c:v>42709</c:v>
                </c:pt>
                <c:pt idx="104">
                  <c:v>42710</c:v>
                </c:pt>
                <c:pt idx="105">
                  <c:v>42711</c:v>
                </c:pt>
                <c:pt idx="106">
                  <c:v>42712</c:v>
                </c:pt>
                <c:pt idx="107">
                  <c:v>42713</c:v>
                </c:pt>
                <c:pt idx="108">
                  <c:v>42716</c:v>
                </c:pt>
                <c:pt idx="109">
                  <c:v>42717</c:v>
                </c:pt>
                <c:pt idx="110">
                  <c:v>42718</c:v>
                </c:pt>
                <c:pt idx="111">
                  <c:v>42719</c:v>
                </c:pt>
                <c:pt idx="112">
                  <c:v>42720</c:v>
                </c:pt>
                <c:pt idx="113">
                  <c:v>42723</c:v>
                </c:pt>
                <c:pt idx="114">
                  <c:v>42724</c:v>
                </c:pt>
                <c:pt idx="115">
                  <c:v>42725</c:v>
                </c:pt>
                <c:pt idx="116">
                  <c:v>42726</c:v>
                </c:pt>
                <c:pt idx="117">
                  <c:v>42727</c:v>
                </c:pt>
                <c:pt idx="118">
                  <c:v>42731</c:v>
                </c:pt>
                <c:pt idx="119">
                  <c:v>42732</c:v>
                </c:pt>
                <c:pt idx="120">
                  <c:v>42733</c:v>
                </c:pt>
                <c:pt idx="121">
                  <c:v>42734</c:v>
                </c:pt>
                <c:pt idx="122">
                  <c:v>42738</c:v>
                </c:pt>
                <c:pt idx="123">
                  <c:v>42739</c:v>
                </c:pt>
                <c:pt idx="124">
                  <c:v>42740</c:v>
                </c:pt>
                <c:pt idx="125">
                  <c:v>42741</c:v>
                </c:pt>
                <c:pt idx="126">
                  <c:v>42744</c:v>
                </c:pt>
                <c:pt idx="127">
                  <c:v>42745</c:v>
                </c:pt>
                <c:pt idx="128">
                  <c:v>42746</c:v>
                </c:pt>
                <c:pt idx="129">
                  <c:v>42747</c:v>
                </c:pt>
                <c:pt idx="130">
                  <c:v>42748</c:v>
                </c:pt>
                <c:pt idx="131">
                  <c:v>42752</c:v>
                </c:pt>
                <c:pt idx="132">
                  <c:v>42753</c:v>
                </c:pt>
                <c:pt idx="133">
                  <c:v>42754</c:v>
                </c:pt>
                <c:pt idx="134">
                  <c:v>42755</c:v>
                </c:pt>
                <c:pt idx="135">
                  <c:v>42758</c:v>
                </c:pt>
                <c:pt idx="136">
                  <c:v>42759</c:v>
                </c:pt>
                <c:pt idx="137">
                  <c:v>42760</c:v>
                </c:pt>
                <c:pt idx="138">
                  <c:v>42761</c:v>
                </c:pt>
                <c:pt idx="139">
                  <c:v>42762</c:v>
                </c:pt>
                <c:pt idx="140">
                  <c:v>42765</c:v>
                </c:pt>
                <c:pt idx="141">
                  <c:v>42766</c:v>
                </c:pt>
                <c:pt idx="142">
                  <c:v>42767</c:v>
                </c:pt>
                <c:pt idx="143">
                  <c:v>42768</c:v>
                </c:pt>
                <c:pt idx="144">
                  <c:v>42769</c:v>
                </c:pt>
                <c:pt idx="145">
                  <c:v>42772</c:v>
                </c:pt>
                <c:pt idx="146">
                  <c:v>42773</c:v>
                </c:pt>
                <c:pt idx="147">
                  <c:v>42774</c:v>
                </c:pt>
                <c:pt idx="148">
                  <c:v>42775</c:v>
                </c:pt>
                <c:pt idx="149">
                  <c:v>42776</c:v>
                </c:pt>
                <c:pt idx="150">
                  <c:v>42779</c:v>
                </c:pt>
                <c:pt idx="151">
                  <c:v>42780</c:v>
                </c:pt>
                <c:pt idx="152">
                  <c:v>42781</c:v>
                </c:pt>
                <c:pt idx="153">
                  <c:v>42782</c:v>
                </c:pt>
                <c:pt idx="154">
                  <c:v>42783</c:v>
                </c:pt>
                <c:pt idx="155">
                  <c:v>42787</c:v>
                </c:pt>
                <c:pt idx="156">
                  <c:v>42788</c:v>
                </c:pt>
                <c:pt idx="157">
                  <c:v>42789</c:v>
                </c:pt>
                <c:pt idx="158">
                  <c:v>42790</c:v>
                </c:pt>
                <c:pt idx="159">
                  <c:v>42793</c:v>
                </c:pt>
                <c:pt idx="160">
                  <c:v>42794</c:v>
                </c:pt>
                <c:pt idx="161">
                  <c:v>42795</c:v>
                </c:pt>
                <c:pt idx="162">
                  <c:v>42796</c:v>
                </c:pt>
                <c:pt idx="163">
                  <c:v>42797</c:v>
                </c:pt>
                <c:pt idx="164">
                  <c:v>42800</c:v>
                </c:pt>
                <c:pt idx="165">
                  <c:v>42801</c:v>
                </c:pt>
                <c:pt idx="166">
                  <c:v>42802</c:v>
                </c:pt>
                <c:pt idx="167">
                  <c:v>42803</c:v>
                </c:pt>
                <c:pt idx="168">
                  <c:v>42804</c:v>
                </c:pt>
                <c:pt idx="169">
                  <c:v>42807</c:v>
                </c:pt>
                <c:pt idx="170">
                  <c:v>42808</c:v>
                </c:pt>
                <c:pt idx="171">
                  <c:v>42809</c:v>
                </c:pt>
                <c:pt idx="172">
                  <c:v>42810</c:v>
                </c:pt>
                <c:pt idx="173">
                  <c:v>42811</c:v>
                </c:pt>
                <c:pt idx="174">
                  <c:v>42814</c:v>
                </c:pt>
                <c:pt idx="175">
                  <c:v>42815</c:v>
                </c:pt>
                <c:pt idx="176">
                  <c:v>42816</c:v>
                </c:pt>
                <c:pt idx="177">
                  <c:v>42817</c:v>
                </c:pt>
                <c:pt idx="178">
                  <c:v>42818</c:v>
                </c:pt>
                <c:pt idx="179">
                  <c:v>42821</c:v>
                </c:pt>
                <c:pt idx="180">
                  <c:v>42822</c:v>
                </c:pt>
                <c:pt idx="181">
                  <c:v>42823</c:v>
                </c:pt>
                <c:pt idx="182">
                  <c:v>42824</c:v>
                </c:pt>
                <c:pt idx="183">
                  <c:v>42825</c:v>
                </c:pt>
                <c:pt idx="184">
                  <c:v>42828</c:v>
                </c:pt>
                <c:pt idx="185">
                  <c:v>42829</c:v>
                </c:pt>
                <c:pt idx="186">
                  <c:v>42830</c:v>
                </c:pt>
                <c:pt idx="187">
                  <c:v>42831</c:v>
                </c:pt>
                <c:pt idx="188">
                  <c:v>42832</c:v>
                </c:pt>
                <c:pt idx="189">
                  <c:v>42835</c:v>
                </c:pt>
                <c:pt idx="190">
                  <c:v>42836</c:v>
                </c:pt>
                <c:pt idx="191">
                  <c:v>42837</c:v>
                </c:pt>
                <c:pt idx="192">
                  <c:v>42838</c:v>
                </c:pt>
                <c:pt idx="193">
                  <c:v>42842</c:v>
                </c:pt>
                <c:pt idx="194">
                  <c:v>42843</c:v>
                </c:pt>
                <c:pt idx="195">
                  <c:v>42844</c:v>
                </c:pt>
                <c:pt idx="196">
                  <c:v>42845</c:v>
                </c:pt>
                <c:pt idx="197">
                  <c:v>42846</c:v>
                </c:pt>
                <c:pt idx="198">
                  <c:v>42849</c:v>
                </c:pt>
                <c:pt idx="199">
                  <c:v>42850</c:v>
                </c:pt>
                <c:pt idx="200">
                  <c:v>42851</c:v>
                </c:pt>
                <c:pt idx="201">
                  <c:v>42852</c:v>
                </c:pt>
                <c:pt idx="202">
                  <c:v>42853</c:v>
                </c:pt>
                <c:pt idx="203">
                  <c:v>42856</c:v>
                </c:pt>
                <c:pt idx="204">
                  <c:v>42857</c:v>
                </c:pt>
                <c:pt idx="205">
                  <c:v>42858</c:v>
                </c:pt>
                <c:pt idx="206">
                  <c:v>42859</c:v>
                </c:pt>
                <c:pt idx="207">
                  <c:v>42860</c:v>
                </c:pt>
                <c:pt idx="208">
                  <c:v>42863</c:v>
                </c:pt>
                <c:pt idx="209">
                  <c:v>42864</c:v>
                </c:pt>
                <c:pt idx="210">
                  <c:v>42865</c:v>
                </c:pt>
                <c:pt idx="211">
                  <c:v>42866</c:v>
                </c:pt>
                <c:pt idx="212">
                  <c:v>42867</c:v>
                </c:pt>
                <c:pt idx="213">
                  <c:v>42870</c:v>
                </c:pt>
                <c:pt idx="214">
                  <c:v>42871</c:v>
                </c:pt>
                <c:pt idx="215">
                  <c:v>42872</c:v>
                </c:pt>
                <c:pt idx="216">
                  <c:v>42873</c:v>
                </c:pt>
                <c:pt idx="217">
                  <c:v>42874</c:v>
                </c:pt>
                <c:pt idx="218">
                  <c:v>42877</c:v>
                </c:pt>
                <c:pt idx="219">
                  <c:v>42878</c:v>
                </c:pt>
                <c:pt idx="220">
                  <c:v>42879</c:v>
                </c:pt>
                <c:pt idx="221">
                  <c:v>42880</c:v>
                </c:pt>
                <c:pt idx="222">
                  <c:v>42881</c:v>
                </c:pt>
                <c:pt idx="223">
                  <c:v>42885</c:v>
                </c:pt>
                <c:pt idx="224">
                  <c:v>42886</c:v>
                </c:pt>
                <c:pt idx="225">
                  <c:v>42887</c:v>
                </c:pt>
                <c:pt idx="226">
                  <c:v>42888</c:v>
                </c:pt>
                <c:pt idx="227">
                  <c:v>42891</c:v>
                </c:pt>
                <c:pt idx="228">
                  <c:v>42892</c:v>
                </c:pt>
                <c:pt idx="229">
                  <c:v>42893</c:v>
                </c:pt>
                <c:pt idx="230">
                  <c:v>42894</c:v>
                </c:pt>
                <c:pt idx="231">
                  <c:v>42895</c:v>
                </c:pt>
                <c:pt idx="232">
                  <c:v>42898</c:v>
                </c:pt>
                <c:pt idx="233">
                  <c:v>42899</c:v>
                </c:pt>
                <c:pt idx="234">
                  <c:v>42900</c:v>
                </c:pt>
                <c:pt idx="235">
                  <c:v>42901</c:v>
                </c:pt>
                <c:pt idx="236">
                  <c:v>42902</c:v>
                </c:pt>
                <c:pt idx="237">
                  <c:v>42905</c:v>
                </c:pt>
                <c:pt idx="238">
                  <c:v>42906</c:v>
                </c:pt>
                <c:pt idx="239">
                  <c:v>42907</c:v>
                </c:pt>
                <c:pt idx="240">
                  <c:v>42908</c:v>
                </c:pt>
                <c:pt idx="241">
                  <c:v>42909</c:v>
                </c:pt>
                <c:pt idx="242">
                  <c:v>42912</c:v>
                </c:pt>
                <c:pt idx="243">
                  <c:v>42913</c:v>
                </c:pt>
                <c:pt idx="244">
                  <c:v>42914</c:v>
                </c:pt>
                <c:pt idx="245">
                  <c:v>42915</c:v>
                </c:pt>
                <c:pt idx="246">
                  <c:v>42916</c:v>
                </c:pt>
                <c:pt idx="247">
                  <c:v>42919</c:v>
                </c:pt>
                <c:pt idx="248">
                  <c:v>42921</c:v>
                </c:pt>
                <c:pt idx="249">
                  <c:v>42922</c:v>
                </c:pt>
                <c:pt idx="250">
                  <c:v>42923</c:v>
                </c:pt>
                <c:pt idx="251">
                  <c:v>42926</c:v>
                </c:pt>
                <c:pt idx="252">
                  <c:v>42927</c:v>
                </c:pt>
                <c:pt idx="253">
                  <c:v>42928</c:v>
                </c:pt>
                <c:pt idx="254">
                  <c:v>42929</c:v>
                </c:pt>
                <c:pt idx="255">
                  <c:v>42930</c:v>
                </c:pt>
                <c:pt idx="256">
                  <c:v>42933</c:v>
                </c:pt>
                <c:pt idx="257">
                  <c:v>42934</c:v>
                </c:pt>
                <c:pt idx="258">
                  <c:v>42935</c:v>
                </c:pt>
                <c:pt idx="259">
                  <c:v>42936</c:v>
                </c:pt>
                <c:pt idx="260">
                  <c:v>42937</c:v>
                </c:pt>
                <c:pt idx="261">
                  <c:v>42940</c:v>
                </c:pt>
                <c:pt idx="262">
                  <c:v>42941</c:v>
                </c:pt>
                <c:pt idx="263">
                  <c:v>42942</c:v>
                </c:pt>
                <c:pt idx="264">
                  <c:v>42943</c:v>
                </c:pt>
                <c:pt idx="265">
                  <c:v>42944</c:v>
                </c:pt>
                <c:pt idx="266">
                  <c:v>42947</c:v>
                </c:pt>
                <c:pt idx="267">
                  <c:v>42948</c:v>
                </c:pt>
                <c:pt idx="268">
                  <c:v>42949</c:v>
                </c:pt>
                <c:pt idx="269">
                  <c:v>42950</c:v>
                </c:pt>
                <c:pt idx="270">
                  <c:v>42951</c:v>
                </c:pt>
                <c:pt idx="271">
                  <c:v>42954</c:v>
                </c:pt>
                <c:pt idx="272">
                  <c:v>42955</c:v>
                </c:pt>
                <c:pt idx="273">
                  <c:v>42956</c:v>
                </c:pt>
                <c:pt idx="274">
                  <c:v>42957</c:v>
                </c:pt>
                <c:pt idx="275">
                  <c:v>42958</c:v>
                </c:pt>
                <c:pt idx="276">
                  <c:v>42961</c:v>
                </c:pt>
                <c:pt idx="277">
                  <c:v>42962</c:v>
                </c:pt>
                <c:pt idx="278">
                  <c:v>42963</c:v>
                </c:pt>
                <c:pt idx="279">
                  <c:v>42964</c:v>
                </c:pt>
                <c:pt idx="280">
                  <c:v>42965</c:v>
                </c:pt>
                <c:pt idx="281">
                  <c:v>42968</c:v>
                </c:pt>
                <c:pt idx="282">
                  <c:v>42969</c:v>
                </c:pt>
                <c:pt idx="283">
                  <c:v>42970</c:v>
                </c:pt>
                <c:pt idx="284">
                  <c:v>42971</c:v>
                </c:pt>
                <c:pt idx="285">
                  <c:v>42972</c:v>
                </c:pt>
                <c:pt idx="286">
                  <c:v>42975</c:v>
                </c:pt>
                <c:pt idx="287">
                  <c:v>42976</c:v>
                </c:pt>
                <c:pt idx="288">
                  <c:v>42977</c:v>
                </c:pt>
                <c:pt idx="289">
                  <c:v>42978</c:v>
                </c:pt>
                <c:pt idx="290">
                  <c:v>42979</c:v>
                </c:pt>
                <c:pt idx="291">
                  <c:v>42983</c:v>
                </c:pt>
                <c:pt idx="292">
                  <c:v>42984</c:v>
                </c:pt>
                <c:pt idx="293">
                  <c:v>42985</c:v>
                </c:pt>
                <c:pt idx="294">
                  <c:v>42986</c:v>
                </c:pt>
                <c:pt idx="295">
                  <c:v>42989</c:v>
                </c:pt>
                <c:pt idx="296">
                  <c:v>42990</c:v>
                </c:pt>
                <c:pt idx="297">
                  <c:v>42991</c:v>
                </c:pt>
                <c:pt idx="298">
                  <c:v>42992</c:v>
                </c:pt>
                <c:pt idx="299">
                  <c:v>42993</c:v>
                </c:pt>
                <c:pt idx="300">
                  <c:v>42996</c:v>
                </c:pt>
                <c:pt idx="301">
                  <c:v>42997</c:v>
                </c:pt>
                <c:pt idx="302">
                  <c:v>42998</c:v>
                </c:pt>
                <c:pt idx="303">
                  <c:v>42999</c:v>
                </c:pt>
                <c:pt idx="304">
                  <c:v>43000</c:v>
                </c:pt>
                <c:pt idx="305">
                  <c:v>43003</c:v>
                </c:pt>
                <c:pt idx="306">
                  <c:v>43004</c:v>
                </c:pt>
                <c:pt idx="307">
                  <c:v>43005</c:v>
                </c:pt>
                <c:pt idx="308">
                  <c:v>43006</c:v>
                </c:pt>
                <c:pt idx="309">
                  <c:v>43007</c:v>
                </c:pt>
              </c:numCache>
            </c:numRef>
          </c:cat>
          <c:val>
            <c:numRef>
              <c:f>Arbitrage!$E$23:$LB$23</c:f>
              <c:numCache>
                <c:formatCode>0%</c:formatCode>
                <c:ptCount val="310"/>
                <c:pt idx="0">
                  <c:v>0.46138589211618253</c:v>
                </c:pt>
                <c:pt idx="1">
                  <c:v>0.44131092436974784</c:v>
                </c:pt>
                <c:pt idx="2">
                  <c:v>0.45505833333333334</c:v>
                </c:pt>
                <c:pt idx="3">
                  <c:v>0.44800000000000001</c:v>
                </c:pt>
                <c:pt idx="4">
                  <c:v>0.44593333333333335</c:v>
                </c:pt>
                <c:pt idx="5">
                  <c:v>0.42673191489361695</c:v>
                </c:pt>
                <c:pt idx="6">
                  <c:v>0.34894685990338165</c:v>
                </c:pt>
                <c:pt idx="7">
                  <c:v>0.36554285714285717</c:v>
                </c:pt>
                <c:pt idx="8">
                  <c:v>0.37254716981132069</c:v>
                </c:pt>
                <c:pt idx="9">
                  <c:v>0.38017142857142849</c:v>
                </c:pt>
                <c:pt idx="10">
                  <c:v>0.37006730769230767</c:v>
                </c:pt>
                <c:pt idx="11">
                  <c:v>0.37695693779904305</c:v>
                </c:pt>
                <c:pt idx="12">
                  <c:v>0.34455999999999987</c:v>
                </c:pt>
                <c:pt idx="13">
                  <c:v>0.30731114632857898</c:v>
                </c:pt>
                <c:pt idx="14">
                  <c:v>0.30876842105263158</c:v>
                </c:pt>
                <c:pt idx="15">
                  <c:v>0.30187356321839076</c:v>
                </c:pt>
                <c:pt idx="16">
                  <c:v>0.32582926829268277</c:v>
                </c:pt>
                <c:pt idx="17">
                  <c:v>0.37193333333333328</c:v>
                </c:pt>
                <c:pt idx="18">
                  <c:v>0.40685128205128196</c:v>
                </c:pt>
                <c:pt idx="19">
                  <c:v>0.36115555555555545</c:v>
                </c:pt>
                <c:pt idx="20">
                  <c:v>0.35802173913043472</c:v>
                </c:pt>
                <c:pt idx="21">
                  <c:v>0.36439130434782607</c:v>
                </c:pt>
                <c:pt idx="22">
                  <c:v>0.38240625</c:v>
                </c:pt>
                <c:pt idx="23">
                  <c:v>0.37934391534391532</c:v>
                </c:pt>
                <c:pt idx="24">
                  <c:v>0.39894358974358973</c:v>
                </c:pt>
                <c:pt idx="25">
                  <c:v>0.40326144134665959</c:v>
                </c:pt>
                <c:pt idx="26">
                  <c:v>0.42369236923692366</c:v>
                </c:pt>
                <c:pt idx="27">
                  <c:v>0.42248484848484841</c:v>
                </c:pt>
                <c:pt idx="28">
                  <c:v>0.40364583333333331</c:v>
                </c:pt>
                <c:pt idx="29">
                  <c:v>0.41463265306122449</c:v>
                </c:pt>
                <c:pt idx="30">
                  <c:v>0.38449473684210522</c:v>
                </c:pt>
                <c:pt idx="31">
                  <c:v>0.34687640449438201</c:v>
                </c:pt>
                <c:pt idx="32">
                  <c:v>0.29513414634146334</c:v>
                </c:pt>
                <c:pt idx="33">
                  <c:v>0.27122784810126571</c:v>
                </c:pt>
                <c:pt idx="34">
                  <c:v>0.30316982041701818</c:v>
                </c:pt>
                <c:pt idx="35">
                  <c:v>0.31453892215568857</c:v>
                </c:pt>
                <c:pt idx="36">
                  <c:v>0.32235294117647056</c:v>
                </c:pt>
                <c:pt idx="37">
                  <c:v>0.30203658536585359</c:v>
                </c:pt>
                <c:pt idx="38">
                  <c:v>0.27634177215189859</c:v>
                </c:pt>
                <c:pt idx="39">
                  <c:v>0.28320848938826465</c:v>
                </c:pt>
                <c:pt idx="40">
                  <c:v>0.31724022346368708</c:v>
                </c:pt>
                <c:pt idx="41">
                  <c:v>0.34247058823529414</c:v>
                </c:pt>
                <c:pt idx="42">
                  <c:v>0.3510384215991692</c:v>
                </c:pt>
                <c:pt idx="43">
                  <c:v>0.32420389088142598</c:v>
                </c:pt>
                <c:pt idx="44">
                  <c:v>0.3030919540229885</c:v>
                </c:pt>
                <c:pt idx="45">
                  <c:v>0.33305494505494504</c:v>
                </c:pt>
                <c:pt idx="46">
                  <c:v>0.33345753424657532</c:v>
                </c:pt>
                <c:pt idx="47">
                  <c:v>0.30833142857142848</c:v>
                </c:pt>
                <c:pt idx="48">
                  <c:v>0.30322914272581003</c:v>
                </c:pt>
                <c:pt idx="49">
                  <c:v>0.32707066239079957</c:v>
                </c:pt>
                <c:pt idx="50">
                  <c:v>0.33206685236768801</c:v>
                </c:pt>
                <c:pt idx="51">
                  <c:v>0.35935483870967744</c:v>
                </c:pt>
                <c:pt idx="52">
                  <c:v>0.35672432432432433</c:v>
                </c:pt>
                <c:pt idx="53">
                  <c:v>0.33143333333333325</c:v>
                </c:pt>
                <c:pt idx="54">
                  <c:v>0.34398918918918919</c:v>
                </c:pt>
                <c:pt idx="55">
                  <c:v>0.32804444444444447</c:v>
                </c:pt>
                <c:pt idx="56">
                  <c:v>0.3313538666075781</c:v>
                </c:pt>
                <c:pt idx="57">
                  <c:v>0.3314254143646409</c:v>
                </c:pt>
                <c:pt idx="58">
                  <c:v>0.32395555555555544</c:v>
                </c:pt>
                <c:pt idx="59">
                  <c:v>0.32150692520775614</c:v>
                </c:pt>
                <c:pt idx="60">
                  <c:v>0.30753409090909084</c:v>
                </c:pt>
                <c:pt idx="61">
                  <c:v>0.30423690205011389</c:v>
                </c:pt>
                <c:pt idx="62">
                  <c:v>0.28965116279069764</c:v>
                </c:pt>
                <c:pt idx="63">
                  <c:v>0.31615085967831397</c:v>
                </c:pt>
                <c:pt idx="64">
                  <c:v>0.32151648351648354</c:v>
                </c:pt>
                <c:pt idx="65">
                  <c:v>0.32697894736842098</c:v>
                </c:pt>
                <c:pt idx="66">
                  <c:v>0.34514332852134455</c:v>
                </c:pt>
                <c:pt idx="67">
                  <c:v>0.30976086956521737</c:v>
                </c:pt>
                <c:pt idx="68">
                  <c:v>0.30611956521739125</c:v>
                </c:pt>
                <c:pt idx="69">
                  <c:v>0.28435955056179774</c:v>
                </c:pt>
                <c:pt idx="70">
                  <c:v>0.29387777777777774</c:v>
                </c:pt>
                <c:pt idx="71">
                  <c:v>0.29022598870056499</c:v>
                </c:pt>
                <c:pt idx="72">
                  <c:v>0.28969491525423724</c:v>
                </c:pt>
                <c:pt idx="73">
                  <c:v>0.29196629213483144</c:v>
                </c:pt>
                <c:pt idx="74">
                  <c:v>0.28361507015799359</c:v>
                </c:pt>
                <c:pt idx="75">
                  <c:v>0.31990625</c:v>
                </c:pt>
                <c:pt idx="76">
                  <c:v>0.32428857715430853</c:v>
                </c:pt>
                <c:pt idx="77">
                  <c:v>0.30654545454545451</c:v>
                </c:pt>
                <c:pt idx="78">
                  <c:v>0.34153110047846885</c:v>
                </c:pt>
                <c:pt idx="79">
                  <c:v>0.35368860055607038</c:v>
                </c:pt>
                <c:pt idx="80">
                  <c:v>0.33094495412844033</c:v>
                </c:pt>
                <c:pt idx="81">
                  <c:v>0.29956603773584894</c:v>
                </c:pt>
                <c:pt idx="82">
                  <c:v>0.31929702970297025</c:v>
                </c:pt>
                <c:pt idx="83">
                  <c:v>0.27573195876288653</c:v>
                </c:pt>
                <c:pt idx="84">
                  <c:v>0.27044559585492228</c:v>
                </c:pt>
                <c:pt idx="85">
                  <c:v>0.2978712871287128</c:v>
                </c:pt>
                <c:pt idx="86">
                  <c:v>0.30487710843373478</c:v>
                </c:pt>
                <c:pt idx="87">
                  <c:v>0.2791212121212121</c:v>
                </c:pt>
                <c:pt idx="88">
                  <c:v>0.29053465346534663</c:v>
                </c:pt>
                <c:pt idx="89">
                  <c:v>0.29361000000000004</c:v>
                </c:pt>
                <c:pt idx="90">
                  <c:v>0.32194285714285703</c:v>
                </c:pt>
                <c:pt idx="91">
                  <c:v>0.30322065727699521</c:v>
                </c:pt>
                <c:pt idx="92">
                  <c:v>0.31302195235871089</c:v>
                </c:pt>
                <c:pt idx="93">
                  <c:v>0.30905069124423962</c:v>
                </c:pt>
                <c:pt idx="94">
                  <c:v>0.31147663551401861</c:v>
                </c:pt>
                <c:pt idx="95">
                  <c:v>0.3072037037037037</c:v>
                </c:pt>
                <c:pt idx="96">
                  <c:v>0.27999999999999992</c:v>
                </c:pt>
                <c:pt idx="97">
                  <c:v>0.26902970297029699</c:v>
                </c:pt>
                <c:pt idx="98">
                  <c:v>0.27542330923853847</c:v>
                </c:pt>
                <c:pt idx="99">
                  <c:v>0.24560824742268039</c:v>
                </c:pt>
                <c:pt idx="100">
                  <c:v>0.24669035532994915</c:v>
                </c:pt>
                <c:pt idx="101">
                  <c:v>0.24866590195002736</c:v>
                </c:pt>
                <c:pt idx="102">
                  <c:v>0.25323330106485958</c:v>
                </c:pt>
                <c:pt idx="103">
                  <c:v>0.24170707070707059</c:v>
                </c:pt>
                <c:pt idx="104">
                  <c:v>0.23429868819374364</c:v>
                </c:pt>
                <c:pt idx="105">
                  <c:v>0.24923832923832923</c:v>
                </c:pt>
                <c:pt idx="106">
                  <c:v>0.26274038461538463</c:v>
                </c:pt>
                <c:pt idx="107">
                  <c:v>0.25202912621359225</c:v>
                </c:pt>
                <c:pt idx="108">
                  <c:v>0.25913333333333338</c:v>
                </c:pt>
                <c:pt idx="109">
                  <c:v>0.24513145082765334</c:v>
                </c:pt>
                <c:pt idx="110">
                  <c:v>0.24237635352648523</c:v>
                </c:pt>
                <c:pt idx="111">
                  <c:v>0.23363968771617746</c:v>
                </c:pt>
                <c:pt idx="112">
                  <c:v>0.23144685039370066</c:v>
                </c:pt>
                <c:pt idx="113">
                  <c:v>0.21766336633663361</c:v>
                </c:pt>
                <c:pt idx="114">
                  <c:v>0.20912871287128712</c:v>
                </c:pt>
                <c:pt idx="115">
                  <c:v>0.19701204819277107</c:v>
                </c:pt>
                <c:pt idx="116">
                  <c:v>0.1823081317844219</c:v>
                </c:pt>
                <c:pt idx="117">
                  <c:v>0.17182475158084914</c:v>
                </c:pt>
                <c:pt idx="118">
                  <c:v>0.18857516339869276</c:v>
                </c:pt>
                <c:pt idx="119">
                  <c:v>0.18499166666666664</c:v>
                </c:pt>
                <c:pt idx="120">
                  <c:v>0.20195884773662548</c:v>
                </c:pt>
                <c:pt idx="121">
                  <c:v>0.21046444718454577</c:v>
                </c:pt>
                <c:pt idx="122">
                  <c:v>0.24204411764705888</c:v>
                </c:pt>
                <c:pt idx="123">
                  <c:v>0.22611643835616441</c:v>
                </c:pt>
                <c:pt idx="124">
                  <c:v>0.22030232558139531</c:v>
                </c:pt>
                <c:pt idx="125">
                  <c:v>0.23283083511777294</c:v>
                </c:pt>
                <c:pt idx="126">
                  <c:v>0.21488432998690524</c:v>
                </c:pt>
                <c:pt idx="127">
                  <c:v>0.21322608695652176</c:v>
                </c:pt>
                <c:pt idx="128">
                  <c:v>0.29775565610859717</c:v>
                </c:pt>
                <c:pt idx="129">
                  <c:v>0.25663888888888875</c:v>
                </c:pt>
                <c:pt idx="130">
                  <c:v>0.24202220387191473</c:v>
                </c:pt>
                <c:pt idx="131">
                  <c:v>0.22696581196581189</c:v>
                </c:pt>
                <c:pt idx="132">
                  <c:v>0.23771551724137921</c:v>
                </c:pt>
                <c:pt idx="133">
                  <c:v>0.23246153846153841</c:v>
                </c:pt>
                <c:pt idx="134">
                  <c:v>0.2313620689655172</c:v>
                </c:pt>
                <c:pt idx="135">
                  <c:v>0.21992307692307689</c:v>
                </c:pt>
                <c:pt idx="136">
                  <c:v>0.20839292098677153</c:v>
                </c:pt>
                <c:pt idx="137">
                  <c:v>0.16053891653365884</c:v>
                </c:pt>
                <c:pt idx="138">
                  <c:v>0.1507192575406032</c:v>
                </c:pt>
                <c:pt idx="139">
                  <c:v>0.16494545454545459</c:v>
                </c:pt>
                <c:pt idx="140">
                  <c:v>0.14586968628178945</c:v>
                </c:pt>
                <c:pt idx="141">
                  <c:v>0.1080971473339786</c:v>
                </c:pt>
                <c:pt idx="142">
                  <c:v>8.5363594256600173E-2</c:v>
                </c:pt>
                <c:pt idx="143">
                  <c:v>7.9643835616438383E-2</c:v>
                </c:pt>
                <c:pt idx="144">
                  <c:v>7.4445454545454481E-2</c:v>
                </c:pt>
                <c:pt idx="145">
                  <c:v>6.8536363636363645E-2</c:v>
                </c:pt>
                <c:pt idx="146">
                  <c:v>4.323243341514408E-2</c:v>
                </c:pt>
                <c:pt idx="147">
                  <c:v>3.2715596330275251E-2</c:v>
                </c:pt>
                <c:pt idx="148">
                  <c:v>4.9086538461538362E-2</c:v>
                </c:pt>
                <c:pt idx="149">
                  <c:v>5.8691943127962019E-2</c:v>
                </c:pt>
                <c:pt idx="150">
                  <c:v>5.5556608242538989E-2</c:v>
                </c:pt>
                <c:pt idx="151">
                  <c:v>6.5509259259259156E-2</c:v>
                </c:pt>
                <c:pt idx="152">
                  <c:v>6.5629629629629579E-2</c:v>
                </c:pt>
                <c:pt idx="153">
                  <c:v>4.2518518518518504E-2</c:v>
                </c:pt>
                <c:pt idx="154">
                  <c:v>2.4888888888888912E-2</c:v>
                </c:pt>
                <c:pt idx="155">
                  <c:v>-1.2306306306306431E-2</c:v>
                </c:pt>
                <c:pt idx="156">
                  <c:v>1.1286343612334729E-2</c:v>
                </c:pt>
                <c:pt idx="157">
                  <c:v>-7.1623931623933526E-3</c:v>
                </c:pt>
                <c:pt idx="158">
                  <c:v>7.3800117676724036E-3</c:v>
                </c:pt>
                <c:pt idx="159">
                  <c:v>-2.0752136752136729E-2</c:v>
                </c:pt>
                <c:pt idx="160">
                  <c:v>-3.5556521739130549E-2</c:v>
                </c:pt>
                <c:pt idx="161">
                  <c:v>-5.0850064075181653E-2</c:v>
                </c:pt>
                <c:pt idx="162">
                  <c:v>-5.5183413078150499E-3</c:v>
                </c:pt>
                <c:pt idx="163">
                  <c:v>-6.1240310077525367E-4</c:v>
                </c:pt>
                <c:pt idx="164">
                  <c:v>7.8510791366906557E-2</c:v>
                </c:pt>
                <c:pt idx="165">
                  <c:v>6.634090909090902E-2</c:v>
                </c:pt>
                <c:pt idx="166">
                  <c:v>6.5789687373122241E-2</c:v>
                </c:pt>
                <c:pt idx="167">
                  <c:v>6.5247058823529436E-2</c:v>
                </c:pt>
                <c:pt idx="168">
                  <c:v>0.1725777777777778</c:v>
                </c:pt>
                <c:pt idx="169">
                  <c:v>7.0474766355140092E-2</c:v>
                </c:pt>
                <c:pt idx="170">
                  <c:v>4.8618320610687021E-2</c:v>
                </c:pt>
                <c:pt idx="171">
                  <c:v>4.6118894358197784E-2</c:v>
                </c:pt>
                <c:pt idx="172">
                  <c:v>4.2522448979591745E-2</c:v>
                </c:pt>
                <c:pt idx="173">
                  <c:v>9.3110169491525258E-2</c:v>
                </c:pt>
                <c:pt idx="174">
                  <c:v>1.7603773584905658E-2</c:v>
                </c:pt>
                <c:pt idx="175">
                  <c:v>9.34634146341463E-2</c:v>
                </c:pt>
                <c:pt idx="176">
                  <c:v>6.5706051873198779E-2</c:v>
                </c:pt>
                <c:pt idx="177">
                  <c:v>8.0401785714285676E-2</c:v>
                </c:pt>
                <c:pt idx="178">
                  <c:v>0.14133027522935768</c:v>
                </c:pt>
                <c:pt idx="179">
                  <c:v>8.688898639754275E-2</c:v>
                </c:pt>
                <c:pt idx="180">
                  <c:v>6.3452914798206181E-2</c:v>
                </c:pt>
                <c:pt idx="181">
                  <c:v>8.3356828193832458E-2</c:v>
                </c:pt>
                <c:pt idx="182">
                  <c:v>7.3633928571428572E-2</c:v>
                </c:pt>
                <c:pt idx="183">
                  <c:v>7.0062871415037392E-2</c:v>
                </c:pt>
                <c:pt idx="184">
                  <c:v>5.350103092783489E-2</c:v>
                </c:pt>
                <c:pt idx="185">
                  <c:v>4.7668609492089883E-2</c:v>
                </c:pt>
                <c:pt idx="186">
                  <c:v>4.2194092827004218E-2</c:v>
                </c:pt>
                <c:pt idx="187">
                  <c:v>2.7287581699346433E-2</c:v>
                </c:pt>
                <c:pt idx="188">
                  <c:v>3.0065040650406449E-2</c:v>
                </c:pt>
                <c:pt idx="189">
                  <c:v>2.9327999999999976E-2</c:v>
                </c:pt>
                <c:pt idx="190">
                  <c:v>2.8114584986510018E-2</c:v>
                </c:pt>
                <c:pt idx="191">
                  <c:v>3.4600428537417662E-2</c:v>
                </c:pt>
                <c:pt idx="192">
                  <c:v>1.7973502208149292E-2</c:v>
                </c:pt>
                <c:pt idx="193">
                  <c:v>2.1357723577235734E-2</c:v>
                </c:pt>
                <c:pt idx="194">
                  <c:v>3.4646792991358158E-2</c:v>
                </c:pt>
                <c:pt idx="195">
                  <c:v>2.235856573705166E-2</c:v>
                </c:pt>
                <c:pt idx="196">
                  <c:v>2.2274143302180568E-2</c:v>
                </c:pt>
                <c:pt idx="197">
                  <c:v>6.2213438735176105E-3</c:v>
                </c:pt>
                <c:pt idx="198">
                  <c:v>2.0541388779913763E-2</c:v>
                </c:pt>
                <c:pt idx="199">
                  <c:v>1.7465007776049729E-2</c:v>
                </c:pt>
                <c:pt idx="200">
                  <c:v>4.1164179104477547E-2</c:v>
                </c:pt>
                <c:pt idx="201">
                  <c:v>6.395070422535204E-2</c:v>
                </c:pt>
                <c:pt idx="202">
                  <c:v>4.1358024691357978E-2</c:v>
                </c:pt>
                <c:pt idx="203">
                  <c:v>9.2446113017023823E-2</c:v>
                </c:pt>
                <c:pt idx="204">
                  <c:v>4.0106382978723286E-2</c:v>
                </c:pt>
                <c:pt idx="205">
                  <c:v>0.1039039039039038</c:v>
                </c:pt>
                <c:pt idx="206">
                  <c:v>0.10845294117647049</c:v>
                </c:pt>
                <c:pt idx="207">
                  <c:v>0.17365573770491802</c:v>
                </c:pt>
                <c:pt idx="208">
                  <c:v>0.18033999999999992</c:v>
                </c:pt>
                <c:pt idx="209">
                  <c:v>0.26741201716738194</c:v>
                </c:pt>
                <c:pt idx="210">
                  <c:v>0.20145454545454541</c:v>
                </c:pt>
                <c:pt idx="211">
                  <c:v>0.15543457943925237</c:v>
                </c:pt>
                <c:pt idx="212">
                  <c:v>0.10798404255319143</c:v>
                </c:pt>
                <c:pt idx="213">
                  <c:v>0.15130999999999986</c:v>
                </c:pt>
                <c:pt idx="214">
                  <c:v>0.16185365853658526</c:v>
                </c:pt>
                <c:pt idx="215">
                  <c:v>0.14791489361702123</c:v>
                </c:pt>
                <c:pt idx="216">
                  <c:v>0.1221720930232558</c:v>
                </c:pt>
                <c:pt idx="217">
                  <c:v>0.101324200913242</c:v>
                </c:pt>
                <c:pt idx="218">
                  <c:v>0.11243568464730282</c:v>
                </c:pt>
                <c:pt idx="219">
                  <c:v>0.22058503401360535</c:v>
                </c:pt>
                <c:pt idx="220">
                  <c:v>0.40330120481927706</c:v>
                </c:pt>
                <c:pt idx="221">
                  <c:v>0.50576519916142559</c:v>
                </c:pt>
                <c:pt idx="222">
                  <c:v>0.44506666666666661</c:v>
                </c:pt>
                <c:pt idx="223">
                  <c:v>0.48542622950819669</c:v>
                </c:pt>
                <c:pt idx="224">
                  <c:v>0.51859725234996379</c:v>
                </c:pt>
                <c:pt idx="225">
                  <c:v>0.52082462139716668</c:v>
                </c:pt>
                <c:pt idx="226">
                  <c:v>0.49651800000000001</c:v>
                </c:pt>
                <c:pt idx="227">
                  <c:v>0.46965310077519368</c:v>
                </c:pt>
                <c:pt idx="228">
                  <c:v>0.46672522646170739</c:v>
                </c:pt>
                <c:pt idx="229">
                  <c:v>0.48973106060606064</c:v>
                </c:pt>
                <c:pt idx="230">
                  <c:v>0.41751958762886587</c:v>
                </c:pt>
                <c:pt idx="231">
                  <c:v>0.37874725274725274</c:v>
                </c:pt>
                <c:pt idx="232">
                  <c:v>0.3064838034176986</c:v>
                </c:pt>
                <c:pt idx="233">
                  <c:v>0.31225863151286887</c:v>
                </c:pt>
                <c:pt idx="234">
                  <c:v>0.28729142857142853</c:v>
                </c:pt>
                <c:pt idx="235">
                  <c:v>0.35766797385620913</c:v>
                </c:pt>
                <c:pt idx="236">
                  <c:v>0.367975</c:v>
                </c:pt>
                <c:pt idx="237">
                  <c:v>0.3769669811320755</c:v>
                </c:pt>
                <c:pt idx="238">
                  <c:v>0.39589338898671717</c:v>
                </c:pt>
                <c:pt idx="239">
                  <c:v>0.37651494252873563</c:v>
                </c:pt>
                <c:pt idx="240">
                  <c:v>0.3537930140167635</c:v>
                </c:pt>
                <c:pt idx="241">
                  <c:v>0.37526351813826148</c:v>
                </c:pt>
                <c:pt idx="242">
                  <c:v>0.36565594691168957</c:v>
                </c:pt>
                <c:pt idx="243">
                  <c:v>0.34639697542533082</c:v>
                </c:pt>
                <c:pt idx="244">
                  <c:v>0.37267961165048541</c:v>
                </c:pt>
                <c:pt idx="245">
                  <c:v>0.35960999999999999</c:v>
                </c:pt>
                <c:pt idx="246">
                  <c:v>0.35897948717948713</c:v>
                </c:pt>
                <c:pt idx="247">
                  <c:v>0.33835684175816183</c:v>
                </c:pt>
                <c:pt idx="248">
                  <c:v>0.34959307359307357</c:v>
                </c:pt>
                <c:pt idx="249">
                  <c:v>0.36197076735688183</c:v>
                </c:pt>
                <c:pt idx="250">
                  <c:v>0.36491093893828402</c:v>
                </c:pt>
                <c:pt idx="251">
                  <c:v>0.40026295828065733</c:v>
                </c:pt>
                <c:pt idx="252">
                  <c:v>0.39736692506459942</c:v>
                </c:pt>
                <c:pt idx="253">
                  <c:v>0.35895238095238097</c:v>
                </c:pt>
                <c:pt idx="254">
                  <c:v>0.40722507180331402</c:v>
                </c:pt>
                <c:pt idx="255">
                  <c:v>0.41168642951251644</c:v>
                </c:pt>
                <c:pt idx="256">
                  <c:v>0.36400708466170728</c:v>
                </c:pt>
                <c:pt idx="257">
                  <c:v>0.3391435275703179</c:v>
                </c:pt>
                <c:pt idx="258">
                  <c:v>0.39850572084921049</c:v>
                </c:pt>
                <c:pt idx="259">
                  <c:v>0.24264260291297296</c:v>
                </c:pt>
                <c:pt idx="260">
                  <c:v>0.32261722187303576</c:v>
                </c:pt>
                <c:pt idx="261">
                  <c:v>0.31398668011868658</c:v>
                </c:pt>
                <c:pt idx="262">
                  <c:v>0.36489705882352935</c:v>
                </c:pt>
                <c:pt idx="263">
                  <c:v>0.35779905276556456</c:v>
                </c:pt>
                <c:pt idx="264">
                  <c:v>0.33576213736869531</c:v>
                </c:pt>
                <c:pt idx="265">
                  <c:v>0.34072550019066628</c:v>
                </c:pt>
                <c:pt idx="266">
                  <c:v>0.32539201877934276</c:v>
                </c:pt>
                <c:pt idx="267">
                  <c:v>0.34120266210390759</c:v>
                </c:pt>
                <c:pt idx="268">
                  <c:v>0.36082699399780549</c:v>
                </c:pt>
                <c:pt idx="269">
                  <c:v>0.38551091703056761</c:v>
                </c:pt>
                <c:pt idx="270">
                  <c:v>0.39545492662473797</c:v>
                </c:pt>
                <c:pt idx="271">
                  <c:v>0.34660257020466445</c:v>
                </c:pt>
                <c:pt idx="272">
                  <c:v>0.36228553366240435</c:v>
                </c:pt>
                <c:pt idx="273">
                  <c:v>0.35879639297579491</c:v>
                </c:pt>
                <c:pt idx="274">
                  <c:v>0.33865439665255254</c:v>
                </c:pt>
                <c:pt idx="275">
                  <c:v>0.3661254564305072</c:v>
                </c:pt>
                <c:pt idx="276">
                  <c:v>0.39962465753424659</c:v>
                </c:pt>
                <c:pt idx="277">
                  <c:v>0.41097925599853041</c:v>
                </c:pt>
                <c:pt idx="278">
                  <c:v>0.36690987124463514</c:v>
                </c:pt>
                <c:pt idx="279">
                  <c:v>0.41671081081081079</c:v>
                </c:pt>
                <c:pt idx="280">
                  <c:v>0.44093279569892468</c:v>
                </c:pt>
                <c:pt idx="281">
                  <c:v>0.42319487908961589</c:v>
                </c:pt>
                <c:pt idx="282">
                  <c:v>0.40464322371031552</c:v>
                </c:pt>
                <c:pt idx="283">
                  <c:v>0.42261745950844598</c:v>
                </c:pt>
                <c:pt idx="284">
                  <c:v>0.41033758939742354</c:v>
                </c:pt>
                <c:pt idx="285">
                  <c:v>0.425251629726206</c:v>
                </c:pt>
                <c:pt idx="286">
                  <c:v>0.41962195770800687</c:v>
                </c:pt>
                <c:pt idx="287">
                  <c:v>0.40655857006064472</c:v>
                </c:pt>
                <c:pt idx="288">
                  <c:v>0.44957446023403486</c:v>
                </c:pt>
                <c:pt idx="289">
                  <c:v>0.51821090864064479</c:v>
                </c:pt>
                <c:pt idx="290">
                  <c:v>0.50647028037383168</c:v>
                </c:pt>
                <c:pt idx="291">
                  <c:v>0.35864829586656999</c:v>
                </c:pt>
                <c:pt idx="292">
                  <c:v>0.43645310596833126</c:v>
                </c:pt>
                <c:pt idx="293">
                  <c:v>0.45942890442890438</c:v>
                </c:pt>
                <c:pt idx="294">
                  <c:v>0.45365576577764571</c:v>
                </c:pt>
                <c:pt idx="295">
                  <c:v>0.40159428571428568</c:v>
                </c:pt>
                <c:pt idx="296">
                  <c:v>0.41573661971830977</c:v>
                </c:pt>
                <c:pt idx="297">
                  <c:v>0.40395999999999993</c:v>
                </c:pt>
                <c:pt idx="298">
                  <c:v>0.35358029485474729</c:v>
                </c:pt>
                <c:pt idx="299">
                  <c:v>0.28482618139599752</c:v>
                </c:pt>
                <c:pt idx="300">
                  <c:v>0.42347722293326712</c:v>
                </c:pt>
                <c:pt idx="301">
                  <c:v>0.47357402672550514</c:v>
                </c:pt>
                <c:pt idx="302">
                  <c:v>0.45543736466423895</c:v>
                </c:pt>
                <c:pt idx="303">
                  <c:v>0.48719578909144695</c:v>
                </c:pt>
                <c:pt idx="304">
                  <c:v>0.43255407884541003</c:v>
                </c:pt>
                <c:pt idx="305">
                  <c:v>0.44488025211920584</c:v>
                </c:pt>
                <c:pt idx="306">
                  <c:v>0.45460133006650327</c:v>
                </c:pt>
                <c:pt idx="307">
                  <c:v>0.42035644277430628</c:v>
                </c:pt>
                <c:pt idx="308">
                  <c:v>0.43575463431075162</c:v>
                </c:pt>
                <c:pt idx="309">
                  <c:v>0.42385333794534752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1-49F6-B0C8-9561CC59B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1112848"/>
        <c:axId val="-2081115904"/>
      </c:lineChart>
      <c:dateAx>
        <c:axId val="-20811128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81115904"/>
        <c:crosses val="autoZero"/>
        <c:auto val="1"/>
        <c:lblOffset val="100"/>
        <c:baseTimeUnit val="days"/>
      </c:dateAx>
      <c:valAx>
        <c:axId val="-208111590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8111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40570683740596E-2"/>
          <c:y val="5.1244974085889801E-2"/>
          <c:w val="0.81016846732366499"/>
          <c:h val="0.653548760308145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'BTC Price'!$G$14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EA48-467B-9D63-C2A311456AF7}"/>
                </c:ext>
              </c:extLst>
            </c:dLbl>
            <c:dLbl>
              <c:idx val="1"/>
              <c:layout>
                <c:manualLayout>
                  <c:x val="-5.0792302238530999E-17"/>
                  <c:y val="7.45381441249305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55-408D-BDDF-E91CCB067C4B}"/>
                </c:ext>
              </c:extLst>
            </c:dLbl>
            <c:dLbl>
              <c:idx val="2"/>
              <c:layout>
                <c:manualLayout>
                  <c:x val="0"/>
                  <c:y val="8.38554121405469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55-408D-BDDF-E91CCB067C4B}"/>
                </c:ext>
              </c:extLst>
            </c:dLbl>
            <c:dLbl>
              <c:idx val="3"/>
              <c:layout>
                <c:manualLayout>
                  <c:x val="0"/>
                  <c:y val="0.158393556265477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55-408D-BDDF-E91CCB067C4B}"/>
                </c:ext>
              </c:extLst>
            </c:dLbl>
            <c:dLbl>
              <c:idx val="4"/>
              <c:layout>
                <c:manualLayout>
                  <c:x val="2.7705212179385801E-3"/>
                  <c:y val="0.298152576499722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55-408D-BDDF-E91CCB067C4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'BTC Price'!$H$13:$L$13</c:f>
              <c:numCache>
                <c:formatCode>0\F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'BTC Price'!$H$14:$L$14</c:f>
              <c:numCache>
                <c:formatCode>General</c:formatCode>
                <c:ptCount val="5"/>
                <c:pt idx="0">
                  <c:v>15.955124485191973</c:v>
                </c:pt>
                <c:pt idx="1">
                  <c:v>57.86894279495526</c:v>
                </c:pt>
                <c:pt idx="2">
                  <c:v>98.643124652970471</c:v>
                </c:pt>
                <c:pt idx="3">
                  <c:v>252.9488241300952</c:v>
                </c:pt>
                <c:pt idx="4">
                  <c:v>551.76749053179333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5-408D-BDDF-E91CCB067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-27"/>
        <c:axId val="-2085549424"/>
        <c:axId val="-2085551488"/>
      </c:barChart>
      <c:lineChart>
        <c:grouping val="standard"/>
        <c:varyColors val="0"/>
        <c:ser>
          <c:idx val="1"/>
          <c:order val="1"/>
          <c:tx>
            <c:strRef>
              <c:f>'BTC Price'!$G$15</c:f>
              <c:strCache>
                <c:ptCount val="1"/>
                <c:pt idx="0">
                  <c:v>Salary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4328339487017303E-2"/>
                  <c:y val="2.329317003904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255-408D-BDDF-E91CCB067C4B}"/>
                </c:ext>
              </c:extLst>
            </c:dLbl>
            <c:dLbl>
              <c:idx val="1"/>
              <c:layout>
                <c:manualLayout>
                  <c:x val="-4.432833948701730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55-408D-BDDF-E91CCB067C4B}"/>
                </c:ext>
              </c:extLst>
            </c:dLbl>
            <c:dLbl>
              <c:idx val="2"/>
              <c:layout>
                <c:manualLayout>
                  <c:x val="-3.6016775833201502E-2"/>
                  <c:y val="-5.5903608093698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255-408D-BDDF-E91CCB067C4B}"/>
                </c:ext>
              </c:extLst>
            </c:dLbl>
            <c:dLbl>
              <c:idx val="3"/>
              <c:layout>
                <c:manualLayout>
                  <c:x val="-4.4328339487017303E-2"/>
                  <c:y val="4.6586340078080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255-408D-BDDF-E91CCB067C4B}"/>
                </c:ext>
              </c:extLst>
            </c:dLbl>
            <c:dLbl>
              <c:idx val="4"/>
              <c:layout>
                <c:manualLayout>
                  <c:x val="-4.4328339487017303E-2"/>
                  <c:y val="-8.5407303510691694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255-408D-BDDF-E91CCB067C4B}"/>
                </c:ext>
              </c:extLst>
            </c:dLbl>
            <c:numFmt formatCode="0%" sourceLinked="0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'BTC Price'!$H$13:$L$13</c:f>
              <c:numCache>
                <c:formatCode>0\F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'BTC Price'!$H$15:$L$15</c:f>
              <c:numCache>
                <c:formatCode>0.0%</c:formatCode>
                <c:ptCount val="5"/>
                <c:pt idx="0">
                  <c:v>0.22328249480637855</c:v>
                </c:pt>
                <c:pt idx="1">
                  <c:v>6.8177870855369346E-2</c:v>
                </c:pt>
                <c:pt idx="2">
                  <c:v>2.1456869668691782E-2</c:v>
                </c:pt>
                <c:pt idx="3">
                  <c:v>9.0847272989906178E-3</c:v>
                </c:pt>
                <c:pt idx="4">
                  <c:v>4.5052709814677443E-3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5-408D-BDDF-E91CCB067C4B}"/>
            </c:ext>
          </c:extLst>
        </c:ser>
        <c:ser>
          <c:idx val="2"/>
          <c:order val="2"/>
          <c:tx>
            <c:strRef>
              <c:f>'BTC Price'!$G$16</c:f>
              <c:strCache>
                <c:ptCount val="1"/>
                <c:pt idx="0">
                  <c:v>Administrative and other operating expenses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4328339487017303E-2"/>
                  <c:y val="-4.19277060702734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255-408D-BDDF-E91CCB067C4B}"/>
                </c:ext>
              </c:extLst>
            </c:dLbl>
            <c:dLbl>
              <c:idx val="1"/>
              <c:layout>
                <c:manualLayout>
                  <c:x val="-4.9869381922894397E-2"/>
                  <c:y val="-4.19277060702734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55-408D-BDDF-E91CCB067C4B}"/>
                </c:ext>
              </c:extLst>
            </c:dLbl>
            <c:dLbl>
              <c:idx val="2"/>
              <c:layout>
                <c:manualLayout>
                  <c:x val="-4.9869381922894397E-2"/>
                  <c:y val="-3.26104380546570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255-408D-BDDF-E91CCB067C4B}"/>
                </c:ext>
              </c:extLst>
            </c:dLbl>
            <c:dLbl>
              <c:idx val="3"/>
              <c:layout>
                <c:manualLayout>
                  <c:x val="-4.9869381922894397E-2"/>
                  <c:y val="-3.26104380546570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255-408D-BDDF-E91CCB067C4B}"/>
                </c:ext>
              </c:extLst>
            </c:dLbl>
            <c:dLbl>
              <c:idx val="4"/>
              <c:layout>
                <c:manualLayout>
                  <c:x val="-4.4328339487017303E-2"/>
                  <c:y val="-2.7951804046849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255-408D-BDDF-E91CCB067C4B}"/>
                </c:ext>
              </c:extLst>
            </c:dLbl>
            <c:numFmt formatCode="0%" sourceLinked="0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'BTC Price'!$H$13:$L$13</c:f>
              <c:numCache>
                <c:formatCode>0\F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'BTC Price'!$H$16:$L$16</c:f>
              <c:numCache>
                <c:formatCode>0.0%</c:formatCode>
                <c:ptCount val="5"/>
                <c:pt idx="0">
                  <c:v>0.28780387273129215</c:v>
                </c:pt>
                <c:pt idx="1">
                  <c:v>0.19746232473894262</c:v>
                </c:pt>
                <c:pt idx="2">
                  <c:v>0.29287412770075838</c:v>
                </c:pt>
                <c:pt idx="3">
                  <c:v>0.32372559793131173</c:v>
                </c:pt>
                <c:pt idx="4">
                  <c:v>0.41408927120634881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55-408D-BDDF-E91CCB067C4B}"/>
            </c:ext>
          </c:extLst>
        </c:ser>
        <c:ser>
          <c:idx val="3"/>
          <c:order val="3"/>
          <c:tx>
            <c:strRef>
              <c:f>'BTC Price'!$G$17</c:f>
              <c:strCache>
                <c:ptCount val="1"/>
                <c:pt idx="0">
                  <c:v>Commission expenses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7098860704955801E-2"/>
                  <c:y val="-5.12449740858898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255-408D-BDDF-E91CCB067C4B}"/>
                </c:ext>
              </c:extLst>
            </c:dLbl>
            <c:dLbl>
              <c:idx val="1"/>
              <c:layout>
                <c:manualLayout>
                  <c:x val="-5.2639903140833E-2"/>
                  <c:y val="-3.26104380546570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255-408D-BDDF-E91CCB067C4B}"/>
                </c:ext>
              </c:extLst>
            </c:dLbl>
            <c:dLbl>
              <c:idx val="2"/>
              <c:layout>
                <c:manualLayout>
                  <c:x val="-3.04757333973244E-2"/>
                  <c:y val="-4.19277060702734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255-408D-BDDF-E91CCB067C4B}"/>
                </c:ext>
              </c:extLst>
            </c:dLbl>
            <c:dLbl>
              <c:idx val="3"/>
              <c:layout>
                <c:manualLayout>
                  <c:x val="-5.2639903140833097E-2"/>
                  <c:y val="-3.72690720624652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255-408D-BDDF-E91CCB067C4B}"/>
                </c:ext>
              </c:extLst>
            </c:dLbl>
            <c:dLbl>
              <c:idx val="4"/>
              <c:layout>
                <c:manualLayout>
                  <c:x val="-4.4328339487017303E-2"/>
                  <c:y val="-5.12449740858898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255-408D-BDDF-E91CCB067C4B}"/>
                </c:ext>
              </c:extLst>
            </c:dLbl>
            <c:numFmt formatCode="0%" sourceLinked="0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'BTC Price'!$H$13:$L$13</c:f>
              <c:numCache>
                <c:formatCode>0\F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'BTC Price'!$H$17:$L$17</c:f>
              <c:numCache>
                <c:formatCode>0.0%</c:formatCode>
                <c:ptCount val="5"/>
                <c:pt idx="0">
                  <c:v>0.48891363246232922</c:v>
                </c:pt>
                <c:pt idx="1">
                  <c:v>0.73435980440568793</c:v>
                </c:pt>
                <c:pt idx="2">
                  <c:v>0.68566900263054986</c:v>
                </c:pt>
                <c:pt idx="3">
                  <c:v>0.66718967476969759</c:v>
                </c:pt>
                <c:pt idx="4">
                  <c:v>0.58140545781218333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55-408D-BDDF-E91CCB067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555216"/>
        <c:axId val="-2085553360"/>
      </c:lineChart>
      <c:catAx>
        <c:axId val="-2085549424"/>
        <c:scaling>
          <c:orientation val="minMax"/>
        </c:scaling>
        <c:delete val="0"/>
        <c:axPos val="b"/>
        <c:numFmt formatCode="0\F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85551488"/>
        <c:crosses val="autoZero"/>
        <c:auto val="1"/>
        <c:lblAlgn val="ctr"/>
        <c:lblOffset val="100"/>
        <c:noMultiLvlLbl val="0"/>
      </c:catAx>
      <c:valAx>
        <c:axId val="-2085551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85549424"/>
        <c:crosses val="autoZero"/>
        <c:crossBetween val="between"/>
      </c:valAx>
      <c:valAx>
        <c:axId val="-2085553360"/>
        <c:scaling>
          <c:orientation val="minMax"/>
          <c:min val="-0.1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85555216"/>
        <c:crosses val="max"/>
        <c:crossBetween val="between"/>
      </c:valAx>
      <c:catAx>
        <c:axId val="-2085555216"/>
        <c:scaling>
          <c:orientation val="minMax"/>
        </c:scaling>
        <c:delete val="1"/>
        <c:axPos val="b"/>
        <c:numFmt formatCode="0\F" sourceLinked="1"/>
        <c:majorTickMark val="out"/>
        <c:minorTickMark val="none"/>
        <c:tickLblPos val="nextTo"/>
        <c:crossAx val="-2085553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2296970677383696"/>
          <c:w val="1"/>
          <c:h val="0.149078489179313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134473</xdr:colOff>
      <xdr:row>35</xdr:row>
      <xdr:rowOff>89647</xdr:rowOff>
    </xdr:from>
    <xdr:to>
      <xdr:col>15</xdr:col>
      <xdr:colOff>179295</xdr:colOff>
      <xdr:row>54</xdr:row>
      <xdr:rowOff>33616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31772</xdr:colOff>
      <xdr:row>0</xdr:row>
      <xdr:rowOff>17061</xdr:rowOff>
    </xdr:from>
    <xdr:to>
      <xdr:col>21</xdr:col>
      <xdr:colOff>331874</xdr:colOff>
      <xdr:row>17</xdr:row>
      <xdr:rowOff>17061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coindesk.com/price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L26"/>
  <sheetViews>
    <sheetView tabSelected="1" topLeftCell="A4" zoomScale="85" zoomScaleNormal="85" zoomScalePageLayoutView="85" workbookViewId="0">
      <selection activeCell="B14" sqref="B14"/>
    </sheetView>
  </sheetViews>
  <sheetFormatPr defaultColWidth="8.85546875" defaultRowHeight="14.25" x14ac:dyDescent="0.2"/>
  <cols>
    <col min="1" max="1" width="3" style="11" customWidth="1"/>
    <col min="2" max="2" width="45.85546875" style="11" customWidth="1"/>
    <col min="3" max="3" width="13.7109375" style="55" customWidth="1"/>
    <col min="4" max="15" width="15.7109375" style="11" customWidth="1"/>
    <col min="16" max="16384" width="8.85546875" style="11"/>
  </cols>
  <sheetData>
    <row r="1" spans="1:12" ht="26.25" x14ac:dyDescent="0.2">
      <c r="B1" s="132" t="s">
        <v>34</v>
      </c>
    </row>
    <row r="3" spans="1:12" ht="15.75" x14ac:dyDescent="0.25">
      <c r="B3" s="128" t="s">
        <v>28</v>
      </c>
      <c r="C3" s="406" t="s">
        <v>141</v>
      </c>
      <c r="D3" s="407"/>
    </row>
    <row r="4" spans="1:12" ht="15.75" x14ac:dyDescent="0.2">
      <c r="B4" s="128" t="s">
        <v>29</v>
      </c>
      <c r="C4" s="131">
        <v>43101</v>
      </c>
    </row>
    <row r="5" spans="1:12" ht="15.75" x14ac:dyDescent="0.2">
      <c r="B5" s="128" t="s">
        <v>30</v>
      </c>
      <c r="C5" s="130" t="s">
        <v>8</v>
      </c>
    </row>
    <row r="6" spans="1:12" ht="15.75" x14ac:dyDescent="0.25">
      <c r="B6" s="128" t="s">
        <v>116</v>
      </c>
      <c r="C6" s="86" t="s">
        <v>31</v>
      </c>
    </row>
    <row r="7" spans="1:12" ht="15" x14ac:dyDescent="0.2">
      <c r="B7" s="129"/>
      <c r="C7" s="126" t="s">
        <v>32</v>
      </c>
    </row>
    <row r="8" spans="1:12" ht="15" x14ac:dyDescent="0.2">
      <c r="B8" s="129"/>
      <c r="C8" s="127" t="s">
        <v>33</v>
      </c>
    </row>
    <row r="11" spans="1:12" ht="15" x14ac:dyDescent="0.25">
      <c r="A11" s="246" t="s">
        <v>35</v>
      </c>
      <c r="B11" s="235"/>
      <c r="C11" s="107" t="s">
        <v>70</v>
      </c>
      <c r="D11" s="252">
        <v>2018</v>
      </c>
      <c r="E11" s="64">
        <v>2019</v>
      </c>
      <c r="F11" s="64">
        <v>2020</v>
      </c>
      <c r="G11" s="64">
        <v>2021</v>
      </c>
      <c r="H11" s="253">
        <v>2022</v>
      </c>
    </row>
    <row r="12" spans="1:12" ht="15" x14ac:dyDescent="0.25">
      <c r="A12" s="247" t="s">
        <v>36</v>
      </c>
      <c r="B12" s="248"/>
      <c r="C12" s="205" t="s">
        <v>209</v>
      </c>
      <c r="D12" s="336">
        <f>IS!D7</f>
        <v>776.178</v>
      </c>
      <c r="E12" s="337">
        <f>IS!E7</f>
        <v>79400.703856471839</v>
      </c>
      <c r="F12" s="337">
        <f>IS!F7</f>
        <v>525193.18477704353</v>
      </c>
      <c r="G12" s="337">
        <f>IS!G7</f>
        <v>25447.591101855796</v>
      </c>
      <c r="H12" s="338">
        <f>IS!H7</f>
        <v>25956.542923892914</v>
      </c>
    </row>
    <row r="13" spans="1:12" s="133" customFormat="1" ht="12" x14ac:dyDescent="0.2">
      <c r="A13" s="136"/>
      <c r="B13" s="137" t="s">
        <v>39</v>
      </c>
      <c r="C13" s="250" t="s">
        <v>7</v>
      </c>
      <c r="D13" s="136"/>
      <c r="E13" s="140">
        <f>E12/D12</f>
        <v>102.29702962010239</v>
      </c>
      <c r="F13" s="140">
        <f t="shared" ref="F13:H13" si="0">F12/E12</f>
        <v>6.6144651025563395</v>
      </c>
      <c r="G13" s="140">
        <f t="shared" si="0"/>
        <v>4.8453772515458057E-2</v>
      </c>
      <c r="H13" s="141">
        <f t="shared" si="0"/>
        <v>1.02</v>
      </c>
      <c r="L13" s="144"/>
    </row>
    <row r="14" spans="1:12" ht="15" x14ac:dyDescent="0.25">
      <c r="A14" s="134" t="s">
        <v>37</v>
      </c>
      <c r="B14" s="135"/>
      <c r="C14" s="206" t="s">
        <v>209</v>
      </c>
      <c r="D14" s="339">
        <f>IS!D16</f>
        <v>167.89039573854561</v>
      </c>
      <c r="E14" s="340">
        <f>IS!E16</f>
        <v>57582.241052876081</v>
      </c>
      <c r="F14" s="340">
        <f>IS!F16</f>
        <v>392669.20674102369</v>
      </c>
      <c r="G14" s="340">
        <f>IS!G16</f>
        <v>18218.078909496071</v>
      </c>
      <c r="H14" s="341">
        <f>IS!H16</f>
        <v>18771.206858127793</v>
      </c>
    </row>
    <row r="15" spans="1:12" s="23" customFormat="1" x14ac:dyDescent="0.2">
      <c r="A15" s="138"/>
      <c r="B15" s="137" t="s">
        <v>40</v>
      </c>
      <c r="C15" s="251" t="s">
        <v>7</v>
      </c>
      <c r="D15" s="142">
        <f>D14/D12</f>
        <v>0.21630398663521203</v>
      </c>
      <c r="E15" s="140">
        <f t="shared" ref="E15:H15" si="1">E14/E12</f>
        <v>0.72521071295494111</v>
      </c>
      <c r="F15" s="140">
        <f t="shared" si="1"/>
        <v>0.74766622668137006</v>
      </c>
      <c r="G15" s="140">
        <f t="shared" si="1"/>
        <v>0.71590583315241563</v>
      </c>
      <c r="H15" s="141">
        <f t="shared" si="1"/>
        <v>0.72317823344837484</v>
      </c>
    </row>
    <row r="16" spans="1:12" s="23" customFormat="1" ht="15" x14ac:dyDescent="0.25">
      <c r="A16" s="139" t="s">
        <v>217</v>
      </c>
      <c r="B16" s="269"/>
      <c r="C16" s="264" t="s">
        <v>209</v>
      </c>
      <c r="D16" s="353">
        <f>Valuation!D8</f>
        <v>2318.434637673754</v>
      </c>
      <c r="E16" s="398"/>
      <c r="F16" s="398"/>
      <c r="G16" s="398"/>
      <c r="H16" s="399"/>
    </row>
    <row r="17" spans="1:8" ht="15" x14ac:dyDescent="0.25">
      <c r="A17" s="45"/>
      <c r="B17" s="204"/>
      <c r="C17" s="245"/>
      <c r="D17" s="254"/>
      <c r="E17" s="254"/>
      <c r="F17" s="254"/>
      <c r="G17" s="254"/>
      <c r="H17" s="254"/>
    </row>
    <row r="18" spans="1:8" ht="15" x14ac:dyDescent="0.25">
      <c r="A18" s="53" t="s">
        <v>131</v>
      </c>
      <c r="B18" s="53"/>
      <c r="C18" s="99" t="s">
        <v>70</v>
      </c>
      <c r="D18" s="252">
        <v>2018</v>
      </c>
      <c r="E18" s="64">
        <v>2019</v>
      </c>
      <c r="F18" s="64">
        <v>2020</v>
      </c>
      <c r="G18" s="64">
        <v>2021</v>
      </c>
      <c r="H18" s="253">
        <v>2022</v>
      </c>
    </row>
    <row r="19" spans="1:8" ht="15" x14ac:dyDescent="0.25">
      <c r="A19" s="247" t="s">
        <v>41</v>
      </c>
      <c r="B19" s="248"/>
      <c r="C19" s="145" t="s">
        <v>8</v>
      </c>
      <c r="D19" s="272">
        <f>Arbitrage!E6</f>
        <v>6634</v>
      </c>
      <c r="E19" s="272">
        <f>Arbitrage!F6</f>
        <v>9569.8102322881059</v>
      </c>
      <c r="F19" s="272">
        <f>Arbitrage!G6</f>
        <v>13804.833868255371</v>
      </c>
      <c r="G19" s="272">
        <f>Arbitrage!H6</f>
        <v>19914.024782554665</v>
      </c>
      <c r="H19" s="273">
        <f>Arbitrage!I6</f>
        <v>28726.776926459235</v>
      </c>
    </row>
    <row r="20" spans="1:8" ht="15" x14ac:dyDescent="0.25">
      <c r="A20" s="134"/>
      <c r="B20" s="135"/>
      <c r="C20" s="148"/>
      <c r="D20" s="274"/>
      <c r="E20" s="274"/>
      <c r="F20" s="274"/>
      <c r="G20" s="274"/>
      <c r="H20" s="275"/>
    </row>
    <row r="21" spans="1:8" ht="15" x14ac:dyDescent="0.25">
      <c r="A21" s="134" t="s">
        <v>122</v>
      </c>
      <c r="B21" s="135"/>
      <c r="C21" s="148" t="s">
        <v>8</v>
      </c>
      <c r="D21" s="274">
        <f>Arbitrage!E7</f>
        <v>1167.4241936971132</v>
      </c>
      <c r="E21" s="274">
        <f>Arbitrage!F7</f>
        <v>1684.0560739016171</v>
      </c>
      <c r="F21" s="274">
        <f>Arbitrage!G7</f>
        <v>2429.3182164260825</v>
      </c>
      <c r="G21" s="274">
        <f>Arbitrage!H7</f>
        <v>3504.388653156198</v>
      </c>
      <c r="H21" s="275">
        <f>Arbitrage!I7</f>
        <v>5055.2207402605545</v>
      </c>
    </row>
    <row r="22" spans="1:8" ht="15" x14ac:dyDescent="0.25">
      <c r="A22" s="134" t="s">
        <v>132</v>
      </c>
      <c r="B22" s="135"/>
      <c r="C22" s="148" t="s">
        <v>8</v>
      </c>
      <c r="D22" s="274">
        <f>Arbitrage!E8</f>
        <v>663.40000000000009</v>
      </c>
      <c r="E22" s="274">
        <f>Arbitrage!F8</f>
        <v>956.98102322881061</v>
      </c>
      <c r="F22" s="274">
        <f>Arbitrage!G8</f>
        <v>1380.4833868255373</v>
      </c>
      <c r="G22" s="274">
        <f>Arbitrage!H8</f>
        <v>1991.4024782554666</v>
      </c>
      <c r="H22" s="275">
        <f>Arbitrage!I8</f>
        <v>2872.6776926459238</v>
      </c>
    </row>
    <row r="23" spans="1:8" ht="15" x14ac:dyDescent="0.25">
      <c r="A23" s="134"/>
      <c r="B23" s="135"/>
      <c r="C23" s="148"/>
      <c r="D23" s="274"/>
      <c r="E23" s="274"/>
      <c r="F23" s="274"/>
      <c r="G23" s="274"/>
      <c r="H23" s="275"/>
    </row>
    <row r="24" spans="1:8" ht="15" x14ac:dyDescent="0.25">
      <c r="A24" s="134" t="s">
        <v>128</v>
      </c>
      <c r="B24" s="135"/>
      <c r="C24" s="148" t="s">
        <v>8</v>
      </c>
      <c r="D24" s="274">
        <f>Arbitrage!E9</f>
        <v>504.02419369711311</v>
      </c>
      <c r="E24" s="274">
        <f>Arbitrage!F9</f>
        <v>727.07505067280647</v>
      </c>
      <c r="F24" s="274">
        <f>Arbitrage!G9</f>
        <v>1048.8348296005452</v>
      </c>
      <c r="G24" s="274">
        <f>Arbitrage!H9</f>
        <v>1512.9861749007314</v>
      </c>
      <c r="H24" s="275">
        <f>Arbitrage!I9</f>
        <v>2182.5430476146307</v>
      </c>
    </row>
    <row r="25" spans="1:8" ht="15" x14ac:dyDescent="0.25">
      <c r="A25" s="139"/>
      <c r="B25" s="269" t="s">
        <v>167</v>
      </c>
      <c r="C25" s="197" t="s">
        <v>7</v>
      </c>
      <c r="D25" s="270">
        <f>Arbitrage!E10</f>
        <v>0.4317404045747244</v>
      </c>
      <c r="E25" s="270">
        <f>Arbitrage!F10</f>
        <v>0.43174040457472462</v>
      </c>
      <c r="F25" s="270">
        <f>Arbitrage!G10</f>
        <v>0.43174040457472457</v>
      </c>
      <c r="G25" s="270">
        <f>Arbitrage!H10</f>
        <v>0.43174040457472468</v>
      </c>
      <c r="H25" s="271">
        <f>Arbitrage!I10</f>
        <v>0.43174040457472462</v>
      </c>
    </row>
    <row r="26" spans="1:8" ht="15" x14ac:dyDescent="0.25">
      <c r="A26" s="45"/>
      <c r="B26" s="204"/>
      <c r="C26" s="245"/>
      <c r="D26" s="254"/>
      <c r="E26" s="254"/>
      <c r="F26" s="254"/>
      <c r="G26" s="254"/>
      <c r="H26" s="254"/>
    </row>
  </sheetData>
  <mergeCells count="1">
    <mergeCell ref="C3:D3"/>
  </mergeCells>
  <conditionalFormatting sqref="B18">
    <cfRule type="cellIs" dxfId="183" priority="3" operator="lessThan">
      <formula>0</formula>
    </cfRule>
    <cfRule type="expression" dxfId="182" priority="4">
      <formula>"&lt;0"</formula>
    </cfRule>
  </conditionalFormatting>
  <conditionalFormatting sqref="A18">
    <cfRule type="cellIs" dxfId="181" priority="1" operator="lessThan">
      <formula>0</formula>
    </cfRule>
    <cfRule type="expression" dxfId="180" priority="2">
      <formula>"&lt;0"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I27"/>
  <sheetViews>
    <sheetView zoomScale="85" zoomScaleNormal="85" zoomScalePageLayoutView="85" workbookViewId="0">
      <selection activeCell="D18" sqref="D18"/>
    </sheetView>
  </sheetViews>
  <sheetFormatPr defaultColWidth="8.85546875" defaultRowHeight="14.25" x14ac:dyDescent="0.2"/>
  <cols>
    <col min="1" max="1" width="1.7109375" style="11" customWidth="1"/>
    <col min="2" max="2" width="60.28515625" style="11" bestFit="1" customWidth="1"/>
    <col min="3" max="3" width="7.7109375" style="11" bestFit="1" customWidth="1"/>
    <col min="4" max="8" width="15.7109375" style="11" customWidth="1"/>
    <col min="9" max="9" width="14.7109375" style="11" bestFit="1" customWidth="1"/>
    <col min="10" max="11" width="10.42578125" style="11" bestFit="1" customWidth="1"/>
    <col min="12" max="16384" width="8.85546875" style="11"/>
  </cols>
  <sheetData>
    <row r="1" spans="1:35" s="6" customFormat="1" ht="18" x14ac:dyDescent="0.25">
      <c r="A1" s="1" t="s">
        <v>141</v>
      </c>
      <c r="B1" s="2"/>
      <c r="C1" s="2"/>
      <c r="D1" s="3"/>
      <c r="E1" s="2"/>
      <c r="F1" s="2"/>
      <c r="G1" s="2"/>
      <c r="H1" s="2"/>
      <c r="I1" s="4"/>
      <c r="J1" s="4"/>
      <c r="K1" s="4"/>
      <c r="L1" s="4"/>
      <c r="M1" s="4"/>
      <c r="N1" s="4"/>
      <c r="O1" s="4"/>
      <c r="P1" s="4"/>
      <c r="Q1" s="4" t="s">
        <v>0</v>
      </c>
      <c r="R1" s="4"/>
      <c r="S1" s="4"/>
      <c r="T1" s="4"/>
      <c r="U1" s="4"/>
      <c r="V1" s="4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s="6" customFormat="1" ht="15.75" x14ac:dyDescent="0.25">
      <c r="A2" s="7" t="s">
        <v>3</v>
      </c>
      <c r="B2" s="2"/>
      <c r="C2" s="2"/>
      <c r="D2" s="410" t="s">
        <v>2</v>
      </c>
      <c r="E2" s="410"/>
      <c r="F2" s="410"/>
      <c r="G2" s="410"/>
      <c r="H2" s="411"/>
      <c r="I2" s="4"/>
      <c r="J2" s="4"/>
      <c r="K2" s="4"/>
      <c r="L2" s="4"/>
      <c r="M2" s="4"/>
      <c r="N2" s="4"/>
      <c r="O2" s="4"/>
      <c r="P2" s="4"/>
      <c r="Q2" s="8"/>
      <c r="R2" s="8"/>
      <c r="S2" s="8"/>
      <c r="T2" s="9"/>
      <c r="U2" s="9"/>
      <c r="V2" s="9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spans="1:35" s="6" customFormat="1" ht="15.75" x14ac:dyDescent="0.25">
      <c r="A3" s="85" t="s">
        <v>16</v>
      </c>
      <c r="B3" s="2"/>
      <c r="C3" s="107" t="s">
        <v>70</v>
      </c>
      <c r="D3" s="236">
        <f>Cover!D11</f>
        <v>2018</v>
      </c>
      <c r="E3" s="51">
        <f>Cover!E11</f>
        <v>2019</v>
      </c>
      <c r="F3" s="51">
        <f>Cover!F11</f>
        <v>2020</v>
      </c>
      <c r="G3" s="51">
        <f>Cover!G11</f>
        <v>2021</v>
      </c>
      <c r="H3" s="237">
        <f>Cover!H11</f>
        <v>2022</v>
      </c>
      <c r="I3" s="4"/>
      <c r="J3" s="4"/>
      <c r="K3" s="4"/>
      <c r="L3" s="4"/>
      <c r="M3" s="4"/>
      <c r="N3" s="4"/>
      <c r="O3" s="4"/>
      <c r="P3" s="4"/>
      <c r="Q3" s="9"/>
      <c r="R3" s="9"/>
      <c r="S3" s="9"/>
      <c r="T3" s="9"/>
      <c r="U3" s="9"/>
      <c r="V3" s="9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x14ac:dyDescent="0.2">
      <c r="A4" s="96" t="s">
        <v>91</v>
      </c>
      <c r="B4" s="97"/>
      <c r="C4" s="104" t="s">
        <v>209</v>
      </c>
      <c r="D4" s="113">
        <f>CFS!D25</f>
        <v>1628.6960817526692</v>
      </c>
      <c r="E4" s="114">
        <f>CFS!E25</f>
        <v>67986.763690796986</v>
      </c>
      <c r="F4" s="114">
        <f>CFS!F25</f>
        <v>518853.58158539812</v>
      </c>
      <c r="G4" s="114">
        <f>CFS!G25</f>
        <v>515183.71557331819</v>
      </c>
      <c r="H4" s="115">
        <f>CFS!H25</f>
        <v>534885.21820562752</v>
      </c>
      <c r="I4" s="27"/>
    </row>
    <row r="5" spans="1:35" x14ac:dyDescent="0.2">
      <c r="A5" s="15" t="s">
        <v>92</v>
      </c>
      <c r="B5" s="28"/>
      <c r="C5" s="207" t="s">
        <v>209</v>
      </c>
      <c r="D5" s="116">
        <f>Inputs!D17*Inputs!D25*1000</f>
        <v>31286.623728379862</v>
      </c>
      <c r="E5" s="106">
        <f>Inputs!E17*Inputs!E25*1000</f>
        <v>223737.78841627933</v>
      </c>
      <c r="F5" s="106">
        <f>Inputs!F17*Inputs!F25*1000</f>
        <v>1500000</v>
      </c>
      <c r="G5" s="106">
        <f>Inputs!G17*Inputs!G25*1000</f>
        <v>1020000</v>
      </c>
      <c r="H5" s="117">
        <f>Inputs!H17*Inputs!H25*1000</f>
        <v>1040400.0000000001</v>
      </c>
    </row>
    <row r="6" spans="1:35" x14ac:dyDescent="0.2">
      <c r="A6" s="15" t="s">
        <v>81</v>
      </c>
      <c r="B6" s="28"/>
      <c r="C6" s="207" t="s">
        <v>209</v>
      </c>
      <c r="D6" s="116">
        <f>CAPEX!D6</f>
        <v>0.27</v>
      </c>
      <c r="E6" s="106">
        <f>CAPEX!E6</f>
        <v>0.24000000000000002</v>
      </c>
      <c r="F6" s="106">
        <f>CAPEX!F6</f>
        <v>0.21000000000000002</v>
      </c>
      <c r="G6" s="106">
        <f>CAPEX!G6</f>
        <v>0.18000000000000002</v>
      </c>
      <c r="H6" s="117">
        <f>CAPEX!H6</f>
        <v>0.15000000000000002</v>
      </c>
      <c r="I6" s="24"/>
      <c r="J6" s="24"/>
    </row>
    <row r="7" spans="1:35" x14ac:dyDescent="0.2">
      <c r="A7" s="15" t="s">
        <v>93</v>
      </c>
      <c r="B7" s="28"/>
      <c r="C7" s="207" t="s">
        <v>209</v>
      </c>
      <c r="D7" s="116">
        <f>CAPEX!D7+CAPEX!D8+CAPEX!D9</f>
        <v>0.84499999999999997</v>
      </c>
      <c r="E7" s="106">
        <f>CAPEX!E7+CAPEX!E8+CAPEX!E9</f>
        <v>0.81899999999999995</v>
      </c>
      <c r="F7" s="106">
        <f>CAPEX!F7+CAPEX!F8+CAPEX!F9</f>
        <v>0.7920999999999998</v>
      </c>
      <c r="G7" s="106">
        <f>CAPEX!G7+CAPEX!G8+CAPEX!G9</f>
        <v>0.76438999999999979</v>
      </c>
      <c r="H7" s="117">
        <f>CAPEX!H7+CAPEX!H8+CAPEX!H9</f>
        <v>0.7359509999999998</v>
      </c>
    </row>
    <row r="8" spans="1:35" x14ac:dyDescent="0.2">
      <c r="A8" s="35" t="s">
        <v>94</v>
      </c>
      <c r="B8" s="36"/>
      <c r="C8" s="207" t="s">
        <v>209</v>
      </c>
      <c r="D8" s="17"/>
      <c r="E8" s="18"/>
      <c r="F8" s="18"/>
      <c r="G8" s="18"/>
      <c r="H8" s="19"/>
    </row>
    <row r="9" spans="1:35" s="37" customFormat="1" x14ac:dyDescent="0.2">
      <c r="A9" s="35"/>
      <c r="B9" s="36"/>
      <c r="C9" s="102"/>
      <c r="D9" s="98"/>
      <c r="E9" s="93"/>
      <c r="F9" s="93"/>
      <c r="G9" s="93"/>
      <c r="H9" s="94"/>
    </row>
    <row r="10" spans="1:35" s="47" customFormat="1" ht="15" x14ac:dyDescent="0.25">
      <c r="A10" s="110"/>
      <c r="B10" s="111" t="s">
        <v>95</v>
      </c>
      <c r="C10" s="206" t="s">
        <v>209</v>
      </c>
      <c r="D10" s="339">
        <f t="shared" ref="D10:H10" si="0">SUM(D4:D8)</f>
        <v>32916.43481013253</v>
      </c>
      <c r="E10" s="340">
        <f t="shared" si="0"/>
        <v>291725.61110707634</v>
      </c>
      <c r="F10" s="340">
        <f t="shared" si="0"/>
        <v>2018854.5836853981</v>
      </c>
      <c r="G10" s="340">
        <f t="shared" si="0"/>
        <v>1535184.6599633181</v>
      </c>
      <c r="H10" s="341">
        <f t="shared" si="0"/>
        <v>1575286.1041566273</v>
      </c>
    </row>
    <row r="11" spans="1:35" s="10" customFormat="1" ht="15" x14ac:dyDescent="0.25">
      <c r="A11" s="15"/>
      <c r="B11" s="28"/>
      <c r="C11" s="100"/>
      <c r="D11" s="118"/>
      <c r="E11" s="109"/>
      <c r="F11" s="109"/>
      <c r="G11" s="109"/>
      <c r="H11" s="119"/>
    </row>
    <row r="12" spans="1:35" x14ac:dyDescent="0.2">
      <c r="A12" s="35" t="s">
        <v>96</v>
      </c>
      <c r="B12" s="36"/>
      <c r="C12" s="207" t="s">
        <v>209</v>
      </c>
      <c r="D12" s="120">
        <f>Inputs!D17*Inputs!D25*1000</f>
        <v>31286.623728379862</v>
      </c>
      <c r="E12" s="105">
        <f>Inputs!E17*Inputs!E25*1000</f>
        <v>223737.78841627933</v>
      </c>
      <c r="F12" s="105">
        <f>Inputs!F17*Inputs!F25*1000</f>
        <v>1500000</v>
      </c>
      <c r="G12" s="105">
        <f>Inputs!G17*Inputs!G25*1000</f>
        <v>1020000</v>
      </c>
      <c r="H12" s="121">
        <f>Inputs!H17*Inputs!H25*1000</f>
        <v>1040400.0000000001</v>
      </c>
    </row>
    <row r="13" spans="1:35" s="37" customFormat="1" x14ac:dyDescent="0.2">
      <c r="A13" s="35" t="s">
        <v>97</v>
      </c>
      <c r="B13" s="36"/>
      <c r="C13" s="207" t="s">
        <v>209</v>
      </c>
      <c r="D13" s="120">
        <f>(D5+D6+D7)*Inputs!$D$71</f>
        <v>156.43869364189933</v>
      </c>
      <c r="E13" s="105">
        <f>(E5+E6+E7)*Inputs!$D$71</f>
        <v>1118.6942370813965</v>
      </c>
      <c r="F13" s="105">
        <f>(F5+F6+F7)*Inputs!$D$71</f>
        <v>7500.0050105</v>
      </c>
      <c r="G13" s="105">
        <f>(G5+G6+G7)*Inputs!$D$71</f>
        <v>5100.0047219500002</v>
      </c>
      <c r="H13" s="121">
        <f>(H5+H6+H7)*Inputs!$D$71</f>
        <v>5202.0044297550012</v>
      </c>
    </row>
    <row r="14" spans="1:35" s="38" customFormat="1" x14ac:dyDescent="0.2">
      <c r="A14" s="35" t="s">
        <v>98</v>
      </c>
      <c r="B14" s="36"/>
      <c r="C14" s="207" t="s">
        <v>209</v>
      </c>
      <c r="D14" s="120">
        <f>(D5+D6+D7)*Inputs!$D$72</f>
        <v>1270.2821923722224</v>
      </c>
      <c r="E14" s="105">
        <f>(E5+E6+E7)*Inputs!$D$72</f>
        <v>9083.7972051009401</v>
      </c>
      <c r="F14" s="105">
        <f>(F5+F6+F7)*Inputs!$D$72</f>
        <v>60900.040685259992</v>
      </c>
      <c r="G14" s="105">
        <f>(G5+G6+G7)*Inputs!$D$72</f>
        <v>41412.038342234002</v>
      </c>
      <c r="H14" s="121">
        <f>(H5+H6+H7)*Inputs!$D$72</f>
        <v>42240.2759696106</v>
      </c>
      <c r="I14" s="40"/>
    </row>
    <row r="15" spans="1:35" s="37" customFormat="1" ht="15" x14ac:dyDescent="0.25">
      <c r="A15" s="21"/>
      <c r="B15" s="22" t="s">
        <v>99</v>
      </c>
      <c r="C15" s="207" t="s">
        <v>209</v>
      </c>
      <c r="D15" s="339">
        <f>SUM(D12:D14)</f>
        <v>32713.344614393984</v>
      </c>
      <c r="E15" s="340">
        <f t="shared" ref="E15:H15" si="1">SUM(E12:E14)</f>
        <v>233940.27985846167</v>
      </c>
      <c r="F15" s="340">
        <f t="shared" si="1"/>
        <v>1568400.0456957601</v>
      </c>
      <c r="G15" s="340">
        <f t="shared" si="1"/>
        <v>1066512.043064184</v>
      </c>
      <c r="H15" s="341">
        <f t="shared" si="1"/>
        <v>1087842.2803993658</v>
      </c>
    </row>
    <row r="16" spans="1:35" s="37" customFormat="1" ht="15" x14ac:dyDescent="0.25">
      <c r="A16" s="21"/>
      <c r="B16" s="22"/>
      <c r="C16" s="112"/>
      <c r="D16" s="98"/>
      <c r="E16" s="93"/>
      <c r="F16" s="93"/>
      <c r="G16" s="93"/>
      <c r="H16" s="94"/>
    </row>
    <row r="17" spans="1:8" s="38" customFormat="1" x14ac:dyDescent="0.2">
      <c r="A17" s="35" t="s">
        <v>100</v>
      </c>
      <c r="B17" s="36"/>
      <c r="C17" s="207" t="s">
        <v>209</v>
      </c>
      <c r="D17" s="120">
        <f>Inputs!D64/1000</f>
        <v>35</v>
      </c>
      <c r="E17" s="105">
        <f>D17</f>
        <v>35</v>
      </c>
      <c r="F17" s="105">
        <f t="shared" ref="F17:H17" si="2">E17</f>
        <v>35</v>
      </c>
      <c r="G17" s="105">
        <f t="shared" si="2"/>
        <v>35</v>
      </c>
      <c r="H17" s="121">
        <f t="shared" si="2"/>
        <v>35</v>
      </c>
    </row>
    <row r="18" spans="1:8" s="38" customFormat="1" x14ac:dyDescent="0.2">
      <c r="A18" s="15" t="s">
        <v>27</v>
      </c>
      <c r="B18" s="28"/>
      <c r="C18" s="207" t="s">
        <v>209</v>
      </c>
      <c r="D18" s="120">
        <f>IS!D18</f>
        <v>167.89039573854561</v>
      </c>
      <c r="E18" s="105">
        <f>D18+IS!E18</f>
        <v>57750.131448614629</v>
      </c>
      <c r="F18" s="105">
        <f>E18+IS!F18</f>
        <v>450419.33818963834</v>
      </c>
      <c r="G18" s="105">
        <f>F18+IS!G18</f>
        <v>468637.41709913441</v>
      </c>
      <c r="H18" s="121">
        <f>G18+IS!H18</f>
        <v>487408.6239572622</v>
      </c>
    </row>
    <row r="19" spans="1:8" s="38" customFormat="1" ht="15" x14ac:dyDescent="0.25">
      <c r="A19" s="21"/>
      <c r="B19" s="22" t="s">
        <v>101</v>
      </c>
      <c r="C19" s="101" t="s">
        <v>209</v>
      </c>
      <c r="D19" s="339">
        <f>SUM(D17:D18)</f>
        <v>202.89039573854561</v>
      </c>
      <c r="E19" s="340">
        <f>SUM(E17:E18)</f>
        <v>57785.131448614629</v>
      </c>
      <c r="F19" s="340">
        <f>SUM(F17:F18)</f>
        <v>450454.33818963834</v>
      </c>
      <c r="G19" s="340">
        <f>SUM(G17:G18)</f>
        <v>468672.41709913441</v>
      </c>
      <c r="H19" s="341">
        <f>SUM(H17:H18)</f>
        <v>487443.6239572622</v>
      </c>
    </row>
    <row r="20" spans="1:8" s="37" customFormat="1" ht="15" x14ac:dyDescent="0.25">
      <c r="A20" s="20"/>
      <c r="B20" s="39" t="s">
        <v>102</v>
      </c>
      <c r="C20" s="103" t="s">
        <v>209</v>
      </c>
      <c r="D20" s="353">
        <f>D15+D19</f>
        <v>32916.235010132528</v>
      </c>
      <c r="E20" s="354">
        <f>E15+E19</f>
        <v>291725.41130707628</v>
      </c>
      <c r="F20" s="354">
        <f>F15+F19</f>
        <v>2018854.3838853985</v>
      </c>
      <c r="G20" s="354">
        <f>G15+G19</f>
        <v>1535184.4601633186</v>
      </c>
      <c r="H20" s="355">
        <f>H15+H19</f>
        <v>1575285.904356628</v>
      </c>
    </row>
    <row r="21" spans="1:8" s="37" customFormat="1" x14ac:dyDescent="0.2">
      <c r="A21" s="11"/>
      <c r="B21" s="11"/>
      <c r="C21" s="11"/>
      <c r="D21" s="11"/>
      <c r="E21" s="11"/>
      <c r="F21" s="11"/>
      <c r="G21" s="11"/>
      <c r="H21" s="11"/>
    </row>
    <row r="22" spans="1:8" s="179" customFormat="1" ht="11.25" x14ac:dyDescent="0.2">
      <c r="A22" s="180" t="s">
        <v>4</v>
      </c>
      <c r="B22" s="178"/>
      <c r="C22" s="178"/>
      <c r="D22" s="363">
        <f>D10-D20</f>
        <v>0.19980000000214204</v>
      </c>
      <c r="E22" s="363">
        <f>E10-E20</f>
        <v>0.1998000000603497</v>
      </c>
      <c r="F22" s="363">
        <f>F10-F20</f>
        <v>0.19979999959468842</v>
      </c>
      <c r="G22" s="363">
        <f>G10-G20</f>
        <v>0.19979999959468842</v>
      </c>
      <c r="H22" s="363">
        <f>H10-H20</f>
        <v>0.19979999936185777</v>
      </c>
    </row>
    <row r="23" spans="1:8" s="10" customFormat="1" ht="15" x14ac:dyDescent="0.25">
      <c r="A23" s="11"/>
      <c r="B23" s="11"/>
      <c r="C23" s="11"/>
      <c r="D23" s="11"/>
      <c r="E23" s="41"/>
      <c r="F23" s="11"/>
      <c r="G23" s="11"/>
      <c r="H23" s="41"/>
    </row>
    <row r="25" spans="1:8" x14ac:dyDescent="0.2">
      <c r="C25" s="38"/>
      <c r="D25" s="38"/>
      <c r="E25" s="328"/>
      <c r="F25" s="38"/>
      <c r="G25" s="38"/>
      <c r="H25" s="38"/>
    </row>
    <row r="26" spans="1:8" x14ac:dyDescent="0.2">
      <c r="C26" s="38"/>
      <c r="D26" s="38"/>
      <c r="E26" s="38"/>
      <c r="F26" s="38"/>
      <c r="G26" s="38"/>
      <c r="H26" s="38"/>
    </row>
    <row r="27" spans="1:8" x14ac:dyDescent="0.2">
      <c r="C27" s="38"/>
      <c r="D27" s="38"/>
      <c r="E27" s="38"/>
      <c r="F27" s="38"/>
      <c r="G27" s="38"/>
      <c r="H27" s="38"/>
    </row>
  </sheetData>
  <mergeCells count="1">
    <mergeCell ref="D2:H2"/>
  </mergeCells>
  <conditionalFormatting sqref="B3 A2:C2 I2:XFD3 B1:XFD1">
    <cfRule type="cellIs" dxfId="13" priority="5" operator="lessThan">
      <formula>0</formula>
    </cfRule>
    <cfRule type="expression" dxfId="12" priority="6">
      <formula>"&lt;0"</formula>
    </cfRule>
  </conditionalFormatting>
  <conditionalFormatting sqref="A3">
    <cfRule type="cellIs" dxfId="11" priority="3" operator="lessThan">
      <formula>0</formula>
    </cfRule>
    <cfRule type="expression" dxfId="10" priority="4">
      <formula>"&lt;0"</formula>
    </cfRule>
  </conditionalFormatting>
  <conditionalFormatting sqref="A1">
    <cfRule type="cellIs" dxfId="9" priority="1" operator="lessThan">
      <formula>0</formula>
    </cfRule>
    <cfRule type="expression" dxfId="8" priority="2">
      <formula>"&lt;0"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I27"/>
  <sheetViews>
    <sheetView zoomScale="85" zoomScaleNormal="85" zoomScalePageLayoutView="85" workbookViewId="0">
      <selection activeCell="D21" sqref="D21"/>
    </sheetView>
  </sheetViews>
  <sheetFormatPr defaultColWidth="8.85546875" defaultRowHeight="14.25" x14ac:dyDescent="0.2"/>
  <cols>
    <col min="1" max="1" width="1.7109375" style="11" customWidth="1"/>
    <col min="2" max="2" width="80.28515625" style="11" customWidth="1"/>
    <col min="3" max="3" width="7.7109375" style="92" bestFit="1" customWidth="1"/>
    <col min="4" max="8" width="15.7109375" style="42" customWidth="1"/>
    <col min="9" max="10" width="10.42578125" style="42" bestFit="1" customWidth="1"/>
    <col min="11" max="16384" width="8.85546875" style="42"/>
  </cols>
  <sheetData>
    <row r="1" spans="1:35" s="6" customFormat="1" ht="18" x14ac:dyDescent="0.25">
      <c r="A1" s="1" t="s">
        <v>141</v>
      </c>
      <c r="B1" s="2"/>
      <c r="C1" s="85"/>
      <c r="D1" s="3"/>
      <c r="E1" s="2"/>
      <c r="F1" s="2"/>
      <c r="G1" s="2"/>
      <c r="H1" s="2"/>
      <c r="I1" s="4"/>
      <c r="J1" s="4"/>
      <c r="K1" s="4"/>
      <c r="L1" s="4"/>
      <c r="M1" s="4"/>
      <c r="N1" s="4"/>
      <c r="O1" s="4"/>
      <c r="P1" s="4"/>
      <c r="Q1" s="4" t="s">
        <v>0</v>
      </c>
      <c r="R1" s="4"/>
      <c r="S1" s="4"/>
      <c r="T1" s="4"/>
      <c r="U1" s="4"/>
      <c r="V1" s="4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s="6" customFormat="1" ht="15.75" x14ac:dyDescent="0.25">
      <c r="A2" s="7" t="s">
        <v>5</v>
      </c>
      <c r="B2" s="2"/>
      <c r="C2" s="85"/>
      <c r="D2" s="410" t="s">
        <v>2</v>
      </c>
      <c r="E2" s="410"/>
      <c r="F2" s="410"/>
      <c r="G2" s="410"/>
      <c r="H2" s="411"/>
      <c r="I2" s="4"/>
      <c r="J2" s="4"/>
      <c r="K2" s="4"/>
      <c r="L2" s="4"/>
      <c r="M2" s="4"/>
      <c r="N2" s="4"/>
      <c r="O2" s="4"/>
      <c r="P2" s="4"/>
      <c r="Q2" s="8"/>
      <c r="R2" s="8"/>
      <c r="S2" s="8"/>
      <c r="T2" s="9"/>
      <c r="U2" s="9"/>
      <c r="V2" s="9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spans="1:35" s="6" customFormat="1" ht="15.75" x14ac:dyDescent="0.25">
      <c r="A3" s="85" t="s">
        <v>16</v>
      </c>
      <c r="B3" s="2"/>
      <c r="C3" s="107" t="s">
        <v>70</v>
      </c>
      <c r="D3" s="252">
        <f>Cover!D11</f>
        <v>2018</v>
      </c>
      <c r="E3" s="64">
        <f>Cover!E11</f>
        <v>2019</v>
      </c>
      <c r="F3" s="64">
        <f>Cover!F11</f>
        <v>2020</v>
      </c>
      <c r="G3" s="64">
        <f>Cover!G11</f>
        <v>2021</v>
      </c>
      <c r="H3" s="253">
        <f>Cover!H11</f>
        <v>2022</v>
      </c>
      <c r="I3" s="4"/>
      <c r="J3" s="4"/>
      <c r="K3" s="4"/>
      <c r="L3" s="4"/>
      <c r="M3" s="4"/>
      <c r="N3" s="4"/>
      <c r="O3" s="4"/>
      <c r="P3" s="4"/>
      <c r="Q3" s="9"/>
      <c r="R3" s="9"/>
      <c r="S3" s="9"/>
      <c r="T3" s="9"/>
      <c r="U3" s="9"/>
      <c r="V3" s="9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s="10" customFormat="1" ht="15" x14ac:dyDescent="0.25">
      <c r="A4" s="279" t="s">
        <v>103</v>
      </c>
      <c r="B4" s="224"/>
      <c r="C4" s="335" t="s">
        <v>209</v>
      </c>
      <c r="D4" s="276">
        <f>SUM(D5:D8)-D10+SUM(D12:D14)</f>
        <v>1594.6962817526692</v>
      </c>
      <c r="E4" s="277">
        <f t="shared" ref="E4:H4" si="0">SUM(E5:E8)-E10+SUM(E12:E14)</f>
        <v>66358.097609044315</v>
      </c>
      <c r="F4" s="277">
        <f t="shared" si="0"/>
        <v>450866.84789460117</v>
      </c>
      <c r="G4" s="277">
        <f t="shared" si="0"/>
        <v>-3669.8360120799189</v>
      </c>
      <c r="H4" s="278">
        <f t="shared" si="0"/>
        <v>19701.53263230939</v>
      </c>
    </row>
    <row r="5" spans="1:35" x14ac:dyDescent="0.2">
      <c r="A5" s="15" t="s">
        <v>89</v>
      </c>
      <c r="B5" s="28"/>
      <c r="C5" s="100" t="s">
        <v>209</v>
      </c>
      <c r="D5" s="29">
        <f>IS!D13</f>
        <v>212.51948827664</v>
      </c>
      <c r="E5" s="30">
        <f>IS!E13</f>
        <v>72888.912725159593</v>
      </c>
      <c r="F5" s="30">
        <f>IS!F13</f>
        <v>497049.62878610595</v>
      </c>
      <c r="G5" s="30">
        <f>IS!G13</f>
        <v>23060.859379108952</v>
      </c>
      <c r="H5" s="31">
        <f>IS!H13</f>
        <v>23761.021339402268</v>
      </c>
    </row>
    <row r="6" spans="1:35" x14ac:dyDescent="0.2">
      <c r="A6" s="15" t="s">
        <v>106</v>
      </c>
      <c r="B6" s="28"/>
      <c r="C6" s="100" t="s">
        <v>209</v>
      </c>
      <c r="D6" s="29">
        <f>CAPEX!D10+CAPEX!D11</f>
        <v>8.4999999999999992E-2</v>
      </c>
      <c r="E6" s="30">
        <f>CAPEX!E10+CAPEX!E11</f>
        <v>8.5999999999999993E-2</v>
      </c>
      <c r="F6" s="30">
        <f>CAPEX!F10+CAPEX!F11</f>
        <v>8.6899999999999991E-2</v>
      </c>
      <c r="G6" s="30">
        <f>CAPEX!G10+CAPEX!G11</f>
        <v>8.7709999999999996E-2</v>
      </c>
      <c r="H6" s="31">
        <f>CAPEX!H10+CAPEX!H11</f>
        <v>8.843899999999999E-2</v>
      </c>
      <c r="I6" s="43"/>
      <c r="J6" s="43"/>
    </row>
    <row r="7" spans="1:35" x14ac:dyDescent="0.2">
      <c r="A7" s="15" t="s">
        <v>107</v>
      </c>
      <c r="B7" s="28"/>
      <c r="C7" s="100" t="s">
        <v>209</v>
      </c>
      <c r="D7" s="29">
        <v>0</v>
      </c>
      <c r="E7" s="30">
        <v>0</v>
      </c>
      <c r="F7" s="30">
        <v>0</v>
      </c>
      <c r="G7" s="30">
        <v>0</v>
      </c>
      <c r="H7" s="31">
        <v>0</v>
      </c>
    </row>
    <row r="8" spans="1:35" x14ac:dyDescent="0.2">
      <c r="A8" s="15" t="s">
        <v>108</v>
      </c>
      <c r="B8" s="28"/>
      <c r="C8" s="100" t="s">
        <v>209</v>
      </c>
      <c r="D8" s="29">
        <f>-IS!D15</f>
        <v>-44.629092538094397</v>
      </c>
      <c r="E8" s="30">
        <f>-IS!E15</f>
        <v>-15306.671672283514</v>
      </c>
      <c r="F8" s="30">
        <f>-IS!F15</f>
        <v>-104380.42204508225</v>
      </c>
      <c r="G8" s="30">
        <f>-IS!G15</f>
        <v>-4842.7804696128796</v>
      </c>
      <c r="H8" s="31">
        <f>-IS!H15</f>
        <v>-4989.8144812744758</v>
      </c>
    </row>
    <row r="9" spans="1:35" s="45" customFormat="1" ht="15" x14ac:dyDescent="0.25">
      <c r="A9" s="21" t="s">
        <v>109</v>
      </c>
      <c r="B9" s="22"/>
      <c r="C9" s="101" t="s">
        <v>209</v>
      </c>
      <c r="D9" s="32"/>
      <c r="E9" s="33"/>
      <c r="F9" s="33"/>
      <c r="G9" s="33"/>
      <c r="H9" s="34"/>
    </row>
    <row r="10" spans="1:35" x14ac:dyDescent="0.2">
      <c r="A10" s="15" t="s">
        <v>92</v>
      </c>
      <c r="B10" s="28"/>
      <c r="C10" s="100" t="s">
        <v>209</v>
      </c>
      <c r="D10" s="29">
        <f>Inputs!D17*Inputs!D25*1000</f>
        <v>31286.623728379862</v>
      </c>
      <c r="E10" s="30">
        <f>Inputs!E21*Inputs!E25*1000</f>
        <v>198708.48943357545</v>
      </c>
      <c r="F10" s="30">
        <f>Inputs!F21*Inputs!F25*1000</f>
        <v>1313424.6844507628</v>
      </c>
      <c r="G10" s="30">
        <f>Inputs!G21*Inputs!G25*1000</f>
        <v>20000</v>
      </c>
      <c r="H10" s="31">
        <f>Inputs!H21*Inputs!H25*1000</f>
        <v>20400.000000000004</v>
      </c>
    </row>
    <row r="11" spans="1:35" s="45" customFormat="1" ht="15" x14ac:dyDescent="0.25">
      <c r="A11" s="21" t="s">
        <v>110</v>
      </c>
      <c r="B11" s="22"/>
      <c r="C11" s="101" t="s">
        <v>209</v>
      </c>
      <c r="D11" s="32"/>
      <c r="E11" s="33"/>
      <c r="F11" s="33"/>
      <c r="G11" s="33"/>
      <c r="H11" s="34"/>
    </row>
    <row r="12" spans="1:35" x14ac:dyDescent="0.2">
      <c r="A12" s="35" t="s">
        <v>96</v>
      </c>
      <c r="B12" s="28"/>
      <c r="C12" s="100" t="s">
        <v>209</v>
      </c>
      <c r="D12" s="29">
        <f>Inputs!D17*Inputs!D25*1000</f>
        <v>31286.623728379862</v>
      </c>
      <c r="E12" s="30">
        <f>Inputs!E21*Inputs!E25*1000</f>
        <v>198708.48943357545</v>
      </c>
      <c r="F12" s="30">
        <f>Inputs!F21*Inputs!F25*1000</f>
        <v>1313424.6844507628</v>
      </c>
      <c r="G12" s="30">
        <f>Inputs!G21*Inputs!G25*1000</f>
        <v>20000</v>
      </c>
      <c r="H12" s="31">
        <f>Inputs!H21*Inputs!H25*1000</f>
        <v>20400.000000000004</v>
      </c>
    </row>
    <row r="13" spans="1:35" x14ac:dyDescent="0.2">
      <c r="A13" s="35" t="s">
        <v>97</v>
      </c>
      <c r="B13" s="28"/>
      <c r="C13" s="100" t="s">
        <v>209</v>
      </c>
      <c r="D13" s="29">
        <f>BS!D13</f>
        <v>156.43869364189933</v>
      </c>
      <c r="E13" s="30">
        <f>BS!E13-BS!D13</f>
        <v>962.25554343949716</v>
      </c>
      <c r="F13" s="30">
        <f>BS!F13-BS!E13</f>
        <v>6381.3107734186033</v>
      </c>
      <c r="G13" s="30">
        <f>BS!G13-BS!F13</f>
        <v>-2400.0002885499998</v>
      </c>
      <c r="H13" s="31">
        <f>BS!H13-BS!G13</f>
        <v>101.99970780500098</v>
      </c>
    </row>
    <row r="14" spans="1:35" x14ac:dyDescent="0.2">
      <c r="A14" s="35" t="s">
        <v>98</v>
      </c>
      <c r="B14" s="28"/>
      <c r="C14" s="100" t="s">
        <v>209</v>
      </c>
      <c r="D14" s="29">
        <f>BS!D14</f>
        <v>1270.2821923722224</v>
      </c>
      <c r="E14" s="30">
        <f>BS!E14-BS!D14</f>
        <v>7813.5150127287179</v>
      </c>
      <c r="F14" s="30">
        <f>BS!F14-BS!E14</f>
        <v>51816.24348015905</v>
      </c>
      <c r="G14" s="30">
        <f>BS!G14-BS!F14</f>
        <v>-19488.00234302599</v>
      </c>
      <c r="H14" s="31">
        <f>BS!H14-BS!G14</f>
        <v>828.23762737659854</v>
      </c>
    </row>
    <row r="15" spans="1:35" s="45" customFormat="1" ht="15" x14ac:dyDescent="0.25">
      <c r="A15" s="21"/>
      <c r="B15" s="22"/>
      <c r="C15" s="102"/>
      <c r="D15" s="32"/>
      <c r="E15" s="33"/>
      <c r="F15" s="33"/>
      <c r="G15" s="33"/>
      <c r="H15" s="34"/>
    </row>
    <row r="16" spans="1:35" s="45" customFormat="1" ht="15" x14ac:dyDescent="0.25">
      <c r="A16" s="192" t="s">
        <v>104</v>
      </c>
      <c r="B16" s="39"/>
      <c r="C16" s="103" t="s">
        <v>209</v>
      </c>
      <c r="D16" s="32">
        <f>-SUM(D17:D18)</f>
        <v>-1.0002</v>
      </c>
      <c r="E16" s="33">
        <f t="shared" ref="E16:H16" si="1">-SUM(E17:E18)</f>
        <v>-0.03</v>
      </c>
      <c r="F16" s="33">
        <f t="shared" si="1"/>
        <v>-0.03</v>
      </c>
      <c r="G16" s="33">
        <f t="shared" si="1"/>
        <v>-0.03</v>
      </c>
      <c r="H16" s="34">
        <f t="shared" si="1"/>
        <v>-0.03</v>
      </c>
    </row>
    <row r="17" spans="1:9" x14ac:dyDescent="0.2">
      <c r="A17" s="15" t="s">
        <v>111</v>
      </c>
      <c r="B17" s="28"/>
      <c r="C17" s="207" t="s">
        <v>209</v>
      </c>
      <c r="D17" s="342">
        <f>(CAPEX!D20+CAPEX!D25)</f>
        <v>0.70019999999999993</v>
      </c>
      <c r="E17" s="343">
        <f>(CAPEX!E20+CAPEX!E25)</f>
        <v>0.03</v>
      </c>
      <c r="F17" s="343">
        <f>(CAPEX!F20+CAPEX!F25)</f>
        <v>0.03</v>
      </c>
      <c r="G17" s="343">
        <f>(CAPEX!G20+CAPEX!G25)</f>
        <v>0.03</v>
      </c>
      <c r="H17" s="344">
        <f>(CAPEX!H20+CAPEX!H25)</f>
        <v>0.03</v>
      </c>
      <c r="I17" s="30"/>
    </row>
    <row r="18" spans="1:9" x14ac:dyDescent="0.2">
      <c r="A18" s="15" t="s">
        <v>112</v>
      </c>
      <c r="B18" s="28"/>
      <c r="C18" s="207" t="s">
        <v>209</v>
      </c>
      <c r="D18" s="29">
        <f>CAPEX!D15</f>
        <v>0.3</v>
      </c>
      <c r="E18" s="30">
        <f>CAPEX!E15</f>
        <v>0</v>
      </c>
      <c r="F18" s="30">
        <f>CAPEX!F15</f>
        <v>0</v>
      </c>
      <c r="G18" s="30">
        <f>CAPEX!G15</f>
        <v>0</v>
      </c>
      <c r="H18" s="31">
        <f>CAPEX!H15</f>
        <v>0</v>
      </c>
      <c r="I18" s="30"/>
    </row>
    <row r="19" spans="1:9" s="45" customFormat="1" ht="15" x14ac:dyDescent="0.25">
      <c r="A19" s="21"/>
      <c r="B19" s="22"/>
      <c r="C19" s="102"/>
      <c r="D19" s="32"/>
      <c r="E19" s="33"/>
      <c r="F19" s="33"/>
      <c r="G19" s="33"/>
      <c r="H19" s="34"/>
    </row>
    <row r="20" spans="1:9" s="45" customFormat="1" ht="15" x14ac:dyDescent="0.25">
      <c r="A20" s="192" t="s">
        <v>105</v>
      </c>
      <c r="B20" s="39"/>
      <c r="C20" s="264" t="s">
        <v>209</v>
      </c>
      <c r="D20" s="281">
        <f>-D21</f>
        <v>0</v>
      </c>
      <c r="E20" s="282">
        <f t="shared" ref="E20:H20" si="2">-E21</f>
        <v>0</v>
      </c>
      <c r="F20" s="282">
        <f t="shared" si="2"/>
        <v>0</v>
      </c>
      <c r="G20" s="282">
        <f t="shared" si="2"/>
        <v>0</v>
      </c>
      <c r="H20" s="283">
        <f t="shared" si="2"/>
        <v>0</v>
      </c>
    </row>
    <row r="21" spans="1:9" x14ac:dyDescent="0.2">
      <c r="A21" s="15" t="s">
        <v>38</v>
      </c>
      <c r="B21" s="28"/>
      <c r="C21" s="100" t="s">
        <v>209</v>
      </c>
      <c r="D21" s="29">
        <v>0</v>
      </c>
      <c r="E21" s="30">
        <v>0</v>
      </c>
      <c r="F21" s="30">
        <v>0</v>
      </c>
      <c r="G21" s="30">
        <v>0</v>
      </c>
      <c r="H21" s="31">
        <v>0</v>
      </c>
    </row>
    <row r="22" spans="1:9" x14ac:dyDescent="0.2">
      <c r="A22" s="15"/>
      <c r="B22" s="28"/>
      <c r="C22" s="102"/>
      <c r="D22" s="29"/>
      <c r="E22" s="30"/>
      <c r="F22" s="30"/>
      <c r="G22" s="30"/>
      <c r="H22" s="31"/>
    </row>
    <row r="23" spans="1:9" ht="15" x14ac:dyDescent="0.25">
      <c r="A23" s="20" t="s">
        <v>113</v>
      </c>
      <c r="B23" s="39"/>
      <c r="C23" s="103" t="s">
        <v>209</v>
      </c>
      <c r="D23" s="364">
        <f>Inputs!D64/1000</f>
        <v>35</v>
      </c>
      <c r="E23" s="365">
        <f>D25</f>
        <v>1628.6960817526692</v>
      </c>
      <c r="F23" s="365">
        <f t="shared" ref="F23:H23" si="3">E25</f>
        <v>67986.763690796986</v>
      </c>
      <c r="G23" s="365">
        <f t="shared" si="3"/>
        <v>518853.58158539812</v>
      </c>
      <c r="H23" s="366">
        <f t="shared" si="3"/>
        <v>515183.71557331819</v>
      </c>
    </row>
    <row r="24" spans="1:9" ht="15" x14ac:dyDescent="0.25">
      <c r="A24" s="279" t="s">
        <v>114</v>
      </c>
      <c r="B24" s="224"/>
      <c r="C24" s="280" t="s">
        <v>209</v>
      </c>
      <c r="D24" s="367">
        <f>D4+D16+D20</f>
        <v>1593.6960817526692</v>
      </c>
      <c r="E24" s="368">
        <f>E4+E16+E20</f>
        <v>66358.067609044316</v>
      </c>
      <c r="F24" s="368">
        <f>F4+F16+F20</f>
        <v>450866.81789460115</v>
      </c>
      <c r="G24" s="368">
        <f>G4+G16+G20</f>
        <v>-3669.8660120799191</v>
      </c>
      <c r="H24" s="369">
        <f>H4+H16+H20</f>
        <v>19701.502632309392</v>
      </c>
    </row>
    <row r="25" spans="1:9" ht="15" x14ac:dyDescent="0.25">
      <c r="A25" s="20" t="s">
        <v>115</v>
      </c>
      <c r="B25" s="39"/>
      <c r="C25" s="103" t="s">
        <v>209</v>
      </c>
      <c r="D25" s="364">
        <f>D23+D24</f>
        <v>1628.6960817526692</v>
      </c>
      <c r="E25" s="365">
        <f t="shared" ref="E25:H25" si="4">E23+E24</f>
        <v>67986.763690796986</v>
      </c>
      <c r="F25" s="365">
        <f t="shared" si="4"/>
        <v>518853.58158539812</v>
      </c>
      <c r="G25" s="365">
        <f t="shared" si="4"/>
        <v>515183.71557331819</v>
      </c>
      <c r="H25" s="366">
        <f t="shared" si="4"/>
        <v>534885.21820562752</v>
      </c>
    </row>
    <row r="27" spans="1:9" x14ac:dyDescent="0.2">
      <c r="A27" s="23"/>
      <c r="B27" s="23"/>
      <c r="D27" s="46"/>
      <c r="E27" s="46"/>
      <c r="F27" s="46"/>
      <c r="G27" s="46"/>
      <c r="H27" s="46"/>
    </row>
  </sheetData>
  <mergeCells count="1">
    <mergeCell ref="D2:H2"/>
  </mergeCells>
  <conditionalFormatting sqref="B3 A2:B2 I2:XFD3 B1 D1:XFD1">
    <cfRule type="cellIs" dxfId="7" priority="7" operator="lessThan">
      <formula>0</formula>
    </cfRule>
    <cfRule type="expression" dxfId="6" priority="8">
      <formula>"&lt;0"</formula>
    </cfRule>
  </conditionalFormatting>
  <conditionalFormatting sqref="A3">
    <cfRule type="cellIs" dxfId="5" priority="5" operator="lessThan">
      <formula>0</formula>
    </cfRule>
    <cfRule type="expression" dxfId="4" priority="6">
      <formula>"&lt;0"</formula>
    </cfRule>
  </conditionalFormatting>
  <conditionalFormatting sqref="C1:C2">
    <cfRule type="cellIs" dxfId="3" priority="3" operator="lessThan">
      <formula>0</formula>
    </cfRule>
    <cfRule type="expression" dxfId="2" priority="4">
      <formula>"&lt;0"</formula>
    </cfRule>
  </conditionalFormatting>
  <conditionalFormatting sqref="A1">
    <cfRule type="cellIs" dxfId="1" priority="1" operator="lessThan">
      <formula>0</formula>
    </cfRule>
    <cfRule type="expression" dxfId="0" priority="2">
      <formula>"&lt;0"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33"/>
  <sheetViews>
    <sheetView zoomScale="85" zoomScaleNormal="85" zoomScalePageLayoutView="85" workbookViewId="0">
      <selection activeCell="G6" sqref="G6"/>
    </sheetView>
  </sheetViews>
  <sheetFormatPr defaultColWidth="8.85546875" defaultRowHeight="12" x14ac:dyDescent="0.2"/>
  <cols>
    <col min="1" max="1" width="11.42578125" style="198" bestFit="1" customWidth="1"/>
    <col min="2" max="2" width="15.42578125" style="198" bestFit="1" customWidth="1"/>
    <col min="3" max="3" width="8.85546875" style="198"/>
    <col min="4" max="4" width="9.85546875" style="198" customWidth="1"/>
    <col min="5" max="5" width="8.85546875" style="198"/>
    <col min="6" max="6" width="19.85546875" style="198" bestFit="1" customWidth="1"/>
    <col min="7" max="22" width="8.85546875" style="198"/>
    <col min="23" max="23" width="14.28515625" style="198" customWidth="1"/>
    <col min="24" max="24" width="11.42578125" style="198" bestFit="1" customWidth="1"/>
    <col min="25" max="30" width="9" style="198" bestFit="1" customWidth="1"/>
    <col min="31" max="16384" width="8.85546875" style="198"/>
  </cols>
  <sheetData>
    <row r="1" spans="1:30" ht="15" x14ac:dyDescent="0.25">
      <c r="A1" s="236" t="s">
        <v>189</v>
      </c>
      <c r="B1" s="202" t="s">
        <v>124</v>
      </c>
      <c r="C1" s="202" t="s">
        <v>138</v>
      </c>
      <c r="D1" s="202" t="s">
        <v>123</v>
      </c>
      <c r="E1" s="202" t="s">
        <v>125</v>
      </c>
      <c r="W1" s="236" t="s">
        <v>188</v>
      </c>
      <c r="X1" s="291" t="s">
        <v>124</v>
      </c>
      <c r="Y1" s="291" t="s">
        <v>182</v>
      </c>
      <c r="Z1" s="291" t="s">
        <v>183</v>
      </c>
      <c r="AA1" s="291" t="s">
        <v>184</v>
      </c>
      <c r="AB1" s="291" t="s">
        <v>185</v>
      </c>
      <c r="AC1" s="291" t="s">
        <v>186</v>
      </c>
      <c r="AD1" s="291" t="s">
        <v>187</v>
      </c>
    </row>
    <row r="2" spans="1:30" x14ac:dyDescent="0.2">
      <c r="B2" s="199">
        <v>40377</v>
      </c>
      <c r="C2" s="200">
        <v>0</v>
      </c>
      <c r="D2" s="198">
        <v>0.09</v>
      </c>
      <c r="E2" s="198">
        <f>YEAR(B2)</f>
        <v>2010</v>
      </c>
      <c r="G2" s="198">
        <v>2011</v>
      </c>
      <c r="H2" s="198">
        <v>2012</v>
      </c>
      <c r="I2" s="198">
        <v>2013</v>
      </c>
      <c r="J2" s="198">
        <v>2014</v>
      </c>
      <c r="K2" s="198">
        <v>2015</v>
      </c>
      <c r="L2" s="198">
        <v>2016</v>
      </c>
      <c r="M2" s="198">
        <v>2017</v>
      </c>
      <c r="X2" s="295">
        <v>42550</v>
      </c>
      <c r="Y2" s="291">
        <v>117.300003</v>
      </c>
      <c r="Z2" s="291">
        <v>119.80999799999999</v>
      </c>
      <c r="AA2" s="291">
        <v>114.25</v>
      </c>
      <c r="AB2" s="291">
        <v>117</v>
      </c>
      <c r="AC2" s="291">
        <v>117</v>
      </c>
      <c r="AD2" s="291">
        <v>12800</v>
      </c>
    </row>
    <row r="3" spans="1:30" x14ac:dyDescent="0.2">
      <c r="B3" s="199">
        <v>40378</v>
      </c>
      <c r="C3" s="200">
        <v>0</v>
      </c>
      <c r="D3" s="198">
        <v>0.08</v>
      </c>
      <c r="E3" s="198">
        <f t="shared" ref="E3:E66" si="0">YEAR(B3)</f>
        <v>2010</v>
      </c>
      <c r="F3" s="198" t="s">
        <v>135</v>
      </c>
      <c r="G3" s="198">
        <f t="shared" ref="G3:M3" si="1">AVERAGEIF($E$2:$E$2544,G2,$D$2:$D$2544)</f>
        <v>5.6425205479452032</v>
      </c>
      <c r="H3" s="198">
        <f t="shared" si="1"/>
        <v>8.289153005464474</v>
      </c>
      <c r="I3" s="198">
        <f t="shared" si="1"/>
        <v>189.05687671232872</v>
      </c>
      <c r="J3" s="198">
        <f t="shared" si="1"/>
        <v>526.92413698630116</v>
      </c>
      <c r="K3" s="198">
        <f t="shared" si="1"/>
        <v>272.1782739726026</v>
      </c>
      <c r="L3" s="198">
        <f t="shared" si="1"/>
        <v>567.46827868852449</v>
      </c>
      <c r="M3" s="198">
        <f t="shared" si="1"/>
        <v>1496.148369565218</v>
      </c>
      <c r="X3" s="295">
        <v>42551</v>
      </c>
      <c r="Y3" s="291">
        <v>122.010002</v>
      </c>
      <c r="Z3" s="291">
        <v>125</v>
      </c>
      <c r="AA3" s="291">
        <v>118.150002</v>
      </c>
      <c r="AB3" s="291">
        <v>119.550003</v>
      </c>
      <c r="AC3" s="291">
        <v>119.550003</v>
      </c>
      <c r="AD3" s="291">
        <v>13700</v>
      </c>
    </row>
    <row r="4" spans="1:30" x14ac:dyDescent="0.2">
      <c r="B4" s="199">
        <v>40379</v>
      </c>
      <c r="C4" s="200">
        <v>0</v>
      </c>
      <c r="D4" s="198">
        <v>7.0000000000000007E-2</v>
      </c>
      <c r="E4" s="198">
        <f t="shared" si="0"/>
        <v>2010</v>
      </c>
      <c r="F4" s="198" t="s">
        <v>136</v>
      </c>
      <c r="G4" s="201"/>
      <c r="H4" s="201">
        <f t="shared" ref="H4:M4" si="2">H3/G3</f>
        <v>1.4690514522774891</v>
      </c>
      <c r="I4" s="201">
        <f t="shared" si="2"/>
        <v>22.807743636496564</v>
      </c>
      <c r="J4" s="201">
        <f t="shared" si="2"/>
        <v>2.7871196549389499</v>
      </c>
      <c r="K4" s="201">
        <f t="shared" si="2"/>
        <v>0.51654167055110367</v>
      </c>
      <c r="L4" s="201">
        <f t="shared" si="2"/>
        <v>2.0849139441072571</v>
      </c>
      <c r="M4" s="201">
        <f t="shared" si="2"/>
        <v>2.6365321653273122</v>
      </c>
      <c r="X4" s="295">
        <v>42552</v>
      </c>
      <c r="Y4" s="291">
        <v>119</v>
      </c>
      <c r="Z4" s="291">
        <v>119.75</v>
      </c>
      <c r="AA4" s="291">
        <v>116.699997</v>
      </c>
      <c r="AB4" s="291">
        <v>117.339996</v>
      </c>
      <c r="AC4" s="291">
        <v>117.339996</v>
      </c>
      <c r="AD4" s="291">
        <v>5900</v>
      </c>
    </row>
    <row r="5" spans="1:30" x14ac:dyDescent="0.2">
      <c r="B5" s="199">
        <v>40380</v>
      </c>
      <c r="C5" s="200">
        <v>0</v>
      </c>
      <c r="D5" s="198">
        <v>0.08</v>
      </c>
      <c r="E5" s="198">
        <f t="shared" si="0"/>
        <v>2010</v>
      </c>
      <c r="F5" s="198" t="s">
        <v>137</v>
      </c>
      <c r="G5" s="201">
        <f>PRODUCT(G4:M4)^(1/7)</f>
        <v>2.2192922780752085</v>
      </c>
      <c r="X5" s="295">
        <v>42556</v>
      </c>
      <c r="Y5" s="291">
        <v>116.150002</v>
      </c>
      <c r="Z5" s="291">
        <v>119</v>
      </c>
      <c r="AA5" s="291">
        <v>110</v>
      </c>
      <c r="AB5" s="291">
        <v>114</v>
      </c>
      <c r="AC5" s="291">
        <v>114</v>
      </c>
      <c r="AD5" s="291">
        <v>7800</v>
      </c>
    </row>
    <row r="6" spans="1:30" x14ac:dyDescent="0.2">
      <c r="B6" s="199">
        <v>40381</v>
      </c>
      <c r="C6" s="200">
        <v>0</v>
      </c>
      <c r="D6" s="198">
        <v>0.05</v>
      </c>
      <c r="E6" s="198">
        <f t="shared" si="0"/>
        <v>2010</v>
      </c>
      <c r="F6" s="198" t="s">
        <v>164</v>
      </c>
      <c r="G6" s="198">
        <v>0.65</v>
      </c>
      <c r="X6" s="295">
        <v>42557</v>
      </c>
      <c r="Y6" s="291">
        <v>114</v>
      </c>
      <c r="Z6" s="291">
        <v>119</v>
      </c>
      <c r="AA6" s="291">
        <v>113</v>
      </c>
      <c r="AB6" s="291">
        <v>117</v>
      </c>
      <c r="AC6" s="291">
        <v>117</v>
      </c>
      <c r="AD6" s="291">
        <v>7700</v>
      </c>
    </row>
    <row r="7" spans="1:30" x14ac:dyDescent="0.2">
      <c r="B7" s="199">
        <v>40382</v>
      </c>
      <c r="C7" s="200">
        <v>0</v>
      </c>
      <c r="D7" s="198">
        <v>0.06</v>
      </c>
      <c r="E7" s="198">
        <f t="shared" si="0"/>
        <v>2010</v>
      </c>
      <c r="X7" s="295">
        <v>42558</v>
      </c>
      <c r="Y7" s="291">
        <v>117.199997</v>
      </c>
      <c r="Z7" s="291">
        <v>117.199997</v>
      </c>
      <c r="AA7" s="291">
        <v>110</v>
      </c>
      <c r="AB7" s="291">
        <v>113.5</v>
      </c>
      <c r="AC7" s="291">
        <v>113.5</v>
      </c>
      <c r="AD7" s="291">
        <v>8300</v>
      </c>
    </row>
    <row r="8" spans="1:30" x14ac:dyDescent="0.2">
      <c r="B8" s="199">
        <v>40383</v>
      </c>
      <c r="C8" s="200">
        <v>0</v>
      </c>
      <c r="D8" s="198">
        <v>0.05</v>
      </c>
      <c r="E8" s="198">
        <f t="shared" si="0"/>
        <v>2010</v>
      </c>
      <c r="X8" s="295">
        <v>42559</v>
      </c>
      <c r="Y8" s="291">
        <v>122.5</v>
      </c>
      <c r="Z8" s="291">
        <v>123</v>
      </c>
      <c r="AA8" s="291">
        <v>118.5</v>
      </c>
      <c r="AB8" s="291">
        <v>119.599998</v>
      </c>
      <c r="AC8" s="291">
        <v>119.599998</v>
      </c>
      <c r="AD8" s="291">
        <v>12700</v>
      </c>
    </row>
    <row r="9" spans="1:30" x14ac:dyDescent="0.2">
      <c r="B9" s="199">
        <v>40384</v>
      </c>
      <c r="C9" s="200">
        <v>0</v>
      </c>
      <c r="D9" s="198">
        <v>0.05</v>
      </c>
      <c r="E9" s="198">
        <f t="shared" si="0"/>
        <v>2010</v>
      </c>
      <c r="H9" s="198">
        <v>15.955124485191973</v>
      </c>
      <c r="I9" s="198">
        <v>57.86894279495526</v>
      </c>
      <c r="J9" s="198">
        <v>98.643124652970471</v>
      </c>
      <c r="K9" s="198">
        <v>252.9488241300952</v>
      </c>
      <c r="L9" s="198">
        <v>551.76749053179333</v>
      </c>
      <c r="X9" s="295">
        <v>42562</v>
      </c>
      <c r="Y9" s="291">
        <v>121.099998</v>
      </c>
      <c r="Z9" s="291">
        <v>121.099998</v>
      </c>
      <c r="AA9" s="291">
        <v>118.099998</v>
      </c>
      <c r="AB9" s="291">
        <v>120.5</v>
      </c>
      <c r="AC9" s="291">
        <v>120.5</v>
      </c>
      <c r="AD9" s="291">
        <v>11500</v>
      </c>
    </row>
    <row r="10" spans="1:30" x14ac:dyDescent="0.2">
      <c r="B10" s="199">
        <v>40385</v>
      </c>
      <c r="C10" s="200">
        <v>0</v>
      </c>
      <c r="D10" s="198">
        <v>0.06</v>
      </c>
      <c r="E10" s="198">
        <f t="shared" si="0"/>
        <v>2010</v>
      </c>
      <c r="H10" s="198">
        <v>3.5625</v>
      </c>
      <c r="I10" s="198">
        <v>3.9453813084112159</v>
      </c>
      <c r="J10" s="198">
        <v>2.1165726693913047</v>
      </c>
      <c r="K10" s="198">
        <v>2.2979710878222526</v>
      </c>
      <c r="L10" s="198">
        <v>2.4858620636101669</v>
      </c>
      <c r="X10" s="295">
        <v>42563</v>
      </c>
      <c r="Y10" s="291">
        <v>118.599998</v>
      </c>
      <c r="Z10" s="291">
        <v>120.449997</v>
      </c>
      <c r="AA10" s="291">
        <v>118.199997</v>
      </c>
      <c r="AB10" s="291">
        <v>119</v>
      </c>
      <c r="AC10" s="291">
        <v>119</v>
      </c>
      <c r="AD10" s="291">
        <v>7700</v>
      </c>
    </row>
    <row r="11" spans="1:30" x14ac:dyDescent="0.2">
      <c r="B11" s="199">
        <v>40386</v>
      </c>
      <c r="C11" s="200">
        <v>0</v>
      </c>
      <c r="D11" s="198">
        <v>0.06</v>
      </c>
      <c r="E11" s="198">
        <f t="shared" si="0"/>
        <v>2010</v>
      </c>
      <c r="H11" s="198">
        <v>4.591946616748114</v>
      </c>
      <c r="I11" s="198">
        <v>11.42693597447675</v>
      </c>
      <c r="J11" s="198">
        <v>28.890019086415901</v>
      </c>
      <c r="K11" s="198">
        <v>81.886009337537288</v>
      </c>
      <c r="L11" s="198">
        <v>228.48099802966627</v>
      </c>
      <c r="X11" s="295">
        <v>42564</v>
      </c>
      <c r="Y11" s="291">
        <v>120</v>
      </c>
      <c r="Z11" s="291">
        <v>120</v>
      </c>
      <c r="AA11" s="291">
        <v>117.5</v>
      </c>
      <c r="AB11" s="291">
        <v>120</v>
      </c>
      <c r="AC11" s="291">
        <v>120</v>
      </c>
      <c r="AD11" s="291">
        <v>5900</v>
      </c>
    </row>
    <row r="12" spans="1:30" x14ac:dyDescent="0.2">
      <c r="B12" s="199">
        <v>40387</v>
      </c>
      <c r="C12" s="200">
        <v>0</v>
      </c>
      <c r="D12" s="198">
        <v>0.06</v>
      </c>
      <c r="E12" s="198">
        <f t="shared" si="0"/>
        <v>2010</v>
      </c>
      <c r="H12" s="198">
        <v>7.8006778684438585</v>
      </c>
      <c r="I12" s="198">
        <v>42.49662551206729</v>
      </c>
      <c r="J12" s="198">
        <v>67.636532897163264</v>
      </c>
      <c r="K12" s="198">
        <v>168.76484370473565</v>
      </c>
      <c r="L12" s="198">
        <v>320.80063043851686</v>
      </c>
      <c r="X12" s="295">
        <v>42565</v>
      </c>
      <c r="Y12" s="291">
        <v>120.349998</v>
      </c>
      <c r="Z12" s="291">
        <v>120.349998</v>
      </c>
      <c r="AA12" s="291">
        <v>116.25</v>
      </c>
      <c r="AB12" s="291">
        <v>119.5</v>
      </c>
      <c r="AC12" s="291">
        <v>119.5</v>
      </c>
      <c r="AD12" s="291">
        <v>4700</v>
      </c>
    </row>
    <row r="13" spans="1:30" ht="15" x14ac:dyDescent="0.25">
      <c r="B13" s="199">
        <v>40388</v>
      </c>
      <c r="C13" s="200">
        <v>0</v>
      </c>
      <c r="D13" s="198">
        <v>7.0000000000000007E-2</v>
      </c>
      <c r="E13" s="198">
        <f t="shared" si="0"/>
        <v>2010</v>
      </c>
      <c r="H13" s="236">
        <v>2018</v>
      </c>
      <c r="I13" s="51">
        <v>2019</v>
      </c>
      <c r="J13" s="51">
        <v>2020</v>
      </c>
      <c r="K13" s="51">
        <v>2021</v>
      </c>
      <c r="L13" s="51">
        <v>2022</v>
      </c>
      <c r="X13" s="295">
        <v>42566</v>
      </c>
      <c r="Y13" s="291">
        <v>118.25</v>
      </c>
      <c r="Z13" s="291">
        <v>120.400002</v>
      </c>
      <c r="AA13" s="291">
        <v>118.25</v>
      </c>
      <c r="AB13" s="291">
        <v>120</v>
      </c>
      <c r="AC13" s="291">
        <v>120</v>
      </c>
      <c r="AD13" s="291">
        <v>4200</v>
      </c>
    </row>
    <row r="14" spans="1:30" x14ac:dyDescent="0.2">
      <c r="B14" s="199">
        <v>40389</v>
      </c>
      <c r="C14" s="200">
        <v>0</v>
      </c>
      <c r="D14" s="198">
        <v>0.06</v>
      </c>
      <c r="E14" s="198">
        <f t="shared" si="0"/>
        <v>2010</v>
      </c>
      <c r="G14" s="198" t="s">
        <v>173</v>
      </c>
      <c r="H14" s="198">
        <v>15.955124485191973</v>
      </c>
      <c r="I14" s="198">
        <v>57.86894279495526</v>
      </c>
      <c r="J14" s="198">
        <v>98.643124652970471</v>
      </c>
      <c r="K14" s="198">
        <v>252.9488241300952</v>
      </c>
      <c r="L14" s="198">
        <v>551.76749053179333</v>
      </c>
      <c r="X14" s="295">
        <v>42569</v>
      </c>
      <c r="Y14" s="291">
        <v>119.5</v>
      </c>
      <c r="Z14" s="291">
        <v>121</v>
      </c>
      <c r="AA14" s="291">
        <v>117.5</v>
      </c>
      <c r="AB14" s="291">
        <v>117.5</v>
      </c>
      <c r="AC14" s="291">
        <v>117.5</v>
      </c>
      <c r="AD14" s="291">
        <v>7000</v>
      </c>
    </row>
    <row r="15" spans="1:30" ht="15" x14ac:dyDescent="0.25">
      <c r="B15" s="199">
        <v>40390</v>
      </c>
      <c r="C15" s="200">
        <v>0</v>
      </c>
      <c r="D15" s="198">
        <v>7.0000000000000007E-2</v>
      </c>
      <c r="E15" s="198">
        <f t="shared" si="0"/>
        <v>2010</v>
      </c>
      <c r="G15" s="12" t="s">
        <v>73</v>
      </c>
      <c r="H15" s="285">
        <f>H10/H$14</f>
        <v>0.22328249480637855</v>
      </c>
      <c r="I15" s="285">
        <f t="shared" ref="I15:L15" si="3">I10/I$14</f>
        <v>6.8177870855369346E-2</v>
      </c>
      <c r="J15" s="285">
        <f t="shared" si="3"/>
        <v>2.1456869668691782E-2</v>
      </c>
      <c r="K15" s="285">
        <f t="shared" si="3"/>
        <v>9.0847272989906178E-3</v>
      </c>
      <c r="L15" s="285">
        <f t="shared" si="3"/>
        <v>4.5052709814677443E-3</v>
      </c>
      <c r="X15" s="295">
        <v>42570</v>
      </c>
      <c r="Y15" s="291">
        <v>116</v>
      </c>
      <c r="Z15" s="291">
        <v>116.5</v>
      </c>
      <c r="AA15" s="291">
        <v>103.5</v>
      </c>
      <c r="AB15" s="291">
        <v>103.5</v>
      </c>
      <c r="AC15" s="291">
        <v>103.5</v>
      </c>
      <c r="AD15" s="291">
        <v>18500</v>
      </c>
    </row>
    <row r="16" spans="1:30" ht="15" x14ac:dyDescent="0.25">
      <c r="B16" s="199">
        <v>40391</v>
      </c>
      <c r="C16" s="200">
        <v>0</v>
      </c>
      <c r="D16" s="198">
        <v>0.06</v>
      </c>
      <c r="E16" s="198">
        <f t="shared" si="0"/>
        <v>2010</v>
      </c>
      <c r="G16" s="21" t="s">
        <v>74</v>
      </c>
      <c r="H16" s="285">
        <f t="shared" ref="H16:L17" si="4">H11/H$14</f>
        <v>0.28780387273129215</v>
      </c>
      <c r="I16" s="285">
        <f t="shared" si="4"/>
        <v>0.19746232473894262</v>
      </c>
      <c r="J16" s="285">
        <f t="shared" si="4"/>
        <v>0.29287412770075838</v>
      </c>
      <c r="K16" s="285">
        <f t="shared" si="4"/>
        <v>0.32372559793131173</v>
      </c>
      <c r="L16" s="285">
        <f t="shared" si="4"/>
        <v>0.41408927120634881</v>
      </c>
      <c r="X16" s="295">
        <v>42571</v>
      </c>
      <c r="Y16" s="291">
        <v>108</v>
      </c>
      <c r="Z16" s="291">
        <v>111</v>
      </c>
      <c r="AA16" s="291">
        <v>102</v>
      </c>
      <c r="AB16" s="291">
        <v>105</v>
      </c>
      <c r="AC16" s="291">
        <v>105</v>
      </c>
      <c r="AD16" s="291">
        <v>8200</v>
      </c>
    </row>
    <row r="17" spans="2:30" ht="15" x14ac:dyDescent="0.25">
      <c r="B17" s="199">
        <v>40392</v>
      </c>
      <c r="C17" s="200">
        <v>0</v>
      </c>
      <c r="D17" s="198">
        <v>0.06</v>
      </c>
      <c r="E17" s="198">
        <f t="shared" si="0"/>
        <v>2010</v>
      </c>
      <c r="G17" s="20" t="s">
        <v>75</v>
      </c>
      <c r="H17" s="285">
        <f t="shared" si="4"/>
        <v>0.48891363246232922</v>
      </c>
      <c r="I17" s="285">
        <f t="shared" si="4"/>
        <v>0.73435980440568793</v>
      </c>
      <c r="J17" s="285">
        <f t="shared" si="4"/>
        <v>0.68566900263054986</v>
      </c>
      <c r="K17" s="285">
        <f t="shared" si="4"/>
        <v>0.66718967476969759</v>
      </c>
      <c r="L17" s="285">
        <f t="shared" si="4"/>
        <v>0.58140545781218333</v>
      </c>
      <c r="X17" s="295">
        <v>42572</v>
      </c>
      <c r="Y17" s="291">
        <v>105</v>
      </c>
      <c r="Z17" s="291">
        <v>107.099998</v>
      </c>
      <c r="AA17" s="291">
        <v>102.5</v>
      </c>
      <c r="AB17" s="291">
        <v>106</v>
      </c>
      <c r="AC17" s="291">
        <v>106</v>
      </c>
      <c r="AD17" s="291">
        <v>2600</v>
      </c>
    </row>
    <row r="18" spans="2:30" x14ac:dyDescent="0.2">
      <c r="B18" s="199">
        <v>40393</v>
      </c>
      <c r="C18" s="200">
        <v>0</v>
      </c>
      <c r="D18" s="198">
        <v>0.06</v>
      </c>
      <c r="E18" s="198">
        <f t="shared" si="0"/>
        <v>2010</v>
      </c>
      <c r="X18" s="295">
        <v>42573</v>
      </c>
      <c r="Y18" s="291">
        <v>106</v>
      </c>
      <c r="Z18" s="291">
        <v>108</v>
      </c>
      <c r="AA18" s="291">
        <v>104</v>
      </c>
      <c r="AB18" s="291">
        <v>105</v>
      </c>
      <c r="AC18" s="291">
        <v>105</v>
      </c>
      <c r="AD18" s="291">
        <v>3000</v>
      </c>
    </row>
    <row r="19" spans="2:30" x14ac:dyDescent="0.2">
      <c r="B19" s="199">
        <v>40394</v>
      </c>
      <c r="C19" s="200">
        <v>0</v>
      </c>
      <c r="D19" s="198">
        <v>0.06</v>
      </c>
      <c r="E19" s="198">
        <f t="shared" si="0"/>
        <v>2010</v>
      </c>
      <c r="X19" s="295">
        <v>42576</v>
      </c>
      <c r="Y19" s="291">
        <v>105.25</v>
      </c>
      <c r="Z19" s="291">
        <v>105.25</v>
      </c>
      <c r="AA19" s="291">
        <v>101.25</v>
      </c>
      <c r="AB19" s="291">
        <v>104</v>
      </c>
      <c r="AC19" s="291">
        <v>104</v>
      </c>
      <c r="AD19" s="291">
        <v>6600</v>
      </c>
    </row>
    <row r="20" spans="2:30" x14ac:dyDescent="0.2">
      <c r="B20" s="199">
        <v>40395</v>
      </c>
      <c r="C20" s="200">
        <v>0</v>
      </c>
      <c r="D20" s="198">
        <v>0.06</v>
      </c>
      <c r="E20" s="198">
        <f t="shared" si="0"/>
        <v>2010</v>
      </c>
      <c r="X20" s="295">
        <v>42577</v>
      </c>
      <c r="Y20" s="291">
        <v>101.349998</v>
      </c>
      <c r="Z20" s="291">
        <v>104.5</v>
      </c>
      <c r="AA20" s="291">
        <v>101.099998</v>
      </c>
      <c r="AB20" s="291">
        <v>104.5</v>
      </c>
      <c r="AC20" s="291">
        <v>104.5</v>
      </c>
      <c r="AD20" s="291">
        <v>2600</v>
      </c>
    </row>
    <row r="21" spans="2:30" x14ac:dyDescent="0.2">
      <c r="B21" s="199">
        <v>40396</v>
      </c>
      <c r="C21" s="200">
        <v>0</v>
      </c>
      <c r="D21" s="198">
        <v>0.06</v>
      </c>
      <c r="E21" s="198">
        <f t="shared" si="0"/>
        <v>2010</v>
      </c>
      <c r="X21" s="295">
        <v>42578</v>
      </c>
      <c r="Y21" s="291">
        <v>104.5</v>
      </c>
      <c r="Z21" s="291">
        <v>104.5</v>
      </c>
      <c r="AA21" s="291">
        <v>100</v>
      </c>
      <c r="AB21" s="291">
        <v>100</v>
      </c>
      <c r="AC21" s="291">
        <v>100</v>
      </c>
      <c r="AD21" s="291">
        <v>4000</v>
      </c>
    </row>
    <row r="22" spans="2:30" x14ac:dyDescent="0.2">
      <c r="B22" s="199">
        <v>40397</v>
      </c>
      <c r="C22" s="200">
        <v>0</v>
      </c>
      <c r="D22" s="198">
        <v>0.06</v>
      </c>
      <c r="E22" s="198">
        <f t="shared" si="0"/>
        <v>2010</v>
      </c>
      <c r="X22" s="295">
        <v>42579</v>
      </c>
      <c r="Y22" s="291">
        <v>101</v>
      </c>
      <c r="Z22" s="291">
        <v>101</v>
      </c>
      <c r="AA22" s="291">
        <v>86</v>
      </c>
      <c r="AB22" s="291">
        <v>94.650002000000001</v>
      </c>
      <c r="AC22" s="291">
        <v>94.650002000000001</v>
      </c>
      <c r="AD22" s="291">
        <v>26200</v>
      </c>
    </row>
    <row r="23" spans="2:30" x14ac:dyDescent="0.2">
      <c r="B23" s="199">
        <v>40398</v>
      </c>
      <c r="C23" s="200">
        <v>0</v>
      </c>
      <c r="D23" s="198">
        <v>0.06</v>
      </c>
      <c r="E23" s="198">
        <f t="shared" si="0"/>
        <v>2010</v>
      </c>
      <c r="X23" s="295">
        <v>42580</v>
      </c>
      <c r="Y23" s="291">
        <v>95</v>
      </c>
      <c r="Z23" s="291">
        <v>95</v>
      </c>
      <c r="AA23" s="291">
        <v>88.160004000000001</v>
      </c>
      <c r="AB23" s="291">
        <v>95</v>
      </c>
      <c r="AC23" s="291">
        <v>95</v>
      </c>
      <c r="AD23" s="291">
        <v>8500</v>
      </c>
    </row>
    <row r="24" spans="2:30" x14ac:dyDescent="0.2">
      <c r="B24" s="199">
        <v>40399</v>
      </c>
      <c r="C24" s="200">
        <v>0</v>
      </c>
      <c r="D24" s="198">
        <v>7.0000000000000007E-2</v>
      </c>
      <c r="E24" s="198">
        <f t="shared" si="0"/>
        <v>2010</v>
      </c>
      <c r="X24" s="295">
        <v>42583</v>
      </c>
      <c r="Y24" s="291">
        <v>91</v>
      </c>
      <c r="Z24" s="291">
        <v>91</v>
      </c>
      <c r="AA24" s="291">
        <v>82</v>
      </c>
      <c r="AB24" s="291">
        <v>87</v>
      </c>
      <c r="AC24" s="291">
        <v>87</v>
      </c>
      <c r="AD24" s="291">
        <v>13600</v>
      </c>
    </row>
    <row r="25" spans="2:30" x14ac:dyDescent="0.2">
      <c r="B25" s="199">
        <v>40400</v>
      </c>
      <c r="C25" s="200">
        <v>0</v>
      </c>
      <c r="D25" s="198">
        <v>7.0000000000000007E-2</v>
      </c>
      <c r="E25" s="198">
        <f t="shared" si="0"/>
        <v>2010</v>
      </c>
      <c r="X25" s="295">
        <v>42584</v>
      </c>
      <c r="Y25" s="291">
        <v>86</v>
      </c>
      <c r="Z25" s="291">
        <v>86.300003000000004</v>
      </c>
      <c r="AA25" s="291">
        <v>80.150002000000001</v>
      </c>
      <c r="AB25" s="291">
        <v>82</v>
      </c>
      <c r="AC25" s="291">
        <v>82</v>
      </c>
      <c r="AD25" s="291">
        <v>15200</v>
      </c>
    </row>
    <row r="26" spans="2:30" x14ac:dyDescent="0.2">
      <c r="B26" s="199">
        <v>40401</v>
      </c>
      <c r="C26" s="200">
        <v>0</v>
      </c>
      <c r="D26" s="198">
        <v>7.0000000000000007E-2</v>
      </c>
      <c r="E26" s="198">
        <f t="shared" si="0"/>
        <v>2010</v>
      </c>
      <c r="X26" s="295">
        <v>42585</v>
      </c>
      <c r="Y26" s="291">
        <v>81</v>
      </c>
      <c r="Z26" s="291">
        <v>93</v>
      </c>
      <c r="AA26" s="291">
        <v>78.050003000000004</v>
      </c>
      <c r="AB26" s="291">
        <v>90</v>
      </c>
      <c r="AC26" s="291">
        <v>90</v>
      </c>
      <c r="AD26" s="291">
        <v>14800</v>
      </c>
    </row>
    <row r="27" spans="2:30" x14ac:dyDescent="0.2">
      <c r="B27" s="199">
        <v>40402</v>
      </c>
      <c r="C27" s="200">
        <v>0</v>
      </c>
      <c r="D27" s="198">
        <v>7.0000000000000007E-2</v>
      </c>
      <c r="E27" s="198">
        <f t="shared" si="0"/>
        <v>2010</v>
      </c>
      <c r="X27" s="295">
        <v>42586</v>
      </c>
      <c r="Y27" s="291">
        <v>95</v>
      </c>
      <c r="Z27" s="291">
        <v>99.879997000000003</v>
      </c>
      <c r="AA27" s="291">
        <v>95</v>
      </c>
      <c r="AB27" s="291">
        <v>97.5</v>
      </c>
      <c r="AC27" s="291">
        <v>97.5</v>
      </c>
      <c r="AD27" s="291">
        <v>11000</v>
      </c>
    </row>
    <row r="28" spans="2:30" x14ac:dyDescent="0.2">
      <c r="B28" s="199">
        <v>40403</v>
      </c>
      <c r="C28" s="200">
        <v>0</v>
      </c>
      <c r="D28" s="198">
        <v>0.06</v>
      </c>
      <c r="E28" s="198">
        <f t="shared" si="0"/>
        <v>2010</v>
      </c>
      <c r="X28" s="295">
        <v>42587</v>
      </c>
      <c r="Y28" s="291">
        <v>97.989998</v>
      </c>
      <c r="Z28" s="291">
        <v>98.900002000000001</v>
      </c>
      <c r="AA28" s="291">
        <v>89.199996999999996</v>
      </c>
      <c r="AB28" s="291">
        <v>90</v>
      </c>
      <c r="AC28" s="291">
        <v>90</v>
      </c>
      <c r="AD28" s="291">
        <v>6000</v>
      </c>
    </row>
    <row r="29" spans="2:30" x14ac:dyDescent="0.2">
      <c r="B29" s="199">
        <v>40404</v>
      </c>
      <c r="C29" s="200">
        <v>0</v>
      </c>
      <c r="D29" s="198">
        <v>7.0000000000000007E-2</v>
      </c>
      <c r="E29" s="198">
        <f t="shared" si="0"/>
        <v>2010</v>
      </c>
      <c r="X29" s="295">
        <v>42590</v>
      </c>
      <c r="Y29" s="291">
        <v>92</v>
      </c>
      <c r="Z29" s="291">
        <v>95</v>
      </c>
      <c r="AA29" s="291">
        <v>91.300003000000004</v>
      </c>
      <c r="AB29" s="291">
        <v>92</v>
      </c>
      <c r="AC29" s="291">
        <v>92</v>
      </c>
      <c r="AD29" s="291">
        <v>1800</v>
      </c>
    </row>
    <row r="30" spans="2:30" x14ac:dyDescent="0.2">
      <c r="B30" s="199">
        <v>40405</v>
      </c>
      <c r="C30" s="200">
        <v>0</v>
      </c>
      <c r="D30" s="198">
        <v>7.0000000000000007E-2</v>
      </c>
      <c r="E30" s="198">
        <f t="shared" si="0"/>
        <v>2010</v>
      </c>
      <c r="X30" s="295">
        <v>42591</v>
      </c>
      <c r="Y30" s="291">
        <v>91.25</v>
      </c>
      <c r="Z30" s="291">
        <v>94</v>
      </c>
      <c r="AA30" s="291">
        <v>91.25</v>
      </c>
      <c r="AB30" s="291">
        <v>92</v>
      </c>
      <c r="AC30" s="291">
        <v>92</v>
      </c>
      <c r="AD30" s="291">
        <v>1200</v>
      </c>
    </row>
    <row r="31" spans="2:30" x14ac:dyDescent="0.2">
      <c r="B31" s="199">
        <v>40406</v>
      </c>
      <c r="C31" s="200">
        <v>0</v>
      </c>
      <c r="D31" s="198">
        <v>7.0000000000000007E-2</v>
      </c>
      <c r="E31" s="198">
        <f t="shared" si="0"/>
        <v>2010</v>
      </c>
      <c r="X31" s="295">
        <v>42592</v>
      </c>
      <c r="Y31" s="291">
        <v>94</v>
      </c>
      <c r="Z31" s="291">
        <v>97</v>
      </c>
      <c r="AA31" s="291">
        <v>92</v>
      </c>
      <c r="AB31" s="291">
        <v>96</v>
      </c>
      <c r="AC31" s="291">
        <v>96</v>
      </c>
      <c r="AD31" s="291">
        <v>3300</v>
      </c>
    </row>
    <row r="32" spans="2:30" x14ac:dyDescent="0.2">
      <c r="B32" s="199">
        <v>40407</v>
      </c>
      <c r="C32" s="200">
        <v>0</v>
      </c>
      <c r="D32" s="198">
        <v>7.0000000000000007E-2</v>
      </c>
      <c r="E32" s="198">
        <f t="shared" si="0"/>
        <v>2010</v>
      </c>
      <c r="X32" s="295">
        <v>42593</v>
      </c>
      <c r="Y32" s="291">
        <v>95</v>
      </c>
      <c r="Z32" s="291">
        <v>96</v>
      </c>
      <c r="AA32" s="291">
        <v>94.5</v>
      </c>
      <c r="AB32" s="291">
        <v>94.5</v>
      </c>
      <c r="AC32" s="291">
        <v>94.5</v>
      </c>
      <c r="AD32" s="291">
        <v>1800</v>
      </c>
    </row>
    <row r="33" spans="2:30" x14ac:dyDescent="0.2">
      <c r="B33" s="199">
        <v>40408</v>
      </c>
      <c r="C33" s="200">
        <v>0</v>
      </c>
      <c r="D33" s="198">
        <v>7.0000000000000007E-2</v>
      </c>
      <c r="E33" s="198">
        <f t="shared" si="0"/>
        <v>2010</v>
      </c>
      <c r="X33" s="295">
        <v>42594</v>
      </c>
      <c r="Y33" s="291">
        <v>95</v>
      </c>
      <c r="Z33" s="291">
        <v>97.5</v>
      </c>
      <c r="AA33" s="291">
        <v>95</v>
      </c>
      <c r="AB33" s="291">
        <v>97.5</v>
      </c>
      <c r="AC33" s="291">
        <v>97.5</v>
      </c>
      <c r="AD33" s="291">
        <v>2700</v>
      </c>
    </row>
    <row r="34" spans="2:30" x14ac:dyDescent="0.2">
      <c r="B34" s="199">
        <v>40409</v>
      </c>
      <c r="C34" s="200">
        <v>0</v>
      </c>
      <c r="D34" s="198">
        <v>7.0000000000000007E-2</v>
      </c>
      <c r="E34" s="198">
        <f t="shared" si="0"/>
        <v>2010</v>
      </c>
      <c r="X34" s="295">
        <v>42597</v>
      </c>
      <c r="Y34" s="291">
        <v>98</v>
      </c>
      <c r="Z34" s="291">
        <v>98</v>
      </c>
      <c r="AA34" s="291">
        <v>95.010002</v>
      </c>
      <c r="AB34" s="291">
        <v>95.050003000000004</v>
      </c>
      <c r="AC34" s="291">
        <v>95.050003000000004</v>
      </c>
      <c r="AD34" s="291">
        <v>4400</v>
      </c>
    </row>
    <row r="35" spans="2:30" x14ac:dyDescent="0.2">
      <c r="B35" s="199">
        <v>40410</v>
      </c>
      <c r="C35" s="200">
        <v>0</v>
      </c>
      <c r="D35" s="198">
        <v>7.0000000000000007E-2</v>
      </c>
      <c r="E35" s="198">
        <f t="shared" si="0"/>
        <v>2010</v>
      </c>
      <c r="X35" s="295">
        <v>42598</v>
      </c>
      <c r="Y35" s="291">
        <v>97.5</v>
      </c>
      <c r="Z35" s="291">
        <v>100</v>
      </c>
      <c r="AA35" s="291">
        <v>97.5</v>
      </c>
      <c r="AB35" s="291">
        <v>99.989998</v>
      </c>
      <c r="AC35" s="291">
        <v>99.989998</v>
      </c>
      <c r="AD35" s="291">
        <v>5400</v>
      </c>
    </row>
    <row r="36" spans="2:30" x14ac:dyDescent="0.2">
      <c r="B36" s="199">
        <v>40411</v>
      </c>
      <c r="C36" s="200">
        <v>0</v>
      </c>
      <c r="D36" s="198">
        <v>7.0000000000000007E-2</v>
      </c>
      <c r="E36" s="198">
        <f t="shared" si="0"/>
        <v>2010</v>
      </c>
      <c r="X36" s="295">
        <v>42599</v>
      </c>
      <c r="Y36" s="291">
        <v>104</v>
      </c>
      <c r="Z36" s="291">
        <v>104</v>
      </c>
      <c r="AA36" s="291">
        <v>97</v>
      </c>
      <c r="AB36" s="291">
        <v>99</v>
      </c>
      <c r="AC36" s="291">
        <v>99</v>
      </c>
      <c r="AD36" s="291">
        <v>4700</v>
      </c>
    </row>
    <row r="37" spans="2:30" x14ac:dyDescent="0.2">
      <c r="B37" s="199">
        <v>40412</v>
      </c>
      <c r="C37" s="200">
        <v>0</v>
      </c>
      <c r="D37" s="198">
        <v>7.0000000000000007E-2</v>
      </c>
      <c r="E37" s="198">
        <f t="shared" si="0"/>
        <v>2010</v>
      </c>
      <c r="X37" s="295">
        <v>42600</v>
      </c>
      <c r="Y37" s="291">
        <v>101.75</v>
      </c>
      <c r="Z37" s="291">
        <v>101.75</v>
      </c>
      <c r="AA37" s="291">
        <v>96</v>
      </c>
      <c r="AB37" s="291">
        <v>96</v>
      </c>
      <c r="AC37" s="291">
        <v>96</v>
      </c>
      <c r="AD37" s="291">
        <v>1300</v>
      </c>
    </row>
    <row r="38" spans="2:30" x14ac:dyDescent="0.2">
      <c r="B38" s="199">
        <v>40413</v>
      </c>
      <c r="C38" s="200">
        <v>0</v>
      </c>
      <c r="D38" s="198">
        <v>0.06</v>
      </c>
      <c r="E38" s="198">
        <f t="shared" si="0"/>
        <v>2010</v>
      </c>
      <c r="X38" s="295">
        <v>42601</v>
      </c>
      <c r="Y38" s="291">
        <v>98</v>
      </c>
      <c r="Z38" s="291">
        <v>98.889999000000003</v>
      </c>
      <c r="AA38" s="291">
        <v>96</v>
      </c>
      <c r="AB38" s="291">
        <v>98</v>
      </c>
      <c r="AC38" s="291">
        <v>98</v>
      </c>
      <c r="AD38" s="291">
        <v>1900</v>
      </c>
    </row>
    <row r="39" spans="2:30" x14ac:dyDescent="0.2">
      <c r="B39" s="199">
        <v>40414</v>
      </c>
      <c r="C39" s="200">
        <v>0</v>
      </c>
      <c r="D39" s="198">
        <v>0.06</v>
      </c>
      <c r="E39" s="198">
        <f t="shared" si="0"/>
        <v>2010</v>
      </c>
      <c r="X39" s="295">
        <v>42604</v>
      </c>
      <c r="Y39" s="291">
        <v>98.5</v>
      </c>
      <c r="Z39" s="291">
        <v>101.5</v>
      </c>
      <c r="AA39" s="291">
        <v>94</v>
      </c>
      <c r="AB39" s="291">
        <v>95</v>
      </c>
      <c r="AC39" s="291">
        <v>95</v>
      </c>
      <c r="AD39" s="291">
        <v>6200</v>
      </c>
    </row>
    <row r="40" spans="2:30" x14ac:dyDescent="0.2">
      <c r="B40" s="199">
        <v>40415</v>
      </c>
      <c r="C40" s="200">
        <v>0</v>
      </c>
      <c r="D40" s="198">
        <v>0.06</v>
      </c>
      <c r="E40" s="198">
        <f t="shared" si="0"/>
        <v>2010</v>
      </c>
      <c r="X40" s="295">
        <v>42605</v>
      </c>
      <c r="Y40" s="291">
        <v>95</v>
      </c>
      <c r="Z40" s="291">
        <v>95</v>
      </c>
      <c r="AA40" s="291">
        <v>89</v>
      </c>
      <c r="AB40" s="291">
        <v>89</v>
      </c>
      <c r="AC40" s="291">
        <v>89</v>
      </c>
      <c r="AD40" s="291">
        <v>8400</v>
      </c>
    </row>
    <row r="41" spans="2:30" x14ac:dyDescent="0.2">
      <c r="B41" s="199">
        <v>40416</v>
      </c>
      <c r="C41" s="200">
        <v>0</v>
      </c>
      <c r="D41" s="198">
        <v>0.06</v>
      </c>
      <c r="E41" s="198">
        <f t="shared" si="0"/>
        <v>2010</v>
      </c>
      <c r="X41" s="295">
        <v>42606</v>
      </c>
      <c r="Y41" s="291">
        <v>90</v>
      </c>
      <c r="Z41" s="291">
        <v>90</v>
      </c>
      <c r="AA41" s="291">
        <v>81.629997000000003</v>
      </c>
      <c r="AB41" s="291">
        <v>82</v>
      </c>
      <c r="AC41" s="291">
        <v>82</v>
      </c>
      <c r="AD41" s="291">
        <v>17700</v>
      </c>
    </row>
    <row r="42" spans="2:30" x14ac:dyDescent="0.2">
      <c r="B42" s="199">
        <v>40417</v>
      </c>
      <c r="C42" s="200">
        <v>0</v>
      </c>
      <c r="D42" s="198">
        <v>0.06</v>
      </c>
      <c r="E42" s="198">
        <f t="shared" si="0"/>
        <v>2010</v>
      </c>
      <c r="X42" s="295">
        <v>42607</v>
      </c>
      <c r="Y42" s="291">
        <v>84.400002000000001</v>
      </c>
      <c r="Z42" s="291">
        <v>84.400002000000001</v>
      </c>
      <c r="AA42" s="291">
        <v>76</v>
      </c>
      <c r="AB42" s="291">
        <v>79</v>
      </c>
      <c r="AC42" s="291">
        <v>79</v>
      </c>
      <c r="AD42" s="291">
        <v>16100</v>
      </c>
    </row>
    <row r="43" spans="2:30" x14ac:dyDescent="0.2">
      <c r="B43" s="199">
        <v>40418</v>
      </c>
      <c r="C43" s="200">
        <v>0</v>
      </c>
      <c r="D43" s="198">
        <v>0.06</v>
      </c>
      <c r="E43" s="198">
        <f t="shared" si="0"/>
        <v>2010</v>
      </c>
      <c r="X43" s="295">
        <v>42608</v>
      </c>
      <c r="Y43" s="291">
        <v>79</v>
      </c>
      <c r="Z43" s="291">
        <v>83.989998</v>
      </c>
      <c r="AA43" s="291">
        <v>74.900002000000001</v>
      </c>
      <c r="AB43" s="291">
        <v>82.970000999999996</v>
      </c>
      <c r="AC43" s="291">
        <v>82.970000999999996</v>
      </c>
      <c r="AD43" s="291">
        <v>6300</v>
      </c>
    </row>
    <row r="44" spans="2:30" x14ac:dyDescent="0.2">
      <c r="B44" s="199">
        <v>40419</v>
      </c>
      <c r="C44" s="200">
        <v>0</v>
      </c>
      <c r="D44" s="198">
        <v>0.06</v>
      </c>
      <c r="E44" s="198">
        <f t="shared" si="0"/>
        <v>2010</v>
      </c>
      <c r="X44" s="295">
        <v>42611</v>
      </c>
      <c r="Y44" s="291">
        <v>83.5</v>
      </c>
      <c r="Z44" s="291">
        <v>87</v>
      </c>
      <c r="AA44" s="291">
        <v>83.5</v>
      </c>
      <c r="AB44" s="291">
        <v>83.5</v>
      </c>
      <c r="AC44" s="291">
        <v>83.5</v>
      </c>
      <c r="AD44" s="291">
        <v>1500</v>
      </c>
    </row>
    <row r="45" spans="2:30" x14ac:dyDescent="0.2">
      <c r="B45" s="199">
        <v>40420</v>
      </c>
      <c r="C45" s="200">
        <v>0</v>
      </c>
      <c r="D45" s="198">
        <v>0.06</v>
      </c>
      <c r="E45" s="198">
        <f t="shared" si="0"/>
        <v>2010</v>
      </c>
      <c r="X45" s="295">
        <v>42612</v>
      </c>
      <c r="Y45" s="291">
        <v>86.75</v>
      </c>
      <c r="Z45" s="291">
        <v>87</v>
      </c>
      <c r="AA45" s="291">
        <v>85</v>
      </c>
      <c r="AB45" s="291">
        <v>85</v>
      </c>
      <c r="AC45" s="291">
        <v>85</v>
      </c>
      <c r="AD45" s="291">
        <v>1700</v>
      </c>
    </row>
    <row r="46" spans="2:30" x14ac:dyDescent="0.2">
      <c r="B46" s="199">
        <v>40421</v>
      </c>
      <c r="C46" s="200">
        <v>0</v>
      </c>
      <c r="D46" s="198">
        <v>0.06</v>
      </c>
      <c r="E46" s="198">
        <f t="shared" si="0"/>
        <v>2010</v>
      </c>
      <c r="X46" s="295">
        <v>42613</v>
      </c>
      <c r="Y46" s="291">
        <v>81.599997999999999</v>
      </c>
      <c r="Z46" s="291">
        <v>84</v>
      </c>
      <c r="AA46" s="291">
        <v>80.5</v>
      </c>
      <c r="AB46" s="291">
        <v>82</v>
      </c>
      <c r="AC46" s="291">
        <v>82</v>
      </c>
      <c r="AD46" s="291">
        <v>4500</v>
      </c>
    </row>
    <row r="47" spans="2:30" x14ac:dyDescent="0.2">
      <c r="B47" s="199">
        <v>40422</v>
      </c>
      <c r="C47" s="200">
        <v>0</v>
      </c>
      <c r="D47" s="198">
        <v>0.06</v>
      </c>
      <c r="E47" s="198">
        <f t="shared" si="0"/>
        <v>2010</v>
      </c>
      <c r="X47" s="295">
        <v>42614</v>
      </c>
      <c r="Y47" s="291">
        <v>80.099997999999999</v>
      </c>
      <c r="Z47" s="291">
        <v>80.099997999999999</v>
      </c>
      <c r="AA47" s="291">
        <v>79</v>
      </c>
      <c r="AB47" s="291">
        <v>79</v>
      </c>
      <c r="AC47" s="291">
        <v>79</v>
      </c>
      <c r="AD47" s="291">
        <v>2000</v>
      </c>
    </row>
    <row r="48" spans="2:30" x14ac:dyDescent="0.2">
      <c r="B48" s="199">
        <v>40423</v>
      </c>
      <c r="C48" s="200">
        <v>0</v>
      </c>
      <c r="D48" s="198">
        <v>0.06</v>
      </c>
      <c r="E48" s="198">
        <f t="shared" si="0"/>
        <v>2010</v>
      </c>
      <c r="X48" s="295">
        <v>42615</v>
      </c>
      <c r="Y48" s="291">
        <v>79</v>
      </c>
      <c r="Z48" s="291">
        <v>82</v>
      </c>
      <c r="AA48" s="291">
        <v>79</v>
      </c>
      <c r="AB48" s="291">
        <v>80.099997999999999</v>
      </c>
      <c r="AC48" s="291">
        <v>80.099997999999999</v>
      </c>
      <c r="AD48" s="291">
        <v>2200</v>
      </c>
    </row>
    <row r="49" spans="2:30" x14ac:dyDescent="0.2">
      <c r="B49" s="199">
        <v>40424</v>
      </c>
      <c r="C49" s="200">
        <v>0</v>
      </c>
      <c r="D49" s="198">
        <v>0.06</v>
      </c>
      <c r="E49" s="198">
        <f t="shared" si="0"/>
        <v>2010</v>
      </c>
      <c r="X49" s="295">
        <v>42619</v>
      </c>
      <c r="Y49" s="291">
        <v>85</v>
      </c>
      <c r="Z49" s="291">
        <v>90</v>
      </c>
      <c r="AA49" s="291">
        <v>85</v>
      </c>
      <c r="AB49" s="291">
        <v>89.5</v>
      </c>
      <c r="AC49" s="291">
        <v>89.5</v>
      </c>
      <c r="AD49" s="291">
        <v>8400</v>
      </c>
    </row>
    <row r="50" spans="2:30" x14ac:dyDescent="0.2">
      <c r="B50" s="199">
        <v>40425</v>
      </c>
      <c r="C50" s="200">
        <v>0</v>
      </c>
      <c r="D50" s="198">
        <v>0.06</v>
      </c>
      <c r="E50" s="198">
        <f t="shared" si="0"/>
        <v>2010</v>
      </c>
      <c r="X50" s="295">
        <v>42620</v>
      </c>
      <c r="Y50" s="291">
        <v>89.5</v>
      </c>
      <c r="Z50" s="291">
        <v>94</v>
      </c>
      <c r="AA50" s="291">
        <v>89.5</v>
      </c>
      <c r="AB50" s="291">
        <v>93.5</v>
      </c>
      <c r="AC50" s="291">
        <v>93.5</v>
      </c>
      <c r="AD50" s="291">
        <v>5900</v>
      </c>
    </row>
    <row r="51" spans="2:30" x14ac:dyDescent="0.2">
      <c r="B51" s="199">
        <v>40426</v>
      </c>
      <c r="C51" s="200">
        <v>0</v>
      </c>
      <c r="D51" s="198">
        <v>0.06</v>
      </c>
      <c r="E51" s="198">
        <f t="shared" si="0"/>
        <v>2010</v>
      </c>
      <c r="X51" s="295">
        <v>42621</v>
      </c>
      <c r="Y51" s="291">
        <v>94.5</v>
      </c>
      <c r="Z51" s="291">
        <v>96.5</v>
      </c>
      <c r="AA51" s="291">
        <v>94.5</v>
      </c>
      <c r="AB51" s="291">
        <v>96.300003000000004</v>
      </c>
      <c r="AC51" s="291">
        <v>96.300003000000004</v>
      </c>
      <c r="AD51" s="291">
        <v>7400</v>
      </c>
    </row>
    <row r="52" spans="2:30" x14ac:dyDescent="0.2">
      <c r="B52" s="199">
        <v>40427</v>
      </c>
      <c r="C52" s="200">
        <v>0</v>
      </c>
      <c r="D52" s="198">
        <v>0.06</v>
      </c>
      <c r="E52" s="198">
        <f t="shared" si="0"/>
        <v>2010</v>
      </c>
      <c r="X52" s="295">
        <v>42622</v>
      </c>
      <c r="Y52" s="291">
        <v>96</v>
      </c>
      <c r="Z52" s="291">
        <v>96</v>
      </c>
      <c r="AA52" s="291">
        <v>91.75</v>
      </c>
      <c r="AB52" s="291">
        <v>92.010002</v>
      </c>
      <c r="AC52" s="291">
        <v>92.010002</v>
      </c>
      <c r="AD52" s="291">
        <v>2000</v>
      </c>
    </row>
    <row r="53" spans="2:30" x14ac:dyDescent="0.2">
      <c r="B53" s="199">
        <v>40428</v>
      </c>
      <c r="C53" s="200">
        <v>0</v>
      </c>
      <c r="D53" s="198">
        <v>0.06</v>
      </c>
      <c r="E53" s="198">
        <f t="shared" si="0"/>
        <v>2010</v>
      </c>
      <c r="X53" s="295">
        <v>42625</v>
      </c>
      <c r="Y53" s="291">
        <v>90.199996999999996</v>
      </c>
      <c r="Z53" s="291">
        <v>90.199996999999996</v>
      </c>
      <c r="AA53" s="291">
        <v>84.900002000000001</v>
      </c>
      <c r="AB53" s="291">
        <v>87</v>
      </c>
      <c r="AC53" s="291">
        <v>87</v>
      </c>
      <c r="AD53" s="291">
        <v>10000</v>
      </c>
    </row>
    <row r="54" spans="2:30" x14ac:dyDescent="0.2">
      <c r="B54" s="199">
        <v>40429</v>
      </c>
      <c r="C54" s="200">
        <v>0</v>
      </c>
      <c r="D54" s="198">
        <v>0.06</v>
      </c>
      <c r="E54" s="198">
        <f t="shared" si="0"/>
        <v>2010</v>
      </c>
      <c r="X54" s="295">
        <v>42626</v>
      </c>
      <c r="Y54" s="291">
        <v>87.5</v>
      </c>
      <c r="Z54" s="291">
        <v>91.5</v>
      </c>
      <c r="AA54" s="291">
        <v>86.5</v>
      </c>
      <c r="AB54" s="291">
        <v>91</v>
      </c>
      <c r="AC54" s="291">
        <v>91</v>
      </c>
      <c r="AD54" s="291">
        <v>3100</v>
      </c>
    </row>
    <row r="55" spans="2:30" x14ac:dyDescent="0.2">
      <c r="B55" s="199">
        <v>40430</v>
      </c>
      <c r="C55" s="200">
        <v>0</v>
      </c>
      <c r="D55" s="198">
        <v>0.06</v>
      </c>
      <c r="E55" s="198">
        <f t="shared" si="0"/>
        <v>2010</v>
      </c>
      <c r="X55" s="295">
        <v>42627</v>
      </c>
      <c r="Y55" s="291">
        <v>91</v>
      </c>
      <c r="Z55" s="291">
        <v>91.25</v>
      </c>
      <c r="AA55" s="291">
        <v>91</v>
      </c>
      <c r="AB55" s="291">
        <v>91.25</v>
      </c>
      <c r="AC55" s="291">
        <v>91.25</v>
      </c>
      <c r="AD55" s="291">
        <v>600</v>
      </c>
    </row>
    <row r="56" spans="2:30" x14ac:dyDescent="0.2">
      <c r="B56" s="199">
        <v>40431</v>
      </c>
      <c r="C56" s="200">
        <v>0</v>
      </c>
      <c r="D56" s="198">
        <v>0.06</v>
      </c>
      <c r="E56" s="198">
        <f t="shared" si="0"/>
        <v>2010</v>
      </c>
      <c r="X56" s="295">
        <v>42628</v>
      </c>
      <c r="Y56" s="291">
        <v>91</v>
      </c>
      <c r="Z56" s="291">
        <v>91</v>
      </c>
      <c r="AA56" s="291">
        <v>87.5</v>
      </c>
      <c r="AB56" s="291">
        <v>87.5</v>
      </c>
      <c r="AC56" s="291">
        <v>87.5</v>
      </c>
      <c r="AD56" s="291">
        <v>1200</v>
      </c>
    </row>
    <row r="57" spans="2:30" x14ac:dyDescent="0.2">
      <c r="B57" s="199">
        <v>40432</v>
      </c>
      <c r="C57" s="200">
        <v>0</v>
      </c>
      <c r="D57" s="198">
        <v>0.06</v>
      </c>
      <c r="E57" s="198">
        <f t="shared" si="0"/>
        <v>2010</v>
      </c>
      <c r="X57" s="295">
        <v>42629</v>
      </c>
      <c r="Y57" s="291">
        <v>88</v>
      </c>
      <c r="Z57" s="291">
        <v>88</v>
      </c>
      <c r="AA57" s="291">
        <v>87.019997000000004</v>
      </c>
      <c r="AB57" s="291">
        <v>87.019997000000004</v>
      </c>
      <c r="AC57" s="291">
        <v>87.019997000000004</v>
      </c>
      <c r="AD57" s="291">
        <v>3200</v>
      </c>
    </row>
    <row r="58" spans="2:30" x14ac:dyDescent="0.2">
      <c r="B58" s="199">
        <v>40433</v>
      </c>
      <c r="C58" s="200">
        <v>0</v>
      </c>
      <c r="D58" s="198">
        <v>0.06</v>
      </c>
      <c r="E58" s="198">
        <f t="shared" si="0"/>
        <v>2010</v>
      </c>
      <c r="X58" s="295">
        <v>42632</v>
      </c>
      <c r="Y58" s="291">
        <v>91</v>
      </c>
      <c r="Z58" s="291">
        <v>92.5</v>
      </c>
      <c r="AA58" s="291">
        <v>90.43</v>
      </c>
      <c r="AB58" s="291">
        <v>90.43</v>
      </c>
      <c r="AC58" s="291">
        <v>90.43</v>
      </c>
      <c r="AD58" s="291">
        <v>1000</v>
      </c>
    </row>
    <row r="59" spans="2:30" x14ac:dyDescent="0.2">
      <c r="B59" s="199">
        <v>40434</v>
      </c>
      <c r="C59" s="200">
        <v>0</v>
      </c>
      <c r="D59" s="198">
        <v>0.06</v>
      </c>
      <c r="E59" s="198">
        <f t="shared" si="0"/>
        <v>2010</v>
      </c>
      <c r="X59" s="295">
        <v>42633</v>
      </c>
      <c r="Y59" s="291">
        <v>89.75</v>
      </c>
      <c r="Z59" s="291">
        <v>89.75</v>
      </c>
      <c r="AA59" s="291">
        <v>89.75</v>
      </c>
      <c r="AB59" s="291">
        <v>89.75</v>
      </c>
      <c r="AC59" s="291">
        <v>89.75</v>
      </c>
      <c r="AD59" s="291">
        <v>400</v>
      </c>
    </row>
    <row r="60" spans="2:30" x14ac:dyDescent="0.2">
      <c r="B60" s="199">
        <v>40435</v>
      </c>
      <c r="C60" s="200">
        <v>0</v>
      </c>
      <c r="D60" s="198">
        <v>0.06</v>
      </c>
      <c r="E60" s="198">
        <f t="shared" si="0"/>
        <v>2010</v>
      </c>
      <c r="X60" s="295">
        <v>42634</v>
      </c>
      <c r="Y60" s="291">
        <v>90</v>
      </c>
      <c r="Z60" s="291">
        <v>93</v>
      </c>
      <c r="AA60" s="291">
        <v>87</v>
      </c>
      <c r="AB60" s="291">
        <v>93</v>
      </c>
      <c r="AC60" s="291">
        <v>93</v>
      </c>
      <c r="AD60" s="291">
        <v>3000</v>
      </c>
    </row>
    <row r="61" spans="2:30" x14ac:dyDescent="0.2">
      <c r="B61" s="199">
        <v>40436</v>
      </c>
      <c r="C61" s="200">
        <v>0</v>
      </c>
      <c r="D61" s="198">
        <v>0.06</v>
      </c>
      <c r="E61" s="198">
        <f t="shared" si="0"/>
        <v>2010</v>
      </c>
      <c r="X61" s="295">
        <v>42635</v>
      </c>
      <c r="Y61" s="291">
        <v>92.5</v>
      </c>
      <c r="Z61" s="291">
        <v>92.5</v>
      </c>
      <c r="AA61" s="291">
        <v>92.5</v>
      </c>
      <c r="AB61" s="291">
        <v>92.5</v>
      </c>
      <c r="AC61" s="291">
        <v>92.5</v>
      </c>
      <c r="AD61" s="291">
        <v>600</v>
      </c>
    </row>
    <row r="62" spans="2:30" x14ac:dyDescent="0.2">
      <c r="B62" s="199">
        <v>40437</v>
      </c>
      <c r="C62" s="200">
        <v>0</v>
      </c>
      <c r="D62" s="198">
        <v>0.06</v>
      </c>
      <c r="E62" s="198">
        <f t="shared" si="0"/>
        <v>2010</v>
      </c>
      <c r="X62" s="295">
        <v>42636</v>
      </c>
      <c r="Y62" s="291">
        <v>87</v>
      </c>
      <c r="Z62" s="291">
        <v>92.5</v>
      </c>
      <c r="AA62" s="291">
        <v>87</v>
      </c>
      <c r="AB62" s="291">
        <v>90</v>
      </c>
      <c r="AC62" s="291">
        <v>90</v>
      </c>
      <c r="AD62" s="291">
        <v>3000</v>
      </c>
    </row>
    <row r="63" spans="2:30" x14ac:dyDescent="0.2">
      <c r="B63" s="199">
        <v>40438</v>
      </c>
      <c r="C63" s="200">
        <v>0</v>
      </c>
      <c r="D63" s="198">
        <v>0.06</v>
      </c>
      <c r="E63" s="198">
        <f t="shared" si="0"/>
        <v>2010</v>
      </c>
      <c r="X63" s="295">
        <v>42639</v>
      </c>
      <c r="Y63" s="291">
        <v>90</v>
      </c>
      <c r="Z63" s="291">
        <v>92.5</v>
      </c>
      <c r="AA63" s="291">
        <v>90</v>
      </c>
      <c r="AB63" s="291">
        <v>92.5</v>
      </c>
      <c r="AC63" s="291">
        <v>92.5</v>
      </c>
      <c r="AD63" s="291">
        <v>1000</v>
      </c>
    </row>
    <row r="64" spans="2:30" x14ac:dyDescent="0.2">
      <c r="B64" s="199">
        <v>40439</v>
      </c>
      <c r="C64" s="200">
        <v>0</v>
      </c>
      <c r="D64" s="198">
        <v>0.06</v>
      </c>
      <c r="E64" s="198">
        <f t="shared" si="0"/>
        <v>2010</v>
      </c>
      <c r="X64" s="295">
        <v>42640</v>
      </c>
      <c r="Y64" s="291">
        <v>92</v>
      </c>
      <c r="Z64" s="291">
        <v>92</v>
      </c>
      <c r="AA64" s="291">
        <v>90</v>
      </c>
      <c r="AB64" s="291">
        <v>90</v>
      </c>
      <c r="AC64" s="291">
        <v>90</v>
      </c>
      <c r="AD64" s="291">
        <v>800</v>
      </c>
    </row>
    <row r="65" spans="2:30" x14ac:dyDescent="0.2">
      <c r="B65" s="199">
        <v>40440</v>
      </c>
      <c r="C65" s="200">
        <v>0</v>
      </c>
      <c r="D65" s="198">
        <v>0.06</v>
      </c>
      <c r="E65" s="198">
        <f t="shared" si="0"/>
        <v>2010</v>
      </c>
      <c r="X65" s="295">
        <v>42641</v>
      </c>
      <c r="Y65" s="291">
        <v>88</v>
      </c>
      <c r="Z65" s="291">
        <v>90.260002</v>
      </c>
      <c r="AA65" s="291">
        <v>88</v>
      </c>
      <c r="AB65" s="291">
        <v>90.260002</v>
      </c>
      <c r="AC65" s="291">
        <v>90.260002</v>
      </c>
      <c r="AD65" s="291">
        <v>1100</v>
      </c>
    </row>
    <row r="66" spans="2:30" x14ac:dyDescent="0.2">
      <c r="B66" s="199">
        <v>40441</v>
      </c>
      <c r="C66" s="200">
        <v>0</v>
      </c>
      <c r="D66" s="198">
        <v>0.06</v>
      </c>
      <c r="E66" s="198">
        <f t="shared" si="0"/>
        <v>2010</v>
      </c>
      <c r="X66" s="295">
        <v>42642</v>
      </c>
      <c r="Y66" s="291">
        <v>91.150002000000001</v>
      </c>
      <c r="Z66" s="291">
        <v>91.190002000000007</v>
      </c>
      <c r="AA66" s="291">
        <v>90.260002</v>
      </c>
      <c r="AB66" s="291">
        <v>90.5</v>
      </c>
      <c r="AC66" s="291">
        <v>90.5</v>
      </c>
      <c r="AD66" s="291">
        <v>2100</v>
      </c>
    </row>
    <row r="67" spans="2:30" x14ac:dyDescent="0.2">
      <c r="B67" s="199">
        <v>40442</v>
      </c>
      <c r="C67" s="200">
        <v>0</v>
      </c>
      <c r="D67" s="198">
        <v>0.06</v>
      </c>
      <c r="E67" s="198">
        <f t="shared" ref="E67:E130" si="5">YEAR(B67)</f>
        <v>2010</v>
      </c>
      <c r="X67" s="295">
        <v>42643</v>
      </c>
      <c r="Y67" s="291">
        <v>90</v>
      </c>
      <c r="Z67" s="291">
        <v>90</v>
      </c>
      <c r="AA67" s="291">
        <v>90</v>
      </c>
      <c r="AB67" s="291">
        <v>90</v>
      </c>
      <c r="AC67" s="291">
        <v>90</v>
      </c>
      <c r="AD67" s="291">
        <v>600</v>
      </c>
    </row>
    <row r="68" spans="2:30" x14ac:dyDescent="0.2">
      <c r="B68" s="199">
        <v>40443</v>
      </c>
      <c r="C68" s="200">
        <v>0</v>
      </c>
      <c r="D68" s="198">
        <v>0.06</v>
      </c>
      <c r="E68" s="198">
        <f t="shared" si="5"/>
        <v>2010</v>
      </c>
      <c r="X68" s="295">
        <v>42646</v>
      </c>
      <c r="Y68" s="291">
        <v>91.25</v>
      </c>
      <c r="Z68" s="291">
        <v>91.25</v>
      </c>
      <c r="AA68" s="291">
        <v>90.25</v>
      </c>
      <c r="AB68" s="291">
        <v>90.25</v>
      </c>
      <c r="AC68" s="291">
        <v>90.25</v>
      </c>
      <c r="AD68" s="291">
        <v>1000</v>
      </c>
    </row>
    <row r="69" spans="2:30" x14ac:dyDescent="0.2">
      <c r="B69" s="199">
        <v>40444</v>
      </c>
      <c r="C69" s="200">
        <v>0</v>
      </c>
      <c r="D69" s="198">
        <v>0.06</v>
      </c>
      <c r="E69" s="198">
        <f t="shared" si="5"/>
        <v>2010</v>
      </c>
      <c r="X69" s="295">
        <v>42647</v>
      </c>
      <c r="Y69" s="291">
        <v>90.25</v>
      </c>
      <c r="Z69" s="291">
        <v>90.25</v>
      </c>
      <c r="AA69" s="291">
        <v>88</v>
      </c>
      <c r="AB69" s="291">
        <v>88</v>
      </c>
      <c r="AC69" s="291">
        <v>88</v>
      </c>
      <c r="AD69" s="291">
        <v>2100</v>
      </c>
    </row>
    <row r="70" spans="2:30" x14ac:dyDescent="0.2">
      <c r="B70" s="199">
        <v>40445</v>
      </c>
      <c r="C70" s="200">
        <v>0</v>
      </c>
      <c r="D70" s="198">
        <v>0.06</v>
      </c>
      <c r="E70" s="198">
        <f t="shared" si="5"/>
        <v>2010</v>
      </c>
      <c r="X70" s="295">
        <v>42648</v>
      </c>
      <c r="Y70" s="291">
        <v>89</v>
      </c>
      <c r="Z70" s="291">
        <v>89</v>
      </c>
      <c r="AA70" s="291">
        <v>87.800003000000004</v>
      </c>
      <c r="AB70" s="291">
        <v>87.800003000000004</v>
      </c>
      <c r="AC70" s="291">
        <v>87.800003000000004</v>
      </c>
      <c r="AD70" s="291">
        <v>1300</v>
      </c>
    </row>
    <row r="71" spans="2:30" x14ac:dyDescent="0.2">
      <c r="B71" s="199">
        <v>40446</v>
      </c>
      <c r="C71" s="200">
        <v>0</v>
      </c>
      <c r="D71" s="198">
        <v>0.06</v>
      </c>
      <c r="E71" s="198">
        <f t="shared" si="5"/>
        <v>2010</v>
      </c>
      <c r="X71" s="295">
        <v>42649</v>
      </c>
      <c r="Y71" s="291">
        <v>87.425003000000004</v>
      </c>
      <c r="Z71" s="291">
        <v>91.199996999999996</v>
      </c>
      <c r="AA71" s="291">
        <v>86</v>
      </c>
      <c r="AB71" s="291">
        <v>86</v>
      </c>
      <c r="AC71" s="291">
        <v>86</v>
      </c>
      <c r="AD71" s="291">
        <v>3100</v>
      </c>
    </row>
    <row r="72" spans="2:30" x14ac:dyDescent="0.2">
      <c r="B72" s="199">
        <v>40447</v>
      </c>
      <c r="C72" s="200">
        <v>0</v>
      </c>
      <c r="D72" s="198">
        <v>0.06</v>
      </c>
      <c r="E72" s="198">
        <f t="shared" si="5"/>
        <v>2010</v>
      </c>
      <c r="X72" s="295">
        <v>42650</v>
      </c>
      <c r="Y72" s="291">
        <v>89.5</v>
      </c>
      <c r="Z72" s="291">
        <v>91</v>
      </c>
      <c r="AA72" s="291">
        <v>89.5</v>
      </c>
      <c r="AB72" s="291">
        <v>90.150002000000001</v>
      </c>
      <c r="AC72" s="291">
        <v>90.150002000000001</v>
      </c>
      <c r="AD72" s="291">
        <v>1900</v>
      </c>
    </row>
    <row r="73" spans="2:30" x14ac:dyDescent="0.2">
      <c r="B73" s="199">
        <v>40448</v>
      </c>
      <c r="C73" s="200">
        <v>0</v>
      </c>
      <c r="D73" s="198">
        <v>0.06</v>
      </c>
      <c r="E73" s="198">
        <f t="shared" si="5"/>
        <v>2010</v>
      </c>
      <c r="X73" s="295">
        <v>42653</v>
      </c>
      <c r="Y73" s="291">
        <v>90</v>
      </c>
      <c r="Z73" s="291">
        <v>91</v>
      </c>
      <c r="AA73" s="291">
        <v>90</v>
      </c>
      <c r="AB73" s="291">
        <v>91</v>
      </c>
      <c r="AC73" s="291">
        <v>91</v>
      </c>
      <c r="AD73" s="291">
        <v>1100</v>
      </c>
    </row>
    <row r="74" spans="2:30" x14ac:dyDescent="0.2">
      <c r="B74" s="199">
        <v>40449</v>
      </c>
      <c r="C74" s="200">
        <v>0</v>
      </c>
      <c r="D74" s="198">
        <v>0.06</v>
      </c>
      <c r="E74" s="198">
        <f t="shared" si="5"/>
        <v>2010</v>
      </c>
      <c r="X74" s="295">
        <v>42654</v>
      </c>
      <c r="Y74" s="291">
        <v>92</v>
      </c>
      <c r="Z74" s="291">
        <v>95</v>
      </c>
      <c r="AA74" s="291">
        <v>92</v>
      </c>
      <c r="AB74" s="291">
        <v>95</v>
      </c>
      <c r="AC74" s="291">
        <v>95</v>
      </c>
      <c r="AD74" s="291">
        <v>7400</v>
      </c>
    </row>
    <row r="75" spans="2:30" x14ac:dyDescent="0.2">
      <c r="B75" s="199">
        <v>40450</v>
      </c>
      <c r="C75" s="200">
        <v>0</v>
      </c>
      <c r="D75" s="198">
        <v>0.06</v>
      </c>
      <c r="E75" s="198">
        <f t="shared" si="5"/>
        <v>2010</v>
      </c>
      <c r="X75" s="295">
        <v>42655</v>
      </c>
      <c r="Y75" s="291">
        <v>96.900002000000001</v>
      </c>
      <c r="Z75" s="291">
        <v>97.400002000000001</v>
      </c>
      <c r="AA75" s="291">
        <v>95.010002</v>
      </c>
      <c r="AB75" s="291">
        <v>96.980002999999996</v>
      </c>
      <c r="AC75" s="291">
        <v>96.980002999999996</v>
      </c>
      <c r="AD75" s="291">
        <v>4300</v>
      </c>
    </row>
    <row r="76" spans="2:30" x14ac:dyDescent="0.2">
      <c r="B76" s="199">
        <v>40451</v>
      </c>
      <c r="C76" s="200">
        <v>0</v>
      </c>
      <c r="D76" s="198">
        <v>0.06</v>
      </c>
      <c r="E76" s="198">
        <f t="shared" si="5"/>
        <v>2010</v>
      </c>
      <c r="X76" s="295">
        <v>42656</v>
      </c>
      <c r="Y76" s="291">
        <v>97.25</v>
      </c>
      <c r="Z76" s="291">
        <v>98</v>
      </c>
      <c r="AA76" s="291">
        <v>92</v>
      </c>
      <c r="AB76" s="291">
        <v>92</v>
      </c>
      <c r="AC76" s="291">
        <v>92</v>
      </c>
      <c r="AD76" s="291">
        <v>3900</v>
      </c>
    </row>
    <row r="77" spans="2:30" x14ac:dyDescent="0.2">
      <c r="B77" s="199">
        <v>40452</v>
      </c>
      <c r="C77" s="200">
        <v>0</v>
      </c>
      <c r="D77" s="198">
        <v>0.06</v>
      </c>
      <c r="E77" s="198">
        <f t="shared" si="5"/>
        <v>2010</v>
      </c>
      <c r="X77" s="295">
        <v>42657</v>
      </c>
      <c r="Y77" s="291">
        <v>92.059997999999993</v>
      </c>
      <c r="Z77" s="291">
        <v>94.754997000000003</v>
      </c>
      <c r="AA77" s="291">
        <v>90</v>
      </c>
      <c r="AB77" s="291">
        <v>92</v>
      </c>
      <c r="AC77" s="291">
        <v>92</v>
      </c>
      <c r="AD77" s="291">
        <v>2800</v>
      </c>
    </row>
    <row r="78" spans="2:30" x14ac:dyDescent="0.2">
      <c r="B78" s="199">
        <v>40453</v>
      </c>
      <c r="C78" s="200">
        <v>0</v>
      </c>
      <c r="D78" s="198">
        <v>0.06</v>
      </c>
      <c r="E78" s="198">
        <f t="shared" si="5"/>
        <v>2010</v>
      </c>
      <c r="X78" s="295">
        <v>42660</v>
      </c>
      <c r="Y78" s="291">
        <v>92</v>
      </c>
      <c r="Z78" s="291">
        <v>92</v>
      </c>
      <c r="AA78" s="291">
        <v>88</v>
      </c>
      <c r="AB78" s="291">
        <v>89</v>
      </c>
      <c r="AC78" s="291">
        <v>89</v>
      </c>
      <c r="AD78" s="291">
        <v>3700</v>
      </c>
    </row>
    <row r="79" spans="2:30" x14ac:dyDescent="0.2">
      <c r="B79" s="199">
        <v>40454</v>
      </c>
      <c r="C79" s="200">
        <v>0</v>
      </c>
      <c r="D79" s="198">
        <v>0.06</v>
      </c>
      <c r="E79" s="198">
        <f t="shared" si="5"/>
        <v>2010</v>
      </c>
      <c r="X79" s="295">
        <v>42661</v>
      </c>
      <c r="Y79" s="291">
        <v>90.25</v>
      </c>
      <c r="Z79" s="291">
        <v>90.25</v>
      </c>
      <c r="AA79" s="291">
        <v>89.75</v>
      </c>
      <c r="AB79" s="291">
        <v>90</v>
      </c>
      <c r="AC79" s="291">
        <v>90</v>
      </c>
      <c r="AD79" s="291">
        <v>500</v>
      </c>
    </row>
    <row r="80" spans="2:30" x14ac:dyDescent="0.2">
      <c r="B80" s="199">
        <v>40455</v>
      </c>
      <c r="C80" s="200">
        <v>0</v>
      </c>
      <c r="D80" s="198">
        <v>0.06</v>
      </c>
      <c r="E80" s="198">
        <f t="shared" si="5"/>
        <v>2010</v>
      </c>
      <c r="X80" s="295">
        <v>42662</v>
      </c>
      <c r="Y80" s="291">
        <v>90.160004000000001</v>
      </c>
      <c r="Z80" s="291">
        <v>91</v>
      </c>
      <c r="AA80" s="291">
        <v>86</v>
      </c>
      <c r="AB80" s="291">
        <v>88.5</v>
      </c>
      <c r="AC80" s="291">
        <v>88.5</v>
      </c>
      <c r="AD80" s="291">
        <v>2900</v>
      </c>
    </row>
    <row r="81" spans="2:30" x14ac:dyDescent="0.2">
      <c r="B81" s="199">
        <v>40456</v>
      </c>
      <c r="C81" s="200">
        <v>0</v>
      </c>
      <c r="D81" s="198">
        <v>0.06</v>
      </c>
      <c r="E81" s="198">
        <f t="shared" si="5"/>
        <v>2010</v>
      </c>
      <c r="X81" s="295">
        <v>42663</v>
      </c>
      <c r="Y81" s="291">
        <v>88.75</v>
      </c>
      <c r="Z81" s="291">
        <v>88.75</v>
      </c>
      <c r="AA81" s="291">
        <v>88.5</v>
      </c>
      <c r="AB81" s="291">
        <v>88.5</v>
      </c>
      <c r="AC81" s="291">
        <v>88.5</v>
      </c>
      <c r="AD81" s="291">
        <v>700</v>
      </c>
    </row>
    <row r="82" spans="2:30" x14ac:dyDescent="0.2">
      <c r="B82" s="199">
        <v>40457</v>
      </c>
      <c r="C82" s="200">
        <v>0</v>
      </c>
      <c r="D82" s="198">
        <v>0.06</v>
      </c>
      <c r="E82" s="198">
        <f t="shared" si="5"/>
        <v>2010</v>
      </c>
      <c r="X82" s="295">
        <v>42664</v>
      </c>
      <c r="Y82" s="291">
        <v>89</v>
      </c>
      <c r="Z82" s="291">
        <v>89</v>
      </c>
      <c r="AA82" s="291">
        <v>89</v>
      </c>
      <c r="AB82" s="291">
        <v>89</v>
      </c>
      <c r="AC82" s="291">
        <v>89</v>
      </c>
      <c r="AD82" s="291">
        <v>600</v>
      </c>
    </row>
    <row r="83" spans="2:30" x14ac:dyDescent="0.2">
      <c r="B83" s="199">
        <v>40458</v>
      </c>
      <c r="C83" s="200">
        <v>0</v>
      </c>
      <c r="D83" s="198">
        <v>7.0000000000000007E-2</v>
      </c>
      <c r="E83" s="198">
        <f t="shared" si="5"/>
        <v>2010</v>
      </c>
      <c r="X83" s="295">
        <v>42667</v>
      </c>
      <c r="Y83" s="291">
        <v>91</v>
      </c>
      <c r="Z83" s="291">
        <v>93</v>
      </c>
      <c r="AA83" s="291">
        <v>90.150002000000001</v>
      </c>
      <c r="AB83" s="291">
        <v>90.510002</v>
      </c>
      <c r="AC83" s="291">
        <v>90.510002</v>
      </c>
      <c r="AD83" s="291">
        <v>3300</v>
      </c>
    </row>
    <row r="84" spans="2:30" x14ac:dyDescent="0.2">
      <c r="B84" s="199">
        <v>40459</v>
      </c>
      <c r="C84" s="200">
        <v>0</v>
      </c>
      <c r="D84" s="198">
        <v>0.09</v>
      </c>
      <c r="E84" s="198">
        <f t="shared" si="5"/>
        <v>2010</v>
      </c>
      <c r="X84" s="295">
        <v>42668</v>
      </c>
      <c r="Y84" s="291">
        <v>91.769997000000004</v>
      </c>
      <c r="Z84" s="291">
        <v>96</v>
      </c>
      <c r="AA84" s="291">
        <v>91.769997000000004</v>
      </c>
      <c r="AB84" s="291">
        <v>96</v>
      </c>
      <c r="AC84" s="291">
        <v>96</v>
      </c>
      <c r="AD84" s="291">
        <v>4100</v>
      </c>
    </row>
    <row r="85" spans="2:30" x14ac:dyDescent="0.2">
      <c r="B85" s="199">
        <v>40460</v>
      </c>
      <c r="C85" s="200">
        <v>0</v>
      </c>
      <c r="D85" s="198">
        <v>0.09</v>
      </c>
      <c r="E85" s="198">
        <f t="shared" si="5"/>
        <v>2010</v>
      </c>
      <c r="X85" s="295">
        <v>42669</v>
      </c>
      <c r="Y85" s="291">
        <v>96</v>
      </c>
      <c r="Z85" s="291">
        <v>105</v>
      </c>
      <c r="AA85" s="291">
        <v>96</v>
      </c>
      <c r="AB85" s="291">
        <v>99.800003000000004</v>
      </c>
      <c r="AC85" s="291">
        <v>99.800003000000004</v>
      </c>
      <c r="AD85" s="291">
        <v>12700</v>
      </c>
    </row>
    <row r="86" spans="2:30" x14ac:dyDescent="0.2">
      <c r="B86" s="199">
        <v>40461</v>
      </c>
      <c r="C86" s="200">
        <v>0</v>
      </c>
      <c r="D86" s="198">
        <v>0.1</v>
      </c>
      <c r="E86" s="198">
        <f t="shared" si="5"/>
        <v>2010</v>
      </c>
      <c r="X86" s="295">
        <v>42670</v>
      </c>
      <c r="Y86" s="291">
        <v>101</v>
      </c>
      <c r="Z86" s="291">
        <v>102</v>
      </c>
      <c r="AA86" s="291">
        <v>99</v>
      </c>
      <c r="AB86" s="291">
        <v>99</v>
      </c>
      <c r="AC86" s="291">
        <v>99</v>
      </c>
      <c r="AD86" s="291">
        <v>3500</v>
      </c>
    </row>
    <row r="87" spans="2:30" x14ac:dyDescent="0.2">
      <c r="B87" s="199">
        <v>40462</v>
      </c>
      <c r="C87" s="200">
        <v>0</v>
      </c>
      <c r="D87" s="198">
        <v>0.09</v>
      </c>
      <c r="E87" s="198">
        <f t="shared" si="5"/>
        <v>2010</v>
      </c>
      <c r="X87" s="295">
        <v>42671</v>
      </c>
      <c r="Y87" s="291">
        <v>100</v>
      </c>
      <c r="Z87" s="291">
        <v>104.900002</v>
      </c>
      <c r="AA87" s="291">
        <v>98.800003000000004</v>
      </c>
      <c r="AB87" s="291">
        <v>104.5</v>
      </c>
      <c r="AC87" s="291">
        <v>104.5</v>
      </c>
      <c r="AD87" s="291">
        <v>7200</v>
      </c>
    </row>
    <row r="88" spans="2:30" x14ac:dyDescent="0.2">
      <c r="B88" s="199">
        <v>40463</v>
      </c>
      <c r="C88" s="200">
        <v>0</v>
      </c>
      <c r="D88" s="198">
        <v>0.09</v>
      </c>
      <c r="E88" s="198">
        <f t="shared" si="5"/>
        <v>2010</v>
      </c>
      <c r="X88" s="295">
        <v>42674</v>
      </c>
      <c r="Y88" s="291">
        <v>104.5</v>
      </c>
      <c r="Z88" s="291">
        <v>107.900002</v>
      </c>
      <c r="AA88" s="291">
        <v>103</v>
      </c>
      <c r="AB88" s="291">
        <v>107.900002</v>
      </c>
      <c r="AC88" s="291">
        <v>107.900002</v>
      </c>
      <c r="AD88" s="291">
        <v>3900</v>
      </c>
    </row>
    <row r="89" spans="2:30" x14ac:dyDescent="0.2">
      <c r="B89" s="199">
        <v>40464</v>
      </c>
      <c r="C89" s="200">
        <v>0</v>
      </c>
      <c r="D89" s="198">
        <v>0.1</v>
      </c>
      <c r="E89" s="198">
        <f t="shared" si="5"/>
        <v>2010</v>
      </c>
      <c r="X89" s="295">
        <v>42675</v>
      </c>
      <c r="Y89" s="291">
        <v>110</v>
      </c>
      <c r="Z89" s="291">
        <v>110</v>
      </c>
      <c r="AA89" s="291">
        <v>103</v>
      </c>
      <c r="AB89" s="291">
        <v>109</v>
      </c>
      <c r="AC89" s="291">
        <v>109</v>
      </c>
      <c r="AD89" s="291">
        <v>11500</v>
      </c>
    </row>
    <row r="90" spans="2:30" x14ac:dyDescent="0.2">
      <c r="B90" s="199">
        <v>40465</v>
      </c>
      <c r="C90" s="200">
        <v>0</v>
      </c>
      <c r="D90" s="198">
        <v>0.1</v>
      </c>
      <c r="E90" s="198">
        <f t="shared" si="5"/>
        <v>2010</v>
      </c>
      <c r="X90" s="295">
        <v>42676</v>
      </c>
      <c r="Y90" s="291">
        <v>110</v>
      </c>
      <c r="Z90" s="291">
        <v>110</v>
      </c>
      <c r="AA90" s="291">
        <v>104</v>
      </c>
      <c r="AB90" s="291">
        <v>106</v>
      </c>
      <c r="AC90" s="291">
        <v>106</v>
      </c>
      <c r="AD90" s="291">
        <v>4700</v>
      </c>
    </row>
    <row r="91" spans="2:30" x14ac:dyDescent="0.2">
      <c r="B91" s="199">
        <v>40466</v>
      </c>
      <c r="C91" s="200">
        <v>0</v>
      </c>
      <c r="D91" s="198">
        <v>0.1</v>
      </c>
      <c r="E91" s="198">
        <f t="shared" si="5"/>
        <v>2010</v>
      </c>
      <c r="X91" s="295">
        <v>42677</v>
      </c>
      <c r="Y91" s="291">
        <v>110</v>
      </c>
      <c r="Z91" s="291">
        <v>110</v>
      </c>
      <c r="AA91" s="291">
        <v>95</v>
      </c>
      <c r="AB91" s="291">
        <v>101</v>
      </c>
      <c r="AC91" s="291">
        <v>101</v>
      </c>
      <c r="AD91" s="291">
        <v>11200</v>
      </c>
    </row>
    <row r="92" spans="2:30" x14ac:dyDescent="0.2">
      <c r="B92" s="199">
        <v>40467</v>
      </c>
      <c r="C92" s="200">
        <v>0</v>
      </c>
      <c r="D92" s="198">
        <v>0.1</v>
      </c>
      <c r="E92" s="198">
        <f t="shared" si="5"/>
        <v>2010</v>
      </c>
      <c r="X92" s="295">
        <v>42678</v>
      </c>
      <c r="Y92" s="291">
        <v>96</v>
      </c>
      <c r="Z92" s="291">
        <v>98.309997999999993</v>
      </c>
      <c r="AA92" s="291">
        <v>93</v>
      </c>
      <c r="AB92" s="291">
        <v>97</v>
      </c>
      <c r="AC92" s="291">
        <v>97</v>
      </c>
      <c r="AD92" s="291">
        <v>5700</v>
      </c>
    </row>
    <row r="93" spans="2:30" x14ac:dyDescent="0.2">
      <c r="B93" s="199">
        <v>40468</v>
      </c>
      <c r="C93" s="200">
        <v>0</v>
      </c>
      <c r="D93" s="198">
        <v>0.1</v>
      </c>
      <c r="E93" s="198">
        <f t="shared" si="5"/>
        <v>2010</v>
      </c>
      <c r="X93" s="295">
        <v>42681</v>
      </c>
      <c r="Y93" s="291">
        <v>96.989998</v>
      </c>
      <c r="Z93" s="291">
        <v>98</v>
      </c>
      <c r="AA93" s="291">
        <v>96.5</v>
      </c>
      <c r="AB93" s="291">
        <v>96.5</v>
      </c>
      <c r="AC93" s="291">
        <v>96.5</v>
      </c>
      <c r="AD93" s="291">
        <v>2700</v>
      </c>
    </row>
    <row r="94" spans="2:30" x14ac:dyDescent="0.2">
      <c r="B94" s="199">
        <v>40469</v>
      </c>
      <c r="C94" s="200">
        <v>0</v>
      </c>
      <c r="D94" s="198">
        <v>0.1</v>
      </c>
      <c r="E94" s="198">
        <f t="shared" si="5"/>
        <v>2010</v>
      </c>
      <c r="X94" s="295">
        <v>42682</v>
      </c>
      <c r="Y94" s="291">
        <v>98</v>
      </c>
      <c r="Z94" s="291">
        <v>101</v>
      </c>
      <c r="AA94" s="291">
        <v>98</v>
      </c>
      <c r="AB94" s="291">
        <v>101</v>
      </c>
      <c r="AC94" s="291">
        <v>101</v>
      </c>
      <c r="AD94" s="291">
        <v>2100</v>
      </c>
    </row>
    <row r="95" spans="2:30" x14ac:dyDescent="0.2">
      <c r="B95" s="199">
        <v>40470</v>
      </c>
      <c r="C95" s="200">
        <v>0</v>
      </c>
      <c r="D95" s="198">
        <v>0.1</v>
      </c>
      <c r="E95" s="198">
        <f t="shared" si="5"/>
        <v>2010</v>
      </c>
      <c r="X95" s="295">
        <v>42683</v>
      </c>
      <c r="Y95" s="291">
        <v>107</v>
      </c>
      <c r="Z95" s="291">
        <v>107</v>
      </c>
      <c r="AA95" s="291">
        <v>102.800003</v>
      </c>
      <c r="AB95" s="291">
        <v>103.75</v>
      </c>
      <c r="AC95" s="291">
        <v>103.75</v>
      </c>
      <c r="AD95" s="291">
        <v>5800</v>
      </c>
    </row>
    <row r="96" spans="2:30" x14ac:dyDescent="0.2">
      <c r="B96" s="199">
        <v>40471</v>
      </c>
      <c r="C96" s="200">
        <v>0</v>
      </c>
      <c r="D96" s="198">
        <v>0.1</v>
      </c>
      <c r="E96" s="198">
        <f t="shared" si="5"/>
        <v>2010</v>
      </c>
      <c r="X96" s="295">
        <v>42684</v>
      </c>
      <c r="Y96" s="291">
        <v>105</v>
      </c>
      <c r="Z96" s="291">
        <v>105</v>
      </c>
      <c r="AA96" s="291">
        <v>99</v>
      </c>
      <c r="AB96" s="291">
        <v>99</v>
      </c>
      <c r="AC96" s="291">
        <v>99</v>
      </c>
      <c r="AD96" s="291">
        <v>9200</v>
      </c>
    </row>
    <row r="97" spans="2:30" x14ac:dyDescent="0.2">
      <c r="B97" s="199">
        <v>40472</v>
      </c>
      <c r="C97" s="200">
        <v>0</v>
      </c>
      <c r="D97" s="198">
        <v>0.11</v>
      </c>
      <c r="E97" s="198">
        <f t="shared" si="5"/>
        <v>2010</v>
      </c>
      <c r="X97" s="295">
        <v>42685</v>
      </c>
      <c r="Y97" s="291">
        <v>98</v>
      </c>
      <c r="Z97" s="291">
        <v>104.900002</v>
      </c>
      <c r="AA97" s="291">
        <v>98</v>
      </c>
      <c r="AB97" s="291">
        <v>101</v>
      </c>
      <c r="AC97" s="291">
        <v>101</v>
      </c>
      <c r="AD97" s="291">
        <v>1800</v>
      </c>
    </row>
    <row r="98" spans="2:30" x14ac:dyDescent="0.2">
      <c r="B98" s="199">
        <v>40473</v>
      </c>
      <c r="C98" s="200">
        <v>0</v>
      </c>
      <c r="D98" s="198">
        <v>0.1</v>
      </c>
      <c r="E98" s="198">
        <f t="shared" si="5"/>
        <v>2010</v>
      </c>
      <c r="X98" s="295">
        <v>42688</v>
      </c>
      <c r="Y98" s="291">
        <v>99.5</v>
      </c>
      <c r="Z98" s="291">
        <v>101</v>
      </c>
      <c r="AA98" s="291">
        <v>96</v>
      </c>
      <c r="AB98" s="291">
        <v>100</v>
      </c>
      <c r="AC98" s="291">
        <v>100</v>
      </c>
      <c r="AD98" s="291">
        <v>5800</v>
      </c>
    </row>
    <row r="99" spans="2:30" x14ac:dyDescent="0.2">
      <c r="B99" s="199">
        <v>40474</v>
      </c>
      <c r="C99" s="200">
        <v>0</v>
      </c>
      <c r="D99" s="198">
        <v>0.11</v>
      </c>
      <c r="E99" s="198">
        <f t="shared" si="5"/>
        <v>2010</v>
      </c>
      <c r="X99" s="295">
        <v>42689</v>
      </c>
      <c r="Y99" s="291">
        <v>100.5</v>
      </c>
      <c r="Z99" s="291">
        <v>105</v>
      </c>
      <c r="AA99" s="291">
        <v>96.550003000000004</v>
      </c>
      <c r="AB99" s="291">
        <v>105</v>
      </c>
      <c r="AC99" s="291">
        <v>105</v>
      </c>
      <c r="AD99" s="291">
        <v>4700</v>
      </c>
    </row>
    <row r="100" spans="2:30" x14ac:dyDescent="0.2">
      <c r="B100" s="199">
        <v>40475</v>
      </c>
      <c r="C100" s="200">
        <v>0</v>
      </c>
      <c r="D100" s="198">
        <v>0.11</v>
      </c>
      <c r="E100" s="198">
        <f t="shared" si="5"/>
        <v>2010</v>
      </c>
      <c r="X100" s="295">
        <v>42690</v>
      </c>
      <c r="Y100" s="291">
        <v>105.5</v>
      </c>
      <c r="Z100" s="291">
        <v>106.5</v>
      </c>
      <c r="AA100" s="291">
        <v>98.5</v>
      </c>
      <c r="AB100" s="291">
        <v>106.5</v>
      </c>
      <c r="AC100" s="291">
        <v>106.5</v>
      </c>
      <c r="AD100" s="291">
        <v>9200</v>
      </c>
    </row>
    <row r="101" spans="2:30" x14ac:dyDescent="0.2">
      <c r="B101" s="199">
        <v>40476</v>
      </c>
      <c r="C101" s="200">
        <v>0</v>
      </c>
      <c r="D101" s="198">
        <v>0.13</v>
      </c>
      <c r="E101" s="198">
        <f t="shared" si="5"/>
        <v>2010</v>
      </c>
      <c r="X101" s="295">
        <v>42691</v>
      </c>
      <c r="Y101" s="291">
        <v>104</v>
      </c>
      <c r="Z101" s="291">
        <v>108</v>
      </c>
      <c r="AA101" s="291">
        <v>104</v>
      </c>
      <c r="AB101" s="291">
        <v>107.050003</v>
      </c>
      <c r="AC101" s="291">
        <v>107.050003</v>
      </c>
      <c r="AD101" s="291">
        <v>5600</v>
      </c>
    </row>
    <row r="102" spans="2:30" x14ac:dyDescent="0.2">
      <c r="B102" s="199">
        <v>40477</v>
      </c>
      <c r="C102" s="200">
        <v>0</v>
      </c>
      <c r="D102" s="198">
        <v>0.15</v>
      </c>
      <c r="E102" s="198">
        <f t="shared" si="5"/>
        <v>2010</v>
      </c>
      <c r="X102" s="295">
        <v>42692</v>
      </c>
      <c r="Y102" s="291">
        <v>108</v>
      </c>
      <c r="Z102" s="291">
        <v>108.5</v>
      </c>
      <c r="AA102" s="291">
        <v>108</v>
      </c>
      <c r="AB102" s="291">
        <v>108.5</v>
      </c>
      <c r="AC102" s="291">
        <v>108.5</v>
      </c>
      <c r="AD102" s="291">
        <v>2500</v>
      </c>
    </row>
    <row r="103" spans="2:30" x14ac:dyDescent="0.2">
      <c r="B103" s="199">
        <v>40478</v>
      </c>
      <c r="C103" s="200">
        <v>0</v>
      </c>
      <c r="D103" s="198">
        <v>0.19</v>
      </c>
      <c r="E103" s="198">
        <f t="shared" si="5"/>
        <v>2010</v>
      </c>
      <c r="X103" s="295">
        <v>42695</v>
      </c>
      <c r="Y103" s="291">
        <v>108</v>
      </c>
      <c r="Z103" s="291">
        <v>108</v>
      </c>
      <c r="AA103" s="291">
        <v>104.849998</v>
      </c>
      <c r="AB103" s="291">
        <v>107</v>
      </c>
      <c r="AC103" s="291">
        <v>107</v>
      </c>
      <c r="AD103" s="291">
        <v>4000</v>
      </c>
    </row>
    <row r="104" spans="2:30" x14ac:dyDescent="0.2">
      <c r="B104" s="199">
        <v>40479</v>
      </c>
      <c r="C104" s="200">
        <v>0</v>
      </c>
      <c r="D104" s="198">
        <v>0.17</v>
      </c>
      <c r="E104" s="198">
        <f t="shared" si="5"/>
        <v>2010</v>
      </c>
      <c r="X104" s="295">
        <v>42696</v>
      </c>
      <c r="Y104" s="291">
        <v>109</v>
      </c>
      <c r="Z104" s="291">
        <v>109</v>
      </c>
      <c r="AA104" s="291">
        <v>106</v>
      </c>
      <c r="AB104" s="291">
        <v>108</v>
      </c>
      <c r="AC104" s="291">
        <v>108</v>
      </c>
      <c r="AD104" s="291">
        <v>4300</v>
      </c>
    </row>
    <row r="105" spans="2:30" x14ac:dyDescent="0.2">
      <c r="B105" s="199">
        <v>40480</v>
      </c>
      <c r="C105" s="200">
        <v>0</v>
      </c>
      <c r="D105" s="198">
        <v>0.19</v>
      </c>
      <c r="E105" s="198">
        <f t="shared" si="5"/>
        <v>2010</v>
      </c>
      <c r="X105" s="295">
        <v>42697</v>
      </c>
      <c r="Y105" s="291">
        <v>106</v>
      </c>
      <c r="Z105" s="291">
        <v>106</v>
      </c>
      <c r="AA105" s="291">
        <v>100.5</v>
      </c>
      <c r="AB105" s="291">
        <v>103</v>
      </c>
      <c r="AC105" s="291">
        <v>103</v>
      </c>
      <c r="AD105" s="291">
        <v>3800</v>
      </c>
    </row>
    <row r="106" spans="2:30" x14ac:dyDescent="0.2">
      <c r="B106" s="199">
        <v>40481</v>
      </c>
      <c r="C106" s="200">
        <v>0</v>
      </c>
      <c r="D106" s="198">
        <v>0.2</v>
      </c>
      <c r="E106" s="198">
        <f t="shared" si="5"/>
        <v>2010</v>
      </c>
      <c r="X106" s="295">
        <v>42699</v>
      </c>
      <c r="Y106" s="291">
        <v>103.5</v>
      </c>
      <c r="Z106" s="291">
        <v>103.5</v>
      </c>
      <c r="AA106" s="291">
        <v>100.550003</v>
      </c>
      <c r="AB106" s="291">
        <v>101</v>
      </c>
      <c r="AC106" s="291">
        <v>101</v>
      </c>
      <c r="AD106" s="291">
        <v>1800</v>
      </c>
    </row>
    <row r="107" spans="2:30" x14ac:dyDescent="0.2">
      <c r="B107" s="199">
        <v>40482</v>
      </c>
      <c r="C107" s="200">
        <v>0</v>
      </c>
      <c r="D107" s="198">
        <v>0.19</v>
      </c>
      <c r="E107" s="198">
        <f t="shared" si="5"/>
        <v>2010</v>
      </c>
      <c r="X107" s="295">
        <v>42702</v>
      </c>
      <c r="Y107" s="291">
        <v>101</v>
      </c>
      <c r="Z107" s="291">
        <v>101</v>
      </c>
      <c r="AA107" s="291">
        <v>100</v>
      </c>
      <c r="AB107" s="291">
        <v>100.989998</v>
      </c>
      <c r="AC107" s="291">
        <v>100.989998</v>
      </c>
      <c r="AD107" s="291">
        <v>3100</v>
      </c>
    </row>
    <row r="108" spans="2:30" x14ac:dyDescent="0.2">
      <c r="B108" s="199">
        <v>40483</v>
      </c>
      <c r="C108" s="200">
        <v>0</v>
      </c>
      <c r="D108" s="198">
        <v>0.2</v>
      </c>
      <c r="E108" s="198">
        <f t="shared" si="5"/>
        <v>2010</v>
      </c>
      <c r="X108" s="295">
        <v>42703</v>
      </c>
      <c r="Y108" s="291">
        <v>100.050003</v>
      </c>
      <c r="Z108" s="291">
        <v>101</v>
      </c>
      <c r="AA108" s="291">
        <v>97</v>
      </c>
      <c r="AB108" s="291">
        <v>97</v>
      </c>
      <c r="AC108" s="291">
        <v>97</v>
      </c>
      <c r="AD108" s="291">
        <v>14200</v>
      </c>
    </row>
    <row r="109" spans="2:30" x14ac:dyDescent="0.2">
      <c r="B109" s="199">
        <v>40484</v>
      </c>
      <c r="C109" s="200">
        <v>0</v>
      </c>
      <c r="D109" s="198">
        <v>0.19</v>
      </c>
      <c r="E109" s="198">
        <f t="shared" si="5"/>
        <v>2010</v>
      </c>
      <c r="X109" s="295">
        <v>42704</v>
      </c>
      <c r="Y109" s="291">
        <v>98</v>
      </c>
      <c r="Z109" s="291">
        <v>98.5</v>
      </c>
      <c r="AA109" s="291">
        <v>92.5</v>
      </c>
      <c r="AB109" s="291">
        <v>98.5</v>
      </c>
      <c r="AC109" s="291">
        <v>98.5</v>
      </c>
      <c r="AD109" s="291">
        <v>20100</v>
      </c>
    </row>
    <row r="110" spans="2:30" x14ac:dyDescent="0.2">
      <c r="B110" s="199">
        <v>40485</v>
      </c>
      <c r="C110" s="200">
        <v>0</v>
      </c>
      <c r="D110" s="198">
        <v>0.19</v>
      </c>
      <c r="E110" s="198">
        <f t="shared" si="5"/>
        <v>2010</v>
      </c>
      <c r="X110" s="295">
        <v>42705</v>
      </c>
      <c r="Y110" s="291">
        <v>98</v>
      </c>
      <c r="Z110" s="291">
        <v>100.5</v>
      </c>
      <c r="AA110" s="291">
        <v>98</v>
      </c>
      <c r="AB110" s="291">
        <v>100.254997</v>
      </c>
      <c r="AC110" s="291">
        <v>100.254997</v>
      </c>
      <c r="AD110" s="291">
        <v>2300</v>
      </c>
    </row>
    <row r="111" spans="2:30" x14ac:dyDescent="0.2">
      <c r="B111" s="199">
        <v>40486</v>
      </c>
      <c r="C111" s="200">
        <v>0</v>
      </c>
      <c r="D111" s="198">
        <v>0.23</v>
      </c>
      <c r="E111" s="198">
        <f t="shared" si="5"/>
        <v>2010</v>
      </c>
      <c r="X111" s="295">
        <v>42706</v>
      </c>
      <c r="Y111" s="291">
        <v>101.150002</v>
      </c>
      <c r="Z111" s="291">
        <v>104.754997</v>
      </c>
      <c r="AA111" s="291">
        <v>101.150002</v>
      </c>
      <c r="AB111" s="291">
        <v>103.300003</v>
      </c>
      <c r="AC111" s="291">
        <v>103.300003</v>
      </c>
      <c r="AD111" s="291">
        <v>5700</v>
      </c>
    </row>
    <row r="112" spans="2:30" x14ac:dyDescent="0.2">
      <c r="B112" s="199">
        <v>40487</v>
      </c>
      <c r="C112" s="200">
        <v>0</v>
      </c>
      <c r="D112" s="198">
        <v>0.26</v>
      </c>
      <c r="E112" s="198">
        <f t="shared" si="5"/>
        <v>2010</v>
      </c>
      <c r="X112" s="295">
        <v>42709</v>
      </c>
      <c r="Y112" s="291">
        <v>102.510002</v>
      </c>
      <c r="Z112" s="291">
        <v>102.510002</v>
      </c>
      <c r="AA112" s="291">
        <v>99</v>
      </c>
      <c r="AB112" s="291">
        <v>99</v>
      </c>
      <c r="AC112" s="291">
        <v>99</v>
      </c>
      <c r="AD112" s="291">
        <v>3400</v>
      </c>
    </row>
    <row r="113" spans="2:30" x14ac:dyDescent="0.2">
      <c r="B113" s="199">
        <v>40488</v>
      </c>
      <c r="C113" s="200">
        <v>0</v>
      </c>
      <c r="D113" s="198">
        <v>0.39</v>
      </c>
      <c r="E113" s="198">
        <f t="shared" si="5"/>
        <v>2010</v>
      </c>
      <c r="X113" s="295">
        <v>42710</v>
      </c>
      <c r="Y113" s="291">
        <v>101.449997</v>
      </c>
      <c r="Z113" s="291">
        <v>102.25</v>
      </c>
      <c r="AA113" s="291">
        <v>99.099997999999999</v>
      </c>
      <c r="AB113" s="291">
        <v>99.099997999999999</v>
      </c>
      <c r="AC113" s="291">
        <v>99.099997999999999</v>
      </c>
      <c r="AD113" s="291">
        <v>5500</v>
      </c>
    </row>
    <row r="114" spans="2:30" x14ac:dyDescent="0.2">
      <c r="B114" s="199">
        <v>40489</v>
      </c>
      <c r="C114" s="200">
        <v>0</v>
      </c>
      <c r="D114" s="198">
        <v>0.34</v>
      </c>
      <c r="E114" s="198">
        <f t="shared" si="5"/>
        <v>2010</v>
      </c>
      <c r="X114" s="295">
        <v>42711</v>
      </c>
      <c r="Y114" s="291">
        <v>101.099998</v>
      </c>
      <c r="Z114" s="291">
        <v>101.989998</v>
      </c>
      <c r="AA114" s="291">
        <v>100.5</v>
      </c>
      <c r="AB114" s="291">
        <v>101.75</v>
      </c>
      <c r="AC114" s="291">
        <v>101.75</v>
      </c>
      <c r="AD114" s="291">
        <v>3800</v>
      </c>
    </row>
    <row r="115" spans="2:30" x14ac:dyDescent="0.2">
      <c r="B115" s="199">
        <v>40490</v>
      </c>
      <c r="C115" s="200">
        <v>0</v>
      </c>
      <c r="D115" s="198">
        <v>0.24</v>
      </c>
      <c r="E115" s="198">
        <f t="shared" si="5"/>
        <v>2010</v>
      </c>
      <c r="X115" s="295">
        <v>42712</v>
      </c>
      <c r="Y115" s="291">
        <v>102.099998</v>
      </c>
      <c r="Z115" s="291">
        <v>106.5</v>
      </c>
      <c r="AA115" s="291">
        <v>102.099998</v>
      </c>
      <c r="AB115" s="291">
        <v>104</v>
      </c>
      <c r="AC115" s="291">
        <v>104</v>
      </c>
      <c r="AD115" s="291">
        <v>17100</v>
      </c>
    </row>
    <row r="116" spans="2:30" x14ac:dyDescent="0.2">
      <c r="B116" s="199">
        <v>40491</v>
      </c>
      <c r="C116" s="200">
        <v>0</v>
      </c>
      <c r="D116" s="198">
        <v>0.21</v>
      </c>
      <c r="E116" s="198">
        <f t="shared" si="5"/>
        <v>2010</v>
      </c>
      <c r="X116" s="295">
        <v>42713</v>
      </c>
      <c r="Y116" s="291">
        <v>104</v>
      </c>
      <c r="Z116" s="291">
        <v>106</v>
      </c>
      <c r="AA116" s="291">
        <v>102.5</v>
      </c>
      <c r="AB116" s="291">
        <v>103</v>
      </c>
      <c r="AC116" s="291">
        <v>103</v>
      </c>
      <c r="AD116" s="291">
        <v>3400</v>
      </c>
    </row>
    <row r="117" spans="2:30" x14ac:dyDescent="0.2">
      <c r="B117" s="199">
        <v>40492</v>
      </c>
      <c r="C117" s="200">
        <v>0</v>
      </c>
      <c r="D117" s="198">
        <v>0.24</v>
      </c>
      <c r="E117" s="198">
        <f t="shared" si="5"/>
        <v>2010</v>
      </c>
      <c r="X117" s="295">
        <v>42716</v>
      </c>
      <c r="Y117" s="291">
        <v>103.550003</v>
      </c>
      <c r="Z117" s="291">
        <v>105</v>
      </c>
      <c r="AA117" s="291">
        <v>103.550003</v>
      </c>
      <c r="AB117" s="291">
        <v>105</v>
      </c>
      <c r="AC117" s="291">
        <v>105</v>
      </c>
      <c r="AD117" s="291">
        <v>4000</v>
      </c>
    </row>
    <row r="118" spans="2:30" x14ac:dyDescent="0.2">
      <c r="B118" s="199">
        <v>40493</v>
      </c>
      <c r="C118" s="200">
        <v>0</v>
      </c>
      <c r="D118" s="198">
        <v>0.22</v>
      </c>
      <c r="E118" s="198">
        <f t="shared" si="5"/>
        <v>2010</v>
      </c>
      <c r="X118" s="295">
        <v>42717</v>
      </c>
      <c r="Y118" s="291">
        <v>105</v>
      </c>
      <c r="Z118" s="291">
        <v>105.860001</v>
      </c>
      <c r="AA118" s="291">
        <v>102.099998</v>
      </c>
      <c r="AB118" s="291">
        <v>102.699997</v>
      </c>
      <c r="AC118" s="291">
        <v>102.699997</v>
      </c>
      <c r="AD118" s="291">
        <v>5700</v>
      </c>
    </row>
    <row r="119" spans="2:30" x14ac:dyDescent="0.2">
      <c r="B119" s="199">
        <v>40494</v>
      </c>
      <c r="C119" s="200">
        <v>0</v>
      </c>
      <c r="D119" s="198">
        <v>0.27</v>
      </c>
      <c r="E119" s="198">
        <f t="shared" si="5"/>
        <v>2010</v>
      </c>
      <c r="X119" s="295">
        <v>42718</v>
      </c>
      <c r="Y119" s="291">
        <v>103.949997</v>
      </c>
      <c r="Z119" s="291">
        <v>105.980003</v>
      </c>
      <c r="AA119" s="291">
        <v>102.349998</v>
      </c>
      <c r="AB119" s="291">
        <v>102.510002</v>
      </c>
      <c r="AC119" s="291">
        <v>102.510002</v>
      </c>
      <c r="AD119" s="291">
        <v>3500</v>
      </c>
    </row>
    <row r="120" spans="2:30" x14ac:dyDescent="0.2">
      <c r="B120" s="199">
        <v>40495</v>
      </c>
      <c r="C120" s="200">
        <v>0</v>
      </c>
      <c r="D120" s="198">
        <v>0.28000000000000003</v>
      </c>
      <c r="E120" s="198">
        <f t="shared" si="5"/>
        <v>2010</v>
      </c>
      <c r="X120" s="295">
        <v>42719</v>
      </c>
      <c r="Y120" s="291">
        <v>103</v>
      </c>
      <c r="Z120" s="291">
        <v>103</v>
      </c>
      <c r="AA120" s="291">
        <v>100</v>
      </c>
      <c r="AB120" s="291">
        <v>101.19000200000001</v>
      </c>
      <c r="AC120" s="291">
        <v>101.19000200000001</v>
      </c>
      <c r="AD120" s="291">
        <v>8700</v>
      </c>
    </row>
    <row r="121" spans="2:30" x14ac:dyDescent="0.2">
      <c r="B121" s="199">
        <v>40496</v>
      </c>
      <c r="C121" s="200">
        <v>0</v>
      </c>
      <c r="D121" s="198">
        <v>0.28000000000000003</v>
      </c>
      <c r="E121" s="198">
        <f t="shared" si="5"/>
        <v>2010</v>
      </c>
      <c r="X121" s="295">
        <v>42720</v>
      </c>
      <c r="Y121" s="291">
        <v>100.605003</v>
      </c>
      <c r="Z121" s="291">
        <v>103</v>
      </c>
      <c r="AA121" s="291">
        <v>100.349998</v>
      </c>
      <c r="AB121" s="291">
        <v>101.599998</v>
      </c>
      <c r="AC121" s="291">
        <v>101.599998</v>
      </c>
      <c r="AD121" s="291">
        <v>3800</v>
      </c>
    </row>
    <row r="122" spans="2:30" x14ac:dyDescent="0.2">
      <c r="B122" s="199">
        <v>40497</v>
      </c>
      <c r="C122" s="200">
        <v>0</v>
      </c>
      <c r="D122" s="198">
        <v>0.27</v>
      </c>
      <c r="E122" s="198">
        <f t="shared" si="5"/>
        <v>2010</v>
      </c>
      <c r="X122" s="295">
        <v>42723</v>
      </c>
      <c r="Y122" s="291">
        <v>101.5</v>
      </c>
      <c r="Z122" s="291">
        <v>103.5</v>
      </c>
      <c r="AA122" s="291">
        <v>100.5</v>
      </c>
      <c r="AB122" s="291">
        <v>101</v>
      </c>
      <c r="AC122" s="291">
        <v>101</v>
      </c>
      <c r="AD122" s="291">
        <v>6900</v>
      </c>
    </row>
    <row r="123" spans="2:30" x14ac:dyDescent="0.2">
      <c r="B123" s="199">
        <v>40498</v>
      </c>
      <c r="C123" s="200">
        <v>0</v>
      </c>
      <c r="D123" s="198">
        <v>0.22</v>
      </c>
      <c r="E123" s="198">
        <f t="shared" si="5"/>
        <v>2010</v>
      </c>
      <c r="X123" s="295">
        <v>42724</v>
      </c>
      <c r="Y123" s="291">
        <v>101.5</v>
      </c>
      <c r="Z123" s="291">
        <v>102</v>
      </c>
      <c r="AA123" s="291">
        <v>100.5</v>
      </c>
      <c r="AB123" s="291">
        <v>101</v>
      </c>
      <c r="AC123" s="291">
        <v>101</v>
      </c>
      <c r="AD123" s="291">
        <v>3500</v>
      </c>
    </row>
    <row r="124" spans="2:30" x14ac:dyDescent="0.2">
      <c r="B124" s="199">
        <v>40499</v>
      </c>
      <c r="C124" s="200">
        <v>0</v>
      </c>
      <c r="D124" s="198">
        <v>0.23</v>
      </c>
      <c r="E124" s="198">
        <f t="shared" si="5"/>
        <v>2010</v>
      </c>
      <c r="X124" s="295">
        <v>42725</v>
      </c>
      <c r="Y124" s="291">
        <v>103.900002</v>
      </c>
      <c r="Z124" s="291">
        <v>107.010002</v>
      </c>
      <c r="AA124" s="291">
        <v>103.120003</v>
      </c>
      <c r="AB124" s="291">
        <v>103.75</v>
      </c>
      <c r="AC124" s="291">
        <v>103.75</v>
      </c>
      <c r="AD124" s="291">
        <v>24800</v>
      </c>
    </row>
    <row r="125" spans="2:30" x14ac:dyDescent="0.2">
      <c r="B125" s="199">
        <v>40500</v>
      </c>
      <c r="C125" s="200">
        <v>0</v>
      </c>
      <c r="D125" s="198">
        <v>0.27</v>
      </c>
      <c r="E125" s="198">
        <f t="shared" si="5"/>
        <v>2010</v>
      </c>
      <c r="X125" s="295">
        <v>42726</v>
      </c>
      <c r="Y125" s="291">
        <v>107</v>
      </c>
      <c r="Z125" s="291">
        <v>108.099998</v>
      </c>
      <c r="AA125" s="291">
        <v>105</v>
      </c>
      <c r="AB125" s="291">
        <v>105.019997</v>
      </c>
      <c r="AC125" s="291">
        <v>105.019997</v>
      </c>
      <c r="AD125" s="291">
        <v>13400</v>
      </c>
    </row>
    <row r="126" spans="2:30" x14ac:dyDescent="0.2">
      <c r="B126" s="199">
        <v>40501</v>
      </c>
      <c r="C126" s="200">
        <v>0</v>
      </c>
      <c r="D126" s="198">
        <v>0.28000000000000003</v>
      </c>
      <c r="E126" s="198">
        <f t="shared" si="5"/>
        <v>2010</v>
      </c>
      <c r="X126" s="295">
        <v>42727</v>
      </c>
      <c r="Y126" s="291">
        <v>108.400002</v>
      </c>
      <c r="Z126" s="291">
        <v>116.75</v>
      </c>
      <c r="AA126" s="291">
        <v>107.5</v>
      </c>
      <c r="AB126" s="291">
        <v>110.699997</v>
      </c>
      <c r="AC126" s="291">
        <v>110.699997</v>
      </c>
      <c r="AD126" s="291">
        <v>24400</v>
      </c>
    </row>
    <row r="127" spans="2:30" x14ac:dyDescent="0.2">
      <c r="B127" s="199">
        <v>40502</v>
      </c>
      <c r="C127" s="200">
        <v>0</v>
      </c>
      <c r="D127" s="198">
        <v>0.28000000000000003</v>
      </c>
      <c r="E127" s="198">
        <f t="shared" si="5"/>
        <v>2010</v>
      </c>
      <c r="X127" s="295">
        <v>42731</v>
      </c>
      <c r="Y127" s="291">
        <v>115.699997</v>
      </c>
      <c r="Z127" s="291">
        <v>121.800003</v>
      </c>
      <c r="AA127" s="291">
        <v>114.75</v>
      </c>
      <c r="AB127" s="291">
        <v>114.75</v>
      </c>
      <c r="AC127" s="291">
        <v>114.75</v>
      </c>
      <c r="AD127" s="291">
        <v>36000</v>
      </c>
    </row>
    <row r="128" spans="2:30" x14ac:dyDescent="0.2">
      <c r="B128" s="199">
        <v>40503</v>
      </c>
      <c r="C128" s="200">
        <v>0</v>
      </c>
      <c r="D128" s="198">
        <v>0.28000000000000003</v>
      </c>
      <c r="E128" s="198">
        <f t="shared" si="5"/>
        <v>2010</v>
      </c>
      <c r="X128" s="295">
        <v>42732</v>
      </c>
      <c r="Y128" s="291">
        <v>117.25</v>
      </c>
      <c r="Z128" s="291">
        <v>127</v>
      </c>
      <c r="AA128" s="291">
        <v>117.25</v>
      </c>
      <c r="AB128" s="291">
        <v>120</v>
      </c>
      <c r="AC128" s="291">
        <v>120</v>
      </c>
      <c r="AD128" s="291">
        <v>29100</v>
      </c>
    </row>
    <row r="129" spans="2:30" x14ac:dyDescent="0.2">
      <c r="B129" s="199">
        <v>40504</v>
      </c>
      <c r="C129" s="200">
        <v>0</v>
      </c>
      <c r="D129" s="198">
        <v>0.28999999999999998</v>
      </c>
      <c r="E129" s="198">
        <f t="shared" si="5"/>
        <v>2010</v>
      </c>
      <c r="X129" s="295">
        <v>42733</v>
      </c>
      <c r="Y129" s="291">
        <v>127.5</v>
      </c>
      <c r="Z129" s="291">
        <v>127.5</v>
      </c>
      <c r="AA129" s="291">
        <v>119.989998</v>
      </c>
      <c r="AB129" s="291">
        <v>121.5</v>
      </c>
      <c r="AC129" s="291">
        <v>121.5</v>
      </c>
      <c r="AD129" s="291">
        <v>18300</v>
      </c>
    </row>
    <row r="130" spans="2:30" x14ac:dyDescent="0.2">
      <c r="B130" s="199">
        <v>40505</v>
      </c>
      <c r="C130" s="200">
        <v>0</v>
      </c>
      <c r="D130" s="198">
        <v>0.28000000000000003</v>
      </c>
      <c r="E130" s="198">
        <f t="shared" si="5"/>
        <v>2010</v>
      </c>
      <c r="X130" s="295">
        <v>42734</v>
      </c>
      <c r="Y130" s="291">
        <v>124</v>
      </c>
      <c r="Z130" s="291">
        <v>124.75</v>
      </c>
      <c r="AA130" s="291">
        <v>121</v>
      </c>
      <c r="AB130" s="291">
        <v>121.650002</v>
      </c>
      <c r="AC130" s="291">
        <v>121.650002</v>
      </c>
      <c r="AD130" s="291">
        <v>15400</v>
      </c>
    </row>
    <row r="131" spans="2:30" x14ac:dyDescent="0.2">
      <c r="B131" s="199">
        <v>40506</v>
      </c>
      <c r="C131" s="200">
        <v>0</v>
      </c>
      <c r="D131" s="198">
        <v>0.28000000000000003</v>
      </c>
      <c r="E131" s="198">
        <f t="shared" ref="E131:E194" si="6">YEAR(B131)</f>
        <v>2010</v>
      </c>
      <c r="X131" s="295">
        <v>42738</v>
      </c>
      <c r="Y131" s="291">
        <v>130.5</v>
      </c>
      <c r="Z131" s="291">
        <v>142</v>
      </c>
      <c r="AA131" s="291">
        <v>125.800003</v>
      </c>
      <c r="AB131" s="291">
        <v>136</v>
      </c>
      <c r="AC131" s="291">
        <v>136</v>
      </c>
      <c r="AD131" s="291">
        <v>43400</v>
      </c>
    </row>
    <row r="132" spans="2:30" x14ac:dyDescent="0.2">
      <c r="B132" s="199">
        <v>40507</v>
      </c>
      <c r="C132" s="200">
        <v>0</v>
      </c>
      <c r="D132" s="198">
        <v>0.28000000000000003</v>
      </c>
      <c r="E132" s="198">
        <f t="shared" si="6"/>
        <v>2010</v>
      </c>
      <c r="X132" s="295">
        <v>42739</v>
      </c>
      <c r="Y132" s="291">
        <v>142</v>
      </c>
      <c r="Z132" s="291">
        <v>152</v>
      </c>
      <c r="AA132" s="291">
        <v>140.5</v>
      </c>
      <c r="AB132" s="291">
        <v>146</v>
      </c>
      <c r="AC132" s="291">
        <v>146</v>
      </c>
      <c r="AD132" s="291">
        <v>80100</v>
      </c>
    </row>
    <row r="133" spans="2:30" x14ac:dyDescent="0.2">
      <c r="B133" s="199">
        <v>40508</v>
      </c>
      <c r="C133" s="200">
        <v>0</v>
      </c>
      <c r="D133" s="198">
        <v>0.28000000000000003</v>
      </c>
      <c r="E133" s="198">
        <f t="shared" si="6"/>
        <v>2010</v>
      </c>
      <c r="X133" s="295">
        <v>42740</v>
      </c>
      <c r="Y133" s="291">
        <v>132.5</v>
      </c>
      <c r="Z133" s="291">
        <v>138.5</v>
      </c>
      <c r="AA133" s="291">
        <v>126</v>
      </c>
      <c r="AB133" s="291">
        <v>129</v>
      </c>
      <c r="AC133" s="291">
        <v>129</v>
      </c>
      <c r="AD133" s="291">
        <v>54300</v>
      </c>
    </row>
    <row r="134" spans="2:30" x14ac:dyDescent="0.2">
      <c r="B134" s="199">
        <v>40509</v>
      </c>
      <c r="C134" s="200">
        <v>0</v>
      </c>
      <c r="D134" s="198">
        <v>0.28000000000000003</v>
      </c>
      <c r="E134" s="198">
        <f t="shared" si="6"/>
        <v>2010</v>
      </c>
      <c r="X134" s="295">
        <v>42741</v>
      </c>
      <c r="Y134" s="291">
        <v>119.5</v>
      </c>
      <c r="Z134" s="291">
        <v>126</v>
      </c>
      <c r="AA134" s="291">
        <v>111</v>
      </c>
      <c r="AB134" s="291">
        <v>116.75</v>
      </c>
      <c r="AC134" s="291">
        <v>116.75</v>
      </c>
      <c r="AD134" s="291">
        <v>59100</v>
      </c>
    </row>
    <row r="135" spans="2:30" x14ac:dyDescent="0.2">
      <c r="B135" s="199">
        <v>40510</v>
      </c>
      <c r="C135" s="200">
        <v>0</v>
      </c>
      <c r="D135" s="198">
        <v>0.27</v>
      </c>
      <c r="E135" s="198">
        <f t="shared" si="6"/>
        <v>2010</v>
      </c>
      <c r="X135" s="295">
        <v>42744</v>
      </c>
      <c r="Y135" s="291">
        <v>116</v>
      </c>
      <c r="Z135" s="291">
        <v>118.5</v>
      </c>
      <c r="AA135" s="291">
        <v>112</v>
      </c>
      <c r="AB135" s="291">
        <v>114.550003</v>
      </c>
      <c r="AC135" s="291">
        <v>114.550003</v>
      </c>
      <c r="AD135" s="291">
        <v>14700</v>
      </c>
    </row>
    <row r="136" spans="2:30" x14ac:dyDescent="0.2">
      <c r="B136" s="199">
        <v>40511</v>
      </c>
      <c r="C136" s="200">
        <v>0</v>
      </c>
      <c r="D136" s="198">
        <v>0.23</v>
      </c>
      <c r="E136" s="198">
        <f t="shared" si="6"/>
        <v>2010</v>
      </c>
      <c r="X136" s="295">
        <v>42745</v>
      </c>
      <c r="Y136" s="291">
        <v>115.125</v>
      </c>
      <c r="Z136" s="291">
        <v>118.5</v>
      </c>
      <c r="AA136" s="291">
        <v>114.5</v>
      </c>
      <c r="AB136" s="291">
        <v>115</v>
      </c>
      <c r="AC136" s="291">
        <v>115</v>
      </c>
      <c r="AD136" s="291">
        <v>18700</v>
      </c>
    </row>
    <row r="137" spans="2:30" x14ac:dyDescent="0.2">
      <c r="B137" s="199">
        <v>40512</v>
      </c>
      <c r="C137" s="200">
        <v>0</v>
      </c>
      <c r="D137" s="198">
        <v>0.21</v>
      </c>
      <c r="E137" s="198">
        <f t="shared" si="6"/>
        <v>2010</v>
      </c>
      <c r="X137" s="295">
        <v>42746</v>
      </c>
      <c r="Y137" s="291">
        <v>112</v>
      </c>
      <c r="Z137" s="291">
        <v>112.010002</v>
      </c>
      <c r="AA137" s="291">
        <v>105</v>
      </c>
      <c r="AB137" s="291">
        <v>110.5</v>
      </c>
      <c r="AC137" s="291">
        <v>110.5</v>
      </c>
      <c r="AD137" s="291">
        <v>58300</v>
      </c>
    </row>
    <row r="138" spans="2:30" x14ac:dyDescent="0.2">
      <c r="B138" s="199">
        <v>40513</v>
      </c>
      <c r="C138" s="200">
        <v>0</v>
      </c>
      <c r="D138" s="198">
        <v>0.23</v>
      </c>
      <c r="E138" s="198">
        <f t="shared" si="6"/>
        <v>2010</v>
      </c>
      <c r="X138" s="295">
        <v>42747</v>
      </c>
      <c r="Y138" s="291">
        <v>110.875</v>
      </c>
      <c r="Z138" s="291">
        <v>110.875</v>
      </c>
      <c r="AA138" s="291">
        <v>105.599998</v>
      </c>
      <c r="AB138" s="291">
        <v>108</v>
      </c>
      <c r="AC138" s="291">
        <v>108</v>
      </c>
      <c r="AD138" s="291">
        <v>39400</v>
      </c>
    </row>
    <row r="139" spans="2:30" x14ac:dyDescent="0.2">
      <c r="B139" s="199">
        <v>40514</v>
      </c>
      <c r="C139" s="200">
        <v>0</v>
      </c>
      <c r="D139" s="198">
        <v>0.25</v>
      </c>
      <c r="E139" s="198">
        <f t="shared" si="6"/>
        <v>2010</v>
      </c>
      <c r="X139" s="295">
        <v>42748</v>
      </c>
      <c r="Y139" s="291">
        <v>108</v>
      </c>
      <c r="Z139" s="291">
        <v>109</v>
      </c>
      <c r="AA139" s="291">
        <v>107</v>
      </c>
      <c r="AB139" s="291">
        <v>108.989998</v>
      </c>
      <c r="AC139" s="291">
        <v>108.989998</v>
      </c>
      <c r="AD139" s="291">
        <v>18900</v>
      </c>
    </row>
    <row r="140" spans="2:30" x14ac:dyDescent="0.2">
      <c r="B140" s="199">
        <v>40515</v>
      </c>
      <c r="C140" s="200">
        <v>0</v>
      </c>
      <c r="D140" s="198">
        <v>0.25</v>
      </c>
      <c r="E140" s="198">
        <f t="shared" si="6"/>
        <v>2010</v>
      </c>
      <c r="X140" s="295">
        <v>42752</v>
      </c>
      <c r="Y140" s="291">
        <v>114.75</v>
      </c>
      <c r="Z140" s="291">
        <v>120</v>
      </c>
      <c r="AA140" s="291">
        <v>113</v>
      </c>
      <c r="AB140" s="291">
        <v>117</v>
      </c>
      <c r="AC140" s="291">
        <v>117</v>
      </c>
      <c r="AD140" s="291">
        <v>42200</v>
      </c>
    </row>
    <row r="141" spans="2:30" x14ac:dyDescent="0.2">
      <c r="B141" s="199">
        <v>40516</v>
      </c>
      <c r="C141" s="200">
        <v>0</v>
      </c>
      <c r="D141" s="198">
        <v>0.2</v>
      </c>
      <c r="E141" s="198">
        <f t="shared" si="6"/>
        <v>2010</v>
      </c>
      <c r="X141" s="295">
        <v>42753</v>
      </c>
      <c r="Y141" s="291">
        <v>116.5</v>
      </c>
      <c r="Z141" s="291">
        <v>118</v>
      </c>
      <c r="AA141" s="291">
        <v>112.599998</v>
      </c>
      <c r="AB141" s="291">
        <v>116</v>
      </c>
      <c r="AC141" s="291">
        <v>116</v>
      </c>
      <c r="AD141" s="291">
        <v>25900</v>
      </c>
    </row>
    <row r="142" spans="2:30" x14ac:dyDescent="0.2">
      <c r="B142" s="199">
        <v>40517</v>
      </c>
      <c r="C142" s="200">
        <v>0</v>
      </c>
      <c r="D142" s="198">
        <v>0.19</v>
      </c>
      <c r="E142" s="198">
        <f t="shared" si="6"/>
        <v>2010</v>
      </c>
      <c r="X142" s="295">
        <v>42754</v>
      </c>
      <c r="Y142" s="291">
        <v>118</v>
      </c>
      <c r="Z142" s="291">
        <v>118.5</v>
      </c>
      <c r="AA142" s="291">
        <v>116.050003</v>
      </c>
      <c r="AB142" s="291">
        <v>117</v>
      </c>
      <c r="AC142" s="291">
        <v>117</v>
      </c>
      <c r="AD142" s="291">
        <v>25200</v>
      </c>
    </row>
    <row r="143" spans="2:30" x14ac:dyDescent="0.2">
      <c r="B143" s="199">
        <v>40518</v>
      </c>
      <c r="C143" s="200">
        <v>0</v>
      </c>
      <c r="D143" s="198">
        <v>0.2</v>
      </c>
      <c r="E143" s="198">
        <f t="shared" si="6"/>
        <v>2010</v>
      </c>
      <c r="X143" s="295">
        <v>42755</v>
      </c>
      <c r="Y143" s="291">
        <v>117.5</v>
      </c>
      <c r="Z143" s="291">
        <v>118.75</v>
      </c>
      <c r="AA143" s="291">
        <v>116</v>
      </c>
      <c r="AB143" s="291">
        <v>116</v>
      </c>
      <c r="AC143" s="291">
        <v>116</v>
      </c>
      <c r="AD143" s="291">
        <v>22100</v>
      </c>
    </row>
    <row r="144" spans="2:30" x14ac:dyDescent="0.2">
      <c r="B144" s="199">
        <v>40519</v>
      </c>
      <c r="C144" s="200">
        <v>0</v>
      </c>
      <c r="D144" s="198">
        <v>0.23</v>
      </c>
      <c r="E144" s="198">
        <f t="shared" si="6"/>
        <v>2010</v>
      </c>
      <c r="X144" s="295">
        <v>42758</v>
      </c>
      <c r="Y144" s="291">
        <v>117.504997</v>
      </c>
      <c r="Z144" s="291">
        <v>118.5</v>
      </c>
      <c r="AA144" s="291">
        <v>117</v>
      </c>
      <c r="AB144" s="291">
        <v>117</v>
      </c>
      <c r="AC144" s="291">
        <v>117</v>
      </c>
      <c r="AD144" s="291">
        <v>12300</v>
      </c>
    </row>
    <row r="145" spans="2:30" x14ac:dyDescent="0.2">
      <c r="B145" s="199">
        <v>40520</v>
      </c>
      <c r="C145" s="200">
        <v>0</v>
      </c>
      <c r="D145" s="198">
        <v>0.24</v>
      </c>
      <c r="E145" s="198">
        <f t="shared" si="6"/>
        <v>2010</v>
      </c>
      <c r="X145" s="295">
        <v>42759</v>
      </c>
      <c r="Y145" s="291">
        <v>117</v>
      </c>
      <c r="Z145" s="291">
        <v>117</v>
      </c>
      <c r="AA145" s="291">
        <v>111.879997</v>
      </c>
      <c r="AB145" s="291">
        <v>111.879997</v>
      </c>
      <c r="AC145" s="291">
        <v>111.879997</v>
      </c>
      <c r="AD145" s="291">
        <v>18800</v>
      </c>
    </row>
    <row r="146" spans="2:30" x14ac:dyDescent="0.2">
      <c r="B146" s="199">
        <v>40521</v>
      </c>
      <c r="C146" s="200">
        <v>0</v>
      </c>
      <c r="D146" s="198">
        <v>0.2</v>
      </c>
      <c r="E146" s="198">
        <f t="shared" si="6"/>
        <v>2010</v>
      </c>
      <c r="X146" s="295">
        <v>42760</v>
      </c>
      <c r="Y146" s="291">
        <v>111.879997</v>
      </c>
      <c r="Z146" s="291">
        <v>111.879997</v>
      </c>
      <c r="AA146" s="291">
        <v>105.5</v>
      </c>
      <c r="AB146" s="291">
        <v>106.510002</v>
      </c>
      <c r="AC146" s="291">
        <v>106.510002</v>
      </c>
      <c r="AD146" s="291">
        <v>31200</v>
      </c>
    </row>
    <row r="147" spans="2:30" x14ac:dyDescent="0.2">
      <c r="B147" s="199">
        <v>40522</v>
      </c>
      <c r="C147" s="200">
        <v>0</v>
      </c>
      <c r="D147" s="198">
        <v>0.2</v>
      </c>
      <c r="E147" s="198">
        <f t="shared" si="6"/>
        <v>2010</v>
      </c>
      <c r="X147" s="295">
        <v>42761</v>
      </c>
      <c r="Y147" s="291">
        <v>106.75</v>
      </c>
      <c r="Z147" s="291">
        <v>112.989998</v>
      </c>
      <c r="AA147" s="291">
        <v>106.75</v>
      </c>
      <c r="AB147" s="291">
        <v>107.75</v>
      </c>
      <c r="AC147" s="291">
        <v>107.75</v>
      </c>
      <c r="AD147" s="291">
        <v>24400</v>
      </c>
    </row>
    <row r="148" spans="2:30" x14ac:dyDescent="0.2">
      <c r="B148" s="199">
        <v>40523</v>
      </c>
      <c r="C148" s="200">
        <v>0</v>
      </c>
      <c r="D148" s="198">
        <v>0.23</v>
      </c>
      <c r="E148" s="198">
        <f t="shared" si="6"/>
        <v>2010</v>
      </c>
      <c r="X148" s="295">
        <v>42762</v>
      </c>
      <c r="Y148" s="291">
        <v>109</v>
      </c>
      <c r="Z148" s="291">
        <v>111.980003</v>
      </c>
      <c r="AA148" s="291">
        <v>109</v>
      </c>
      <c r="AB148" s="291">
        <v>110</v>
      </c>
      <c r="AC148" s="291">
        <v>110</v>
      </c>
      <c r="AD148" s="291">
        <v>20400</v>
      </c>
    </row>
    <row r="149" spans="2:30" x14ac:dyDescent="0.2">
      <c r="B149" s="199">
        <v>40524</v>
      </c>
      <c r="C149" s="200">
        <v>0</v>
      </c>
      <c r="D149" s="198">
        <v>0.22</v>
      </c>
      <c r="E149" s="198">
        <f t="shared" si="6"/>
        <v>2010</v>
      </c>
      <c r="X149" s="295">
        <v>42765</v>
      </c>
      <c r="Y149" s="291">
        <v>110</v>
      </c>
      <c r="Z149" s="291">
        <v>112</v>
      </c>
      <c r="AA149" s="291">
        <v>106.5</v>
      </c>
      <c r="AB149" s="291">
        <v>107.739998</v>
      </c>
      <c r="AC149" s="291">
        <v>107.739998</v>
      </c>
      <c r="AD149" s="291">
        <v>16500</v>
      </c>
    </row>
    <row r="150" spans="2:30" x14ac:dyDescent="0.2">
      <c r="B150" s="199">
        <v>40525</v>
      </c>
      <c r="C150" s="200">
        <v>0</v>
      </c>
      <c r="D150" s="198">
        <v>0.23</v>
      </c>
      <c r="E150" s="198">
        <f t="shared" si="6"/>
        <v>2010</v>
      </c>
      <c r="X150" s="295">
        <v>42766</v>
      </c>
      <c r="Y150" s="291">
        <v>109.550003</v>
      </c>
      <c r="Z150" s="291">
        <v>111.949997</v>
      </c>
      <c r="AA150" s="291">
        <v>108.449997</v>
      </c>
      <c r="AB150" s="291">
        <v>108.495003</v>
      </c>
      <c r="AC150" s="291">
        <v>108.495003</v>
      </c>
      <c r="AD150" s="291">
        <v>30600</v>
      </c>
    </row>
    <row r="151" spans="2:30" x14ac:dyDescent="0.2">
      <c r="B151" s="199">
        <v>40526</v>
      </c>
      <c r="C151" s="200">
        <v>0</v>
      </c>
      <c r="D151" s="198">
        <v>0.25</v>
      </c>
      <c r="E151" s="198">
        <f t="shared" si="6"/>
        <v>2010</v>
      </c>
      <c r="X151" s="295">
        <v>42767</v>
      </c>
      <c r="Y151" s="291">
        <v>110</v>
      </c>
      <c r="Z151" s="291">
        <v>110</v>
      </c>
      <c r="AA151" s="291">
        <v>105.25</v>
      </c>
      <c r="AB151" s="291">
        <v>107.949997</v>
      </c>
      <c r="AC151" s="291">
        <v>107.949997</v>
      </c>
      <c r="AD151" s="291">
        <v>36800</v>
      </c>
    </row>
    <row r="152" spans="2:30" x14ac:dyDescent="0.2">
      <c r="B152" s="199">
        <v>40527</v>
      </c>
      <c r="C152" s="200">
        <v>0</v>
      </c>
      <c r="D152" s="198">
        <v>0.24</v>
      </c>
      <c r="E152" s="198">
        <f t="shared" si="6"/>
        <v>2010</v>
      </c>
      <c r="X152" s="295">
        <v>42768</v>
      </c>
      <c r="Y152" s="291">
        <v>107</v>
      </c>
      <c r="Z152" s="291">
        <v>110.099998</v>
      </c>
      <c r="AA152" s="291">
        <v>107</v>
      </c>
      <c r="AB152" s="291">
        <v>109.5</v>
      </c>
      <c r="AC152" s="291">
        <v>109.5</v>
      </c>
      <c r="AD152" s="291">
        <v>37200</v>
      </c>
    </row>
    <row r="153" spans="2:30" x14ac:dyDescent="0.2">
      <c r="B153" s="199">
        <v>40528</v>
      </c>
      <c r="C153" s="200">
        <v>0</v>
      </c>
      <c r="D153" s="198">
        <v>0.25</v>
      </c>
      <c r="E153" s="198">
        <f t="shared" si="6"/>
        <v>2010</v>
      </c>
      <c r="X153" s="295">
        <v>42769</v>
      </c>
      <c r="Y153" s="291">
        <v>109.5</v>
      </c>
      <c r="Z153" s="291">
        <v>111.800003</v>
      </c>
      <c r="AA153" s="291">
        <v>109.5</v>
      </c>
      <c r="AB153" s="291">
        <v>110</v>
      </c>
      <c r="AC153" s="291">
        <v>110</v>
      </c>
      <c r="AD153" s="291">
        <v>22500</v>
      </c>
    </row>
    <row r="154" spans="2:30" x14ac:dyDescent="0.2">
      <c r="B154" s="199">
        <v>40529</v>
      </c>
      <c r="C154" s="200">
        <v>0</v>
      </c>
      <c r="D154" s="198">
        <v>0.24</v>
      </c>
      <c r="E154" s="198">
        <f t="shared" si="6"/>
        <v>2010</v>
      </c>
      <c r="X154" s="295">
        <v>42772</v>
      </c>
      <c r="Y154" s="291">
        <v>112</v>
      </c>
      <c r="Z154" s="291">
        <v>112</v>
      </c>
      <c r="AA154" s="291">
        <v>109.120003</v>
      </c>
      <c r="AB154" s="291">
        <v>110</v>
      </c>
      <c r="AC154" s="291">
        <v>110</v>
      </c>
      <c r="AD154" s="291">
        <v>9900</v>
      </c>
    </row>
    <row r="155" spans="2:30" x14ac:dyDescent="0.2">
      <c r="B155" s="199">
        <v>40530</v>
      </c>
      <c r="C155" s="200">
        <v>0</v>
      </c>
      <c r="D155" s="198">
        <v>0.24</v>
      </c>
      <c r="E155" s="198">
        <f t="shared" si="6"/>
        <v>2010</v>
      </c>
      <c r="X155" s="295">
        <v>42773</v>
      </c>
      <c r="Y155" s="291">
        <v>111</v>
      </c>
      <c r="Z155" s="291">
        <v>113</v>
      </c>
      <c r="AA155" s="291">
        <v>110</v>
      </c>
      <c r="AB155" s="291">
        <v>110.010002</v>
      </c>
      <c r="AC155" s="291">
        <v>110.010002</v>
      </c>
      <c r="AD155" s="291">
        <v>28800</v>
      </c>
    </row>
    <row r="156" spans="2:30" x14ac:dyDescent="0.2">
      <c r="B156" s="199">
        <v>40531</v>
      </c>
      <c r="C156" s="200">
        <v>0</v>
      </c>
      <c r="D156" s="198">
        <v>0.24</v>
      </c>
      <c r="E156" s="198">
        <f t="shared" si="6"/>
        <v>2010</v>
      </c>
      <c r="X156" s="295">
        <v>42774</v>
      </c>
      <c r="Y156" s="291">
        <v>110</v>
      </c>
      <c r="Z156" s="291">
        <v>110.699997</v>
      </c>
      <c r="AA156" s="291">
        <v>107.099998</v>
      </c>
      <c r="AB156" s="291">
        <v>109</v>
      </c>
      <c r="AC156" s="291">
        <v>109</v>
      </c>
      <c r="AD156" s="291">
        <v>20500</v>
      </c>
    </row>
    <row r="157" spans="2:30" x14ac:dyDescent="0.2">
      <c r="B157" s="199">
        <v>40532</v>
      </c>
      <c r="C157" s="200">
        <v>0</v>
      </c>
      <c r="D157" s="198">
        <v>0.27</v>
      </c>
      <c r="E157" s="198">
        <f t="shared" si="6"/>
        <v>2010</v>
      </c>
      <c r="X157" s="295">
        <v>42775</v>
      </c>
      <c r="Y157" s="291">
        <v>105.824997</v>
      </c>
      <c r="Z157" s="291">
        <v>106.75</v>
      </c>
      <c r="AA157" s="291">
        <v>103.349998</v>
      </c>
      <c r="AB157" s="291">
        <v>104</v>
      </c>
      <c r="AC157" s="291">
        <v>104</v>
      </c>
      <c r="AD157" s="291">
        <v>33000</v>
      </c>
    </row>
    <row r="158" spans="2:30" x14ac:dyDescent="0.2">
      <c r="B158" s="199">
        <v>40533</v>
      </c>
      <c r="C158" s="200">
        <v>0</v>
      </c>
      <c r="D158" s="198">
        <v>0.24</v>
      </c>
      <c r="E158" s="198">
        <f t="shared" si="6"/>
        <v>2010</v>
      </c>
      <c r="X158" s="295">
        <v>42776</v>
      </c>
      <c r="Y158" s="291">
        <v>103.75</v>
      </c>
      <c r="Z158" s="291">
        <v>105.5</v>
      </c>
      <c r="AA158" s="291">
        <v>102.5</v>
      </c>
      <c r="AB158" s="291">
        <v>105.5</v>
      </c>
      <c r="AC158" s="291">
        <v>105.5</v>
      </c>
      <c r="AD158" s="291">
        <v>28300</v>
      </c>
    </row>
    <row r="159" spans="2:30" x14ac:dyDescent="0.2">
      <c r="B159" s="199">
        <v>40534</v>
      </c>
      <c r="C159" s="200">
        <v>0</v>
      </c>
      <c r="D159" s="198">
        <v>0.25</v>
      </c>
      <c r="E159" s="198">
        <f t="shared" si="6"/>
        <v>2010</v>
      </c>
      <c r="X159" s="295">
        <v>42779</v>
      </c>
      <c r="Y159" s="291">
        <v>106.389999</v>
      </c>
      <c r="Z159" s="291">
        <v>107</v>
      </c>
      <c r="AA159" s="291">
        <v>104.75</v>
      </c>
      <c r="AB159" s="291">
        <v>105.550003</v>
      </c>
      <c r="AC159" s="291">
        <v>105.550003</v>
      </c>
      <c r="AD159" s="291">
        <v>9700</v>
      </c>
    </row>
    <row r="160" spans="2:30" x14ac:dyDescent="0.2">
      <c r="B160" s="199">
        <v>40535</v>
      </c>
      <c r="C160" s="200">
        <v>0</v>
      </c>
      <c r="D160" s="198">
        <v>0.25</v>
      </c>
      <c r="E160" s="198">
        <f t="shared" si="6"/>
        <v>2010</v>
      </c>
      <c r="X160" s="295">
        <v>42780</v>
      </c>
      <c r="Y160" s="291">
        <v>107.5</v>
      </c>
      <c r="Z160" s="291">
        <v>108</v>
      </c>
      <c r="AA160" s="291">
        <v>105.5</v>
      </c>
      <c r="AB160" s="291">
        <v>108</v>
      </c>
      <c r="AC160" s="291">
        <v>108</v>
      </c>
      <c r="AD160" s="291">
        <v>20400</v>
      </c>
    </row>
    <row r="161" spans="2:30" x14ac:dyDescent="0.2">
      <c r="B161" s="199">
        <v>40536</v>
      </c>
      <c r="C161" s="200">
        <v>0</v>
      </c>
      <c r="D161" s="198">
        <v>0.25</v>
      </c>
      <c r="E161" s="198">
        <f t="shared" si="6"/>
        <v>2010</v>
      </c>
      <c r="X161" s="295">
        <v>42781</v>
      </c>
      <c r="Y161" s="291">
        <v>109.5</v>
      </c>
      <c r="Z161" s="291">
        <v>109.5</v>
      </c>
      <c r="AA161" s="291">
        <v>106.099998</v>
      </c>
      <c r="AB161" s="291">
        <v>108</v>
      </c>
      <c r="AC161" s="291">
        <v>108</v>
      </c>
      <c r="AD161" s="291">
        <v>8000</v>
      </c>
    </row>
    <row r="162" spans="2:30" x14ac:dyDescent="0.2">
      <c r="B162" s="199">
        <v>40537</v>
      </c>
      <c r="C162" s="200">
        <v>0</v>
      </c>
      <c r="D162" s="198">
        <v>0.25</v>
      </c>
      <c r="E162" s="198">
        <f t="shared" si="6"/>
        <v>2010</v>
      </c>
      <c r="X162" s="295">
        <v>42782</v>
      </c>
      <c r="Y162" s="291">
        <v>109</v>
      </c>
      <c r="Z162" s="291">
        <v>109.025002</v>
      </c>
      <c r="AA162" s="291">
        <v>107.25</v>
      </c>
      <c r="AB162" s="291">
        <v>108</v>
      </c>
      <c r="AC162" s="291">
        <v>108</v>
      </c>
      <c r="AD162" s="291">
        <v>12800</v>
      </c>
    </row>
    <row r="163" spans="2:30" x14ac:dyDescent="0.2">
      <c r="B163" s="199">
        <v>40538</v>
      </c>
      <c r="C163" s="200">
        <v>0</v>
      </c>
      <c r="D163" s="198">
        <v>0.26</v>
      </c>
      <c r="E163" s="198">
        <f t="shared" si="6"/>
        <v>2010</v>
      </c>
      <c r="X163" s="295">
        <v>42783</v>
      </c>
      <c r="Y163" s="291">
        <v>107.989998</v>
      </c>
      <c r="Z163" s="291">
        <v>109</v>
      </c>
      <c r="AA163" s="291">
        <v>107.849998</v>
      </c>
      <c r="AB163" s="291">
        <v>108</v>
      </c>
      <c r="AC163" s="291">
        <v>108</v>
      </c>
      <c r="AD163" s="291">
        <v>13600</v>
      </c>
    </row>
    <row r="164" spans="2:30" x14ac:dyDescent="0.2">
      <c r="B164" s="199">
        <v>40539</v>
      </c>
      <c r="C164" s="200">
        <v>0</v>
      </c>
      <c r="D164" s="198">
        <v>0.26</v>
      </c>
      <c r="E164" s="198">
        <f t="shared" si="6"/>
        <v>2010</v>
      </c>
      <c r="X164" s="295">
        <v>42787</v>
      </c>
      <c r="Y164" s="291">
        <v>111.504997</v>
      </c>
      <c r="Z164" s="291">
        <v>112</v>
      </c>
      <c r="AA164" s="291">
        <v>110.099998</v>
      </c>
      <c r="AB164" s="291">
        <v>111</v>
      </c>
      <c r="AC164" s="291">
        <v>111</v>
      </c>
      <c r="AD164" s="291">
        <v>42000</v>
      </c>
    </row>
    <row r="165" spans="2:30" x14ac:dyDescent="0.2">
      <c r="B165" s="199">
        <v>40540</v>
      </c>
      <c r="C165" s="200">
        <v>0</v>
      </c>
      <c r="D165" s="198">
        <v>0.28000000000000003</v>
      </c>
      <c r="E165" s="198">
        <f t="shared" si="6"/>
        <v>2010</v>
      </c>
      <c r="X165" s="295">
        <v>42788</v>
      </c>
      <c r="Y165" s="291">
        <v>111.495003</v>
      </c>
      <c r="Z165" s="291">
        <v>114.050003</v>
      </c>
      <c r="AA165" s="291">
        <v>111.495003</v>
      </c>
      <c r="AB165" s="291">
        <v>113.5</v>
      </c>
      <c r="AC165" s="291">
        <v>113.5</v>
      </c>
      <c r="AD165" s="291">
        <v>28500</v>
      </c>
    </row>
    <row r="166" spans="2:30" x14ac:dyDescent="0.2">
      <c r="B166" s="199">
        <v>40541</v>
      </c>
      <c r="C166" s="200">
        <v>0</v>
      </c>
      <c r="D166" s="198">
        <v>0.3</v>
      </c>
      <c r="E166" s="198">
        <f t="shared" si="6"/>
        <v>2010</v>
      </c>
      <c r="X166" s="295">
        <v>42789</v>
      </c>
      <c r="Y166" s="291">
        <v>115</v>
      </c>
      <c r="Z166" s="291">
        <v>117.300003</v>
      </c>
      <c r="AA166" s="291">
        <v>114.989998</v>
      </c>
      <c r="AB166" s="291">
        <v>117</v>
      </c>
      <c r="AC166" s="291">
        <v>117</v>
      </c>
      <c r="AD166" s="291">
        <v>49300</v>
      </c>
    </row>
    <row r="167" spans="2:30" x14ac:dyDescent="0.2">
      <c r="B167" s="199">
        <v>40542</v>
      </c>
      <c r="C167" s="200">
        <v>0</v>
      </c>
      <c r="D167" s="198">
        <v>0.3</v>
      </c>
      <c r="E167" s="198">
        <f t="shared" si="6"/>
        <v>2010</v>
      </c>
      <c r="X167" s="295">
        <v>42790</v>
      </c>
      <c r="Y167" s="291">
        <v>119.5</v>
      </c>
      <c r="Z167" s="291">
        <v>120.050003</v>
      </c>
      <c r="AA167" s="291">
        <v>118</v>
      </c>
      <c r="AB167" s="291">
        <v>118.970001</v>
      </c>
      <c r="AC167" s="291">
        <v>118.970001</v>
      </c>
      <c r="AD167" s="291">
        <v>41100</v>
      </c>
    </row>
    <row r="168" spans="2:30" x14ac:dyDescent="0.2">
      <c r="B168" s="199">
        <v>40543</v>
      </c>
      <c r="C168" s="200">
        <v>0</v>
      </c>
      <c r="D168" s="198">
        <v>0.3</v>
      </c>
      <c r="E168" s="198">
        <f t="shared" si="6"/>
        <v>2010</v>
      </c>
      <c r="X168" s="295">
        <v>42793</v>
      </c>
      <c r="Y168" s="291">
        <v>118</v>
      </c>
      <c r="Z168" s="291">
        <v>118.75</v>
      </c>
      <c r="AA168" s="291">
        <v>116.300003</v>
      </c>
      <c r="AB168" s="291">
        <v>117</v>
      </c>
      <c r="AC168" s="291">
        <v>117</v>
      </c>
      <c r="AD168" s="291">
        <v>26000</v>
      </c>
    </row>
    <row r="169" spans="2:30" x14ac:dyDescent="0.2">
      <c r="B169" s="199">
        <v>40544</v>
      </c>
      <c r="C169" s="200">
        <v>0</v>
      </c>
      <c r="D169" s="198">
        <v>0.3</v>
      </c>
      <c r="E169" s="198">
        <f t="shared" si="6"/>
        <v>2011</v>
      </c>
      <c r="X169" s="295">
        <v>42794</v>
      </c>
      <c r="Y169" s="291">
        <v>116.949997</v>
      </c>
      <c r="Z169" s="291">
        <v>117.199997</v>
      </c>
      <c r="AA169" s="291">
        <v>114</v>
      </c>
      <c r="AB169" s="291">
        <v>115</v>
      </c>
      <c r="AC169" s="291">
        <v>115</v>
      </c>
      <c r="AD169" s="291">
        <v>20300</v>
      </c>
    </row>
    <row r="170" spans="2:30" x14ac:dyDescent="0.2">
      <c r="B170" s="199">
        <v>40545</v>
      </c>
      <c r="C170" s="200">
        <v>0</v>
      </c>
      <c r="D170" s="198">
        <v>0.3</v>
      </c>
      <c r="E170" s="198">
        <f t="shared" si="6"/>
        <v>2011</v>
      </c>
      <c r="X170" s="295">
        <v>42795</v>
      </c>
      <c r="Y170" s="291">
        <v>116.5</v>
      </c>
      <c r="Z170" s="291">
        <v>118.370003</v>
      </c>
      <c r="AA170" s="291">
        <v>115.050003</v>
      </c>
      <c r="AB170" s="291">
        <v>117.050003</v>
      </c>
      <c r="AC170" s="291">
        <v>117.050003</v>
      </c>
      <c r="AD170" s="291">
        <v>33400</v>
      </c>
    </row>
    <row r="171" spans="2:30" x14ac:dyDescent="0.2">
      <c r="B171" s="199">
        <v>40546</v>
      </c>
      <c r="C171" s="200">
        <v>0</v>
      </c>
      <c r="D171" s="198">
        <v>0.28999999999999998</v>
      </c>
      <c r="E171" s="198">
        <f t="shared" si="6"/>
        <v>2011</v>
      </c>
      <c r="X171" s="295">
        <v>42796</v>
      </c>
      <c r="Y171" s="291">
        <v>119.5</v>
      </c>
      <c r="Z171" s="291">
        <v>125.449997</v>
      </c>
      <c r="AA171" s="291">
        <v>117.599998</v>
      </c>
      <c r="AB171" s="291">
        <v>125.400002</v>
      </c>
      <c r="AC171" s="291">
        <v>125.400002</v>
      </c>
      <c r="AD171" s="291">
        <v>53900</v>
      </c>
    </row>
    <row r="172" spans="2:30" x14ac:dyDescent="0.2">
      <c r="B172" s="199">
        <v>40547</v>
      </c>
      <c r="C172" s="200">
        <v>0</v>
      </c>
      <c r="D172" s="198">
        <v>0.3</v>
      </c>
      <c r="E172" s="198">
        <f t="shared" si="6"/>
        <v>2011</v>
      </c>
      <c r="X172" s="295">
        <v>42797</v>
      </c>
      <c r="Y172" s="291">
        <v>128.89999399999999</v>
      </c>
      <c r="Z172" s="291">
        <v>130.5</v>
      </c>
      <c r="AA172" s="291">
        <v>123.25</v>
      </c>
      <c r="AB172" s="291">
        <v>129</v>
      </c>
      <c r="AC172" s="291">
        <v>129</v>
      </c>
      <c r="AD172" s="291">
        <v>46100</v>
      </c>
    </row>
    <row r="173" spans="2:30" x14ac:dyDescent="0.2">
      <c r="B173" s="199">
        <v>40548</v>
      </c>
      <c r="C173" s="200">
        <v>0</v>
      </c>
      <c r="D173" s="198">
        <v>0.3</v>
      </c>
      <c r="E173" s="198">
        <f t="shared" si="6"/>
        <v>2011</v>
      </c>
      <c r="X173" s="295">
        <v>42800</v>
      </c>
      <c r="Y173" s="291">
        <v>129.47500600000001</v>
      </c>
      <c r="Z173" s="291">
        <v>139.5</v>
      </c>
      <c r="AA173" s="291">
        <v>129.47500600000001</v>
      </c>
      <c r="AB173" s="291">
        <v>139</v>
      </c>
      <c r="AC173" s="291">
        <v>139</v>
      </c>
      <c r="AD173" s="291">
        <v>53500</v>
      </c>
    </row>
    <row r="174" spans="2:30" x14ac:dyDescent="0.2">
      <c r="B174" s="199">
        <v>40549</v>
      </c>
      <c r="C174" s="200">
        <v>0</v>
      </c>
      <c r="D174" s="198">
        <v>0.3</v>
      </c>
      <c r="E174" s="198">
        <f t="shared" si="6"/>
        <v>2011</v>
      </c>
      <c r="X174" s="295">
        <v>42801</v>
      </c>
      <c r="Y174" s="291">
        <v>136.89999399999999</v>
      </c>
      <c r="Z174" s="291">
        <v>138.5</v>
      </c>
      <c r="AA174" s="291">
        <v>130.14999399999999</v>
      </c>
      <c r="AB174" s="291">
        <v>132</v>
      </c>
      <c r="AC174" s="291">
        <v>132</v>
      </c>
      <c r="AD174" s="291">
        <v>55900</v>
      </c>
    </row>
    <row r="175" spans="2:30" x14ac:dyDescent="0.2">
      <c r="B175" s="199">
        <v>40550</v>
      </c>
      <c r="C175" s="200">
        <v>0</v>
      </c>
      <c r="D175" s="198">
        <v>0.32</v>
      </c>
      <c r="E175" s="198">
        <f t="shared" si="6"/>
        <v>2011</v>
      </c>
      <c r="X175" s="295">
        <v>42802</v>
      </c>
      <c r="Y175" s="291">
        <v>128.5</v>
      </c>
      <c r="Z175" s="291">
        <v>128.5</v>
      </c>
      <c r="AA175" s="291">
        <v>120</v>
      </c>
      <c r="AB175" s="291">
        <v>123.150002</v>
      </c>
      <c r="AC175" s="291">
        <v>123.150002</v>
      </c>
      <c r="AD175" s="291">
        <v>43500</v>
      </c>
    </row>
    <row r="176" spans="2:30" x14ac:dyDescent="0.2">
      <c r="B176" s="199">
        <v>40551</v>
      </c>
      <c r="C176" s="200">
        <v>0</v>
      </c>
      <c r="D176" s="198">
        <v>0.32</v>
      </c>
      <c r="E176" s="198">
        <f t="shared" si="6"/>
        <v>2011</v>
      </c>
      <c r="X176" s="295">
        <v>42803</v>
      </c>
      <c r="Y176" s="291">
        <v>125.125</v>
      </c>
      <c r="Z176" s="291">
        <v>132</v>
      </c>
      <c r="AA176" s="291">
        <v>121.5</v>
      </c>
      <c r="AB176" s="291">
        <v>127.5</v>
      </c>
      <c r="AC176" s="291">
        <v>127.5</v>
      </c>
      <c r="AD176" s="291">
        <v>31900</v>
      </c>
    </row>
    <row r="177" spans="2:30" x14ac:dyDescent="0.2">
      <c r="B177" s="199">
        <v>40552</v>
      </c>
      <c r="C177" s="200">
        <v>0</v>
      </c>
      <c r="D177" s="198">
        <v>0.32</v>
      </c>
      <c r="E177" s="198">
        <f t="shared" si="6"/>
        <v>2011</v>
      </c>
      <c r="X177" s="295">
        <v>42804</v>
      </c>
      <c r="Y177" s="291">
        <v>132.990005</v>
      </c>
      <c r="Z177" s="291">
        <v>137</v>
      </c>
      <c r="AA177" s="291">
        <v>126</v>
      </c>
      <c r="AB177" s="291">
        <v>135</v>
      </c>
      <c r="AC177" s="291">
        <v>135</v>
      </c>
      <c r="AD177" s="291">
        <v>45300</v>
      </c>
    </row>
    <row r="178" spans="2:30" x14ac:dyDescent="0.2">
      <c r="B178" s="199">
        <v>40553</v>
      </c>
      <c r="C178" s="200">
        <v>0</v>
      </c>
      <c r="D178" s="198">
        <v>0.33</v>
      </c>
      <c r="E178" s="198">
        <f t="shared" si="6"/>
        <v>2011</v>
      </c>
      <c r="X178" s="295">
        <v>42807</v>
      </c>
      <c r="Y178" s="291">
        <v>135.25</v>
      </c>
      <c r="Z178" s="291">
        <v>136.5</v>
      </c>
      <c r="AA178" s="291">
        <v>128.509995</v>
      </c>
      <c r="AB178" s="291">
        <v>133.75</v>
      </c>
      <c r="AC178" s="291">
        <v>133.75</v>
      </c>
      <c r="AD178" s="291">
        <v>44300</v>
      </c>
    </row>
    <row r="179" spans="2:30" x14ac:dyDescent="0.2">
      <c r="B179" s="199">
        <v>40554</v>
      </c>
      <c r="C179" s="200">
        <v>0</v>
      </c>
      <c r="D179" s="198">
        <v>0.33</v>
      </c>
      <c r="E179" s="198">
        <f t="shared" si="6"/>
        <v>2011</v>
      </c>
      <c r="X179" s="295">
        <v>42808</v>
      </c>
      <c r="Y179" s="291">
        <v>135.5</v>
      </c>
      <c r="Z179" s="291">
        <v>137</v>
      </c>
      <c r="AA179" s="291">
        <v>131</v>
      </c>
      <c r="AB179" s="291">
        <v>131</v>
      </c>
      <c r="AC179" s="291">
        <v>131</v>
      </c>
      <c r="AD179" s="291">
        <v>18300</v>
      </c>
    </row>
    <row r="180" spans="2:30" x14ac:dyDescent="0.2">
      <c r="B180" s="199">
        <v>40555</v>
      </c>
      <c r="C180" s="200">
        <v>0</v>
      </c>
      <c r="D180" s="198">
        <v>0.32</v>
      </c>
      <c r="E180" s="198">
        <f t="shared" si="6"/>
        <v>2011</v>
      </c>
      <c r="X180" s="295">
        <v>42809</v>
      </c>
      <c r="Y180" s="291">
        <v>131.5</v>
      </c>
      <c r="Z180" s="291">
        <v>135.75</v>
      </c>
      <c r="AA180" s="291">
        <v>131.5</v>
      </c>
      <c r="AB180" s="291">
        <v>132.050003</v>
      </c>
      <c r="AC180" s="291">
        <v>132.050003</v>
      </c>
      <c r="AD180" s="291">
        <v>17700</v>
      </c>
    </row>
    <row r="181" spans="2:30" x14ac:dyDescent="0.2">
      <c r="B181" s="199">
        <v>40556</v>
      </c>
      <c r="C181" s="200">
        <v>0</v>
      </c>
      <c r="D181" s="198">
        <v>0.32</v>
      </c>
      <c r="E181" s="198">
        <f t="shared" si="6"/>
        <v>2011</v>
      </c>
      <c r="X181" s="295">
        <v>42810</v>
      </c>
      <c r="Y181" s="291">
        <v>129.5</v>
      </c>
      <c r="Z181" s="291">
        <v>132</v>
      </c>
      <c r="AA181" s="291">
        <v>122.5</v>
      </c>
      <c r="AB181" s="291">
        <v>122.5</v>
      </c>
      <c r="AC181" s="291">
        <v>122.5</v>
      </c>
      <c r="AD181" s="291">
        <v>37000</v>
      </c>
    </row>
    <row r="182" spans="2:30" x14ac:dyDescent="0.2">
      <c r="B182" s="199">
        <v>40557</v>
      </c>
      <c r="C182" s="200">
        <v>0</v>
      </c>
      <c r="D182" s="198">
        <v>0.4</v>
      </c>
      <c r="E182" s="198">
        <f t="shared" si="6"/>
        <v>2011</v>
      </c>
      <c r="X182" s="295">
        <v>42811</v>
      </c>
      <c r="Y182" s="291">
        <v>120.25</v>
      </c>
      <c r="Z182" s="291">
        <v>126.980003</v>
      </c>
      <c r="AA182" s="291">
        <v>117</v>
      </c>
      <c r="AB182" s="291">
        <v>118</v>
      </c>
      <c r="AC182" s="291">
        <v>118</v>
      </c>
      <c r="AD182" s="291">
        <v>62700</v>
      </c>
    </row>
    <row r="183" spans="2:30" x14ac:dyDescent="0.2">
      <c r="B183" s="199">
        <v>40558</v>
      </c>
      <c r="C183" s="200">
        <v>0</v>
      </c>
      <c r="D183" s="198">
        <v>0.39</v>
      </c>
      <c r="E183" s="198">
        <f t="shared" si="6"/>
        <v>2011</v>
      </c>
      <c r="X183" s="295">
        <v>42814</v>
      </c>
      <c r="Y183" s="291">
        <v>113</v>
      </c>
      <c r="Z183" s="291">
        <v>113.25</v>
      </c>
      <c r="AA183" s="291">
        <v>104</v>
      </c>
      <c r="AB183" s="291">
        <v>106</v>
      </c>
      <c r="AC183" s="291">
        <v>106</v>
      </c>
      <c r="AD183" s="291">
        <v>77800</v>
      </c>
    </row>
    <row r="184" spans="2:30" x14ac:dyDescent="0.2">
      <c r="B184" s="199">
        <v>40559</v>
      </c>
      <c r="C184" s="200">
        <v>0</v>
      </c>
      <c r="D184" s="198">
        <v>0.39</v>
      </c>
      <c r="E184" s="198">
        <f t="shared" si="6"/>
        <v>2011</v>
      </c>
      <c r="X184" s="295">
        <v>42815</v>
      </c>
      <c r="Y184" s="291">
        <v>109</v>
      </c>
      <c r="Z184" s="291">
        <v>123</v>
      </c>
      <c r="AA184" s="291">
        <v>109</v>
      </c>
      <c r="AB184" s="291">
        <v>123</v>
      </c>
      <c r="AC184" s="291">
        <v>123</v>
      </c>
      <c r="AD184" s="291">
        <v>39600</v>
      </c>
    </row>
    <row r="185" spans="2:30" x14ac:dyDescent="0.2">
      <c r="B185" s="199">
        <v>40560</v>
      </c>
      <c r="C185" s="200">
        <v>0</v>
      </c>
      <c r="D185" s="198">
        <v>0.35</v>
      </c>
      <c r="E185" s="198">
        <f t="shared" si="6"/>
        <v>2011</v>
      </c>
      <c r="X185" s="295">
        <v>42816</v>
      </c>
      <c r="Y185" s="291">
        <v>119.099998</v>
      </c>
      <c r="Z185" s="291">
        <v>119.474998</v>
      </c>
      <c r="AA185" s="291">
        <v>109.120003</v>
      </c>
      <c r="AB185" s="291">
        <v>111.040001</v>
      </c>
      <c r="AC185" s="291">
        <v>111.040001</v>
      </c>
      <c r="AD185" s="291">
        <v>36000</v>
      </c>
    </row>
    <row r="186" spans="2:30" x14ac:dyDescent="0.2">
      <c r="B186" s="199">
        <v>40561</v>
      </c>
      <c r="C186" s="200">
        <v>0</v>
      </c>
      <c r="D186" s="198">
        <v>0.31</v>
      </c>
      <c r="E186" s="198">
        <f t="shared" si="6"/>
        <v>2011</v>
      </c>
      <c r="X186" s="295">
        <v>42817</v>
      </c>
      <c r="Y186" s="291">
        <v>116.5</v>
      </c>
      <c r="Z186" s="291">
        <v>116.5</v>
      </c>
      <c r="AA186" s="291">
        <v>110.989998</v>
      </c>
      <c r="AB186" s="291">
        <v>112</v>
      </c>
      <c r="AC186" s="291">
        <v>112</v>
      </c>
      <c r="AD186" s="291">
        <v>7500</v>
      </c>
    </row>
    <row r="187" spans="2:30" x14ac:dyDescent="0.2">
      <c r="B187" s="199">
        <v>40562</v>
      </c>
      <c r="C187" s="200">
        <v>0</v>
      </c>
      <c r="D187" s="198">
        <v>0.31</v>
      </c>
      <c r="E187" s="198">
        <f t="shared" si="6"/>
        <v>2011</v>
      </c>
      <c r="X187" s="295">
        <v>42818</v>
      </c>
      <c r="Y187" s="291">
        <v>110</v>
      </c>
      <c r="Z187" s="291">
        <v>110.25</v>
      </c>
      <c r="AA187" s="291">
        <v>105.800003</v>
      </c>
      <c r="AB187" s="291">
        <v>109</v>
      </c>
      <c r="AC187" s="291">
        <v>109</v>
      </c>
      <c r="AD187" s="291">
        <v>22600</v>
      </c>
    </row>
    <row r="188" spans="2:30" x14ac:dyDescent="0.2">
      <c r="B188" s="199">
        <v>40563</v>
      </c>
      <c r="C188" s="200">
        <v>0</v>
      </c>
      <c r="D188" s="198">
        <v>0.39</v>
      </c>
      <c r="E188" s="198">
        <f t="shared" si="6"/>
        <v>2011</v>
      </c>
      <c r="X188" s="295">
        <v>42821</v>
      </c>
      <c r="Y188" s="291">
        <v>107.599998</v>
      </c>
      <c r="Z188" s="291">
        <v>114</v>
      </c>
      <c r="AA188" s="291">
        <v>107.099998</v>
      </c>
      <c r="AB188" s="291">
        <v>113.949997</v>
      </c>
      <c r="AC188" s="291">
        <v>113.949997</v>
      </c>
      <c r="AD188" s="291">
        <v>13500</v>
      </c>
    </row>
    <row r="189" spans="2:30" x14ac:dyDescent="0.2">
      <c r="B189" s="199">
        <v>40564</v>
      </c>
      <c r="C189" s="200">
        <v>0</v>
      </c>
      <c r="D189" s="198">
        <v>0.42</v>
      </c>
      <c r="E189" s="198">
        <f t="shared" si="6"/>
        <v>2011</v>
      </c>
      <c r="X189" s="295">
        <v>42822</v>
      </c>
      <c r="Y189" s="291">
        <v>115.150002</v>
      </c>
      <c r="Z189" s="291">
        <v>118</v>
      </c>
      <c r="AA189" s="291">
        <v>111.5</v>
      </c>
      <c r="AB189" s="291">
        <v>111.5</v>
      </c>
      <c r="AC189" s="291">
        <v>111.5</v>
      </c>
      <c r="AD189" s="291">
        <v>16300</v>
      </c>
    </row>
    <row r="190" spans="2:30" x14ac:dyDescent="0.2">
      <c r="B190" s="199">
        <v>40565</v>
      </c>
      <c r="C190" s="200">
        <v>0</v>
      </c>
      <c r="D190" s="198">
        <v>0.44</v>
      </c>
      <c r="E190" s="198">
        <f t="shared" si="6"/>
        <v>2011</v>
      </c>
      <c r="X190" s="295">
        <v>42823</v>
      </c>
      <c r="Y190" s="291">
        <v>111.510002</v>
      </c>
      <c r="Z190" s="291">
        <v>115.639999</v>
      </c>
      <c r="AA190" s="291">
        <v>111.510002</v>
      </c>
      <c r="AB190" s="291">
        <v>113.5</v>
      </c>
      <c r="AC190" s="291">
        <v>113.5</v>
      </c>
      <c r="AD190" s="291">
        <v>7800</v>
      </c>
    </row>
    <row r="191" spans="2:30" x14ac:dyDescent="0.2">
      <c r="B191" s="199">
        <v>40566</v>
      </c>
      <c r="C191" s="200">
        <v>0</v>
      </c>
      <c r="D191" s="198">
        <v>0.44</v>
      </c>
      <c r="E191" s="198">
        <f t="shared" si="6"/>
        <v>2011</v>
      </c>
      <c r="X191" s="295">
        <v>42824</v>
      </c>
      <c r="Y191" s="291">
        <v>114</v>
      </c>
      <c r="Z191" s="291">
        <v>114.25</v>
      </c>
      <c r="AA191" s="291">
        <v>111.010002</v>
      </c>
      <c r="AB191" s="291">
        <v>112</v>
      </c>
      <c r="AC191" s="291">
        <v>112</v>
      </c>
      <c r="AD191" s="291">
        <v>5200</v>
      </c>
    </row>
    <row r="192" spans="2:30" x14ac:dyDescent="0.2">
      <c r="B192" s="199">
        <v>40567</v>
      </c>
      <c r="C192" s="200">
        <v>0</v>
      </c>
      <c r="D192" s="198">
        <v>0.42</v>
      </c>
      <c r="E192" s="198">
        <f t="shared" si="6"/>
        <v>2011</v>
      </c>
      <c r="X192" s="295">
        <v>42825</v>
      </c>
      <c r="Y192" s="291">
        <v>112</v>
      </c>
      <c r="Z192" s="291">
        <v>120.900002</v>
      </c>
      <c r="AA192" s="291">
        <v>112</v>
      </c>
      <c r="AB192" s="291">
        <v>116.110001</v>
      </c>
      <c r="AC192" s="291">
        <v>116.110001</v>
      </c>
      <c r="AD192" s="291">
        <v>18900</v>
      </c>
    </row>
    <row r="193" spans="2:30" x14ac:dyDescent="0.2">
      <c r="B193" s="199">
        <v>40568</v>
      </c>
      <c r="C193" s="200">
        <v>0</v>
      </c>
      <c r="D193" s="198">
        <v>0.41</v>
      </c>
      <c r="E193" s="198">
        <f t="shared" si="6"/>
        <v>2011</v>
      </c>
      <c r="X193" s="295">
        <v>42828</v>
      </c>
      <c r="Y193" s="291">
        <v>120</v>
      </c>
      <c r="Z193" s="291">
        <v>122.120003</v>
      </c>
      <c r="AA193" s="291">
        <v>120</v>
      </c>
      <c r="AB193" s="291">
        <v>121.25</v>
      </c>
      <c r="AC193" s="291">
        <v>121.25</v>
      </c>
      <c r="AD193" s="291">
        <v>16500</v>
      </c>
    </row>
    <row r="194" spans="2:30" x14ac:dyDescent="0.2">
      <c r="B194" s="199">
        <v>40569</v>
      </c>
      <c r="C194" s="200">
        <v>0</v>
      </c>
      <c r="D194" s="198">
        <v>0.42</v>
      </c>
      <c r="E194" s="198">
        <f t="shared" si="6"/>
        <v>2011</v>
      </c>
      <c r="X194" s="295">
        <v>42829</v>
      </c>
      <c r="Y194" s="291">
        <v>121.099998</v>
      </c>
      <c r="Z194" s="291">
        <v>121.900002</v>
      </c>
      <c r="AA194" s="291">
        <v>119.5</v>
      </c>
      <c r="AB194" s="291">
        <v>120.099998</v>
      </c>
      <c r="AC194" s="291">
        <v>120.099998</v>
      </c>
      <c r="AD194" s="291">
        <v>10800</v>
      </c>
    </row>
    <row r="195" spans="2:30" x14ac:dyDescent="0.2">
      <c r="B195" s="199">
        <v>40570</v>
      </c>
      <c r="C195" s="200">
        <v>0</v>
      </c>
      <c r="D195" s="198">
        <v>0.42</v>
      </c>
      <c r="E195" s="198">
        <f t="shared" ref="E195:E258" si="7">YEAR(B195)</f>
        <v>2011</v>
      </c>
      <c r="X195" s="295">
        <v>42830</v>
      </c>
      <c r="Y195" s="291">
        <v>120.099998</v>
      </c>
      <c r="Z195" s="291">
        <v>120.099998</v>
      </c>
      <c r="AA195" s="291">
        <v>118.199997</v>
      </c>
      <c r="AB195" s="291">
        <v>118.5</v>
      </c>
      <c r="AC195" s="291">
        <v>118.5</v>
      </c>
      <c r="AD195" s="291">
        <v>5900</v>
      </c>
    </row>
    <row r="196" spans="2:30" x14ac:dyDescent="0.2">
      <c r="B196" s="199">
        <v>40571</v>
      </c>
      <c r="C196" s="200">
        <v>0</v>
      </c>
      <c r="D196" s="198">
        <v>0.45</v>
      </c>
      <c r="E196" s="198">
        <f t="shared" si="7"/>
        <v>2011</v>
      </c>
      <c r="X196" s="295">
        <v>42831</v>
      </c>
      <c r="Y196" s="291">
        <v>120.75</v>
      </c>
      <c r="Z196" s="291">
        <v>123.900002</v>
      </c>
      <c r="AA196" s="291">
        <v>120.5</v>
      </c>
      <c r="AB196" s="291">
        <v>122.400002</v>
      </c>
      <c r="AC196" s="291">
        <v>122.400002</v>
      </c>
      <c r="AD196" s="291">
        <v>15400</v>
      </c>
    </row>
    <row r="197" spans="2:30" x14ac:dyDescent="0.2">
      <c r="B197" s="199">
        <v>40572</v>
      </c>
      <c r="C197" s="200">
        <v>0</v>
      </c>
      <c r="D197" s="198">
        <v>0.44</v>
      </c>
      <c r="E197" s="198">
        <f t="shared" si="7"/>
        <v>2011</v>
      </c>
      <c r="X197" s="295">
        <v>42832</v>
      </c>
      <c r="Y197" s="291">
        <v>122.5</v>
      </c>
      <c r="Z197" s="291">
        <v>124.239998</v>
      </c>
      <c r="AA197" s="291">
        <v>121.050003</v>
      </c>
      <c r="AB197" s="291">
        <v>123</v>
      </c>
      <c r="AC197" s="291">
        <v>123</v>
      </c>
      <c r="AD197" s="291">
        <v>10400</v>
      </c>
    </row>
    <row r="198" spans="2:30" x14ac:dyDescent="0.2">
      <c r="B198" s="199">
        <v>40573</v>
      </c>
      <c r="C198" s="200">
        <v>0</v>
      </c>
      <c r="D198" s="198">
        <v>0.48</v>
      </c>
      <c r="E198" s="198">
        <f t="shared" si="7"/>
        <v>2011</v>
      </c>
      <c r="X198" s="295">
        <v>42835</v>
      </c>
      <c r="Y198" s="291">
        <v>125</v>
      </c>
      <c r="Z198" s="291">
        <v>127.5</v>
      </c>
      <c r="AA198" s="291">
        <v>122</v>
      </c>
      <c r="AB198" s="291">
        <v>125</v>
      </c>
      <c r="AC198" s="291">
        <v>125</v>
      </c>
      <c r="AD198" s="291">
        <v>13700</v>
      </c>
    </row>
    <row r="199" spans="2:30" x14ac:dyDescent="0.2">
      <c r="B199" s="199">
        <v>40574</v>
      </c>
      <c r="C199" s="200">
        <v>0</v>
      </c>
      <c r="D199" s="198">
        <v>0.52</v>
      </c>
      <c r="E199" s="198">
        <f t="shared" si="7"/>
        <v>2011</v>
      </c>
      <c r="X199" s="295">
        <v>42836</v>
      </c>
      <c r="Y199" s="291">
        <v>124</v>
      </c>
      <c r="Z199" s="291">
        <v>127.400002</v>
      </c>
      <c r="AA199" s="291">
        <v>123</v>
      </c>
      <c r="AB199" s="291">
        <v>126.019997</v>
      </c>
      <c r="AC199" s="291">
        <v>126.019997</v>
      </c>
      <c r="AD199" s="291">
        <v>11100</v>
      </c>
    </row>
    <row r="200" spans="2:30" x14ac:dyDescent="0.2">
      <c r="B200" s="199">
        <v>40575</v>
      </c>
      <c r="C200" s="200">
        <v>0</v>
      </c>
      <c r="D200" s="198">
        <v>0.7</v>
      </c>
      <c r="E200" s="198">
        <f t="shared" si="7"/>
        <v>2011</v>
      </c>
      <c r="X200" s="295">
        <v>42837</v>
      </c>
      <c r="Y200" s="291">
        <v>126.019997</v>
      </c>
      <c r="Z200" s="291">
        <v>126.94000200000001</v>
      </c>
      <c r="AA200" s="291">
        <v>126.010002</v>
      </c>
      <c r="AB200" s="291">
        <v>126.010002</v>
      </c>
      <c r="AC200" s="291">
        <v>126.010002</v>
      </c>
      <c r="AD200" s="291">
        <v>4300</v>
      </c>
    </row>
    <row r="201" spans="2:30" x14ac:dyDescent="0.2">
      <c r="B201" s="199">
        <v>40576</v>
      </c>
      <c r="C201" s="200">
        <v>0</v>
      </c>
      <c r="D201" s="198">
        <v>0.72</v>
      </c>
      <c r="E201" s="198">
        <f t="shared" si="7"/>
        <v>2011</v>
      </c>
      <c r="X201" s="295">
        <v>42838</v>
      </c>
      <c r="Y201" s="291">
        <v>126.010002</v>
      </c>
      <c r="Z201" s="291">
        <v>126.010002</v>
      </c>
      <c r="AA201" s="291">
        <v>120</v>
      </c>
      <c r="AB201" s="291">
        <v>120.010002</v>
      </c>
      <c r="AC201" s="291">
        <v>120.010002</v>
      </c>
      <c r="AD201" s="291">
        <v>15000</v>
      </c>
    </row>
    <row r="202" spans="2:30" x14ac:dyDescent="0.2">
      <c r="B202" s="199">
        <v>40577</v>
      </c>
      <c r="C202" s="200">
        <v>0</v>
      </c>
      <c r="D202" s="198">
        <v>0.69</v>
      </c>
      <c r="E202" s="198">
        <f t="shared" si="7"/>
        <v>2011</v>
      </c>
      <c r="X202" s="295">
        <v>42842</v>
      </c>
      <c r="Y202" s="291">
        <v>120.75</v>
      </c>
      <c r="Z202" s="291">
        <v>124.94000200000001</v>
      </c>
      <c r="AA202" s="291">
        <v>120.75</v>
      </c>
      <c r="AB202" s="291">
        <v>123</v>
      </c>
      <c r="AC202" s="291">
        <v>123</v>
      </c>
      <c r="AD202" s="291">
        <v>8000</v>
      </c>
    </row>
    <row r="203" spans="2:30" x14ac:dyDescent="0.2">
      <c r="B203" s="199">
        <v>40578</v>
      </c>
      <c r="C203" s="200">
        <v>0</v>
      </c>
      <c r="D203" s="198">
        <v>0.81</v>
      </c>
      <c r="E203" s="198">
        <f t="shared" si="7"/>
        <v>2011</v>
      </c>
      <c r="X203" s="295">
        <v>42843</v>
      </c>
      <c r="Y203" s="291">
        <v>125.769997</v>
      </c>
      <c r="Z203" s="291">
        <v>126.150002</v>
      </c>
      <c r="AA203" s="291">
        <v>124</v>
      </c>
      <c r="AB203" s="291">
        <v>126.129997</v>
      </c>
      <c r="AC203" s="291">
        <v>126.129997</v>
      </c>
      <c r="AD203" s="291">
        <v>11700</v>
      </c>
    </row>
    <row r="204" spans="2:30" x14ac:dyDescent="0.2">
      <c r="B204" s="199">
        <v>40579</v>
      </c>
      <c r="C204" s="200">
        <v>0</v>
      </c>
      <c r="D204" s="198">
        <v>0.92</v>
      </c>
      <c r="E204" s="198">
        <f t="shared" si="7"/>
        <v>2011</v>
      </c>
      <c r="X204" s="295">
        <v>42844</v>
      </c>
      <c r="Y204" s="291">
        <v>126.129997</v>
      </c>
      <c r="Z204" s="291">
        <v>126.129997</v>
      </c>
      <c r="AA204" s="291">
        <v>124.099998</v>
      </c>
      <c r="AB204" s="291">
        <v>125.5</v>
      </c>
      <c r="AC204" s="291">
        <v>125.5</v>
      </c>
      <c r="AD204" s="291">
        <v>4000</v>
      </c>
    </row>
    <row r="205" spans="2:30" x14ac:dyDescent="0.2">
      <c r="B205" s="199">
        <v>40580</v>
      </c>
      <c r="C205" s="200">
        <v>0</v>
      </c>
      <c r="D205" s="198">
        <v>0.9</v>
      </c>
      <c r="E205" s="198">
        <f t="shared" si="7"/>
        <v>2011</v>
      </c>
      <c r="X205" s="295">
        <v>42845</v>
      </c>
      <c r="Y205" s="291">
        <v>127.400002</v>
      </c>
      <c r="Z205" s="291">
        <v>128.89999399999999</v>
      </c>
      <c r="AA205" s="291">
        <v>126.5</v>
      </c>
      <c r="AB205" s="291">
        <v>128.39999399999999</v>
      </c>
      <c r="AC205" s="291">
        <v>128.39999399999999</v>
      </c>
      <c r="AD205" s="291">
        <v>9600</v>
      </c>
    </row>
    <row r="206" spans="2:30" x14ac:dyDescent="0.2">
      <c r="B206" s="199">
        <v>40581</v>
      </c>
      <c r="C206" s="200">
        <v>0</v>
      </c>
      <c r="D206" s="198">
        <v>0.89</v>
      </c>
      <c r="E206" s="198">
        <f t="shared" si="7"/>
        <v>2011</v>
      </c>
      <c r="X206" s="295">
        <v>42846</v>
      </c>
      <c r="Y206" s="291">
        <v>127.599998</v>
      </c>
      <c r="Z206" s="291">
        <v>128.89999399999999</v>
      </c>
      <c r="AA206" s="291">
        <v>124.800003</v>
      </c>
      <c r="AB206" s="291">
        <v>126.5</v>
      </c>
      <c r="AC206" s="291">
        <v>126.5</v>
      </c>
      <c r="AD206" s="291">
        <v>10900</v>
      </c>
    </row>
    <row r="207" spans="2:30" x14ac:dyDescent="0.2">
      <c r="B207" s="199">
        <v>40582</v>
      </c>
      <c r="C207" s="200">
        <v>0</v>
      </c>
      <c r="D207" s="198">
        <v>0.92</v>
      </c>
      <c r="E207" s="198">
        <f t="shared" si="7"/>
        <v>2011</v>
      </c>
      <c r="X207" s="295">
        <v>42849</v>
      </c>
      <c r="Y207" s="291">
        <v>127</v>
      </c>
      <c r="Z207" s="291">
        <v>128.75</v>
      </c>
      <c r="AA207" s="291">
        <v>127</v>
      </c>
      <c r="AB207" s="291">
        <v>127.449997</v>
      </c>
      <c r="AC207" s="291">
        <v>127.449997</v>
      </c>
      <c r="AD207" s="291">
        <v>6700</v>
      </c>
    </row>
    <row r="208" spans="2:30" x14ac:dyDescent="0.2">
      <c r="B208" s="199">
        <v>40583</v>
      </c>
      <c r="C208" s="200">
        <v>0</v>
      </c>
      <c r="D208" s="198">
        <v>1.0900000000000001</v>
      </c>
      <c r="E208" s="198">
        <f t="shared" si="7"/>
        <v>2011</v>
      </c>
      <c r="X208" s="295">
        <v>42850</v>
      </c>
      <c r="Y208" s="291">
        <v>127.699997</v>
      </c>
      <c r="Z208" s="291">
        <v>130.10000600000001</v>
      </c>
      <c r="AA208" s="291">
        <v>127.660004</v>
      </c>
      <c r="AB208" s="291">
        <v>128.60000600000001</v>
      </c>
      <c r="AC208" s="291">
        <v>128.60000600000001</v>
      </c>
      <c r="AD208" s="291">
        <v>20300</v>
      </c>
    </row>
    <row r="209" spans="2:30" x14ac:dyDescent="0.2">
      <c r="B209" s="199">
        <v>40584</v>
      </c>
      <c r="C209" s="200">
        <v>0</v>
      </c>
      <c r="D209" s="198">
        <v>0.98</v>
      </c>
      <c r="E209" s="198">
        <f t="shared" si="7"/>
        <v>2011</v>
      </c>
      <c r="X209" s="295">
        <v>42851</v>
      </c>
      <c r="Y209" s="291">
        <v>129.49499499999999</v>
      </c>
      <c r="Z209" s="291">
        <v>135.699997</v>
      </c>
      <c r="AA209" s="291">
        <v>129.49499499999999</v>
      </c>
      <c r="AB209" s="291">
        <v>134</v>
      </c>
      <c r="AC209" s="291">
        <v>134</v>
      </c>
      <c r="AD209" s="291">
        <v>36900</v>
      </c>
    </row>
    <row r="210" spans="2:30" x14ac:dyDescent="0.2">
      <c r="B210" s="199">
        <v>40585</v>
      </c>
      <c r="C210" s="200">
        <v>0</v>
      </c>
      <c r="D210" s="198">
        <v>1.07</v>
      </c>
      <c r="E210" s="198">
        <f t="shared" si="7"/>
        <v>2011</v>
      </c>
      <c r="X210" s="295">
        <v>42852</v>
      </c>
      <c r="Y210" s="291">
        <v>135.89999399999999</v>
      </c>
      <c r="Z210" s="291">
        <v>142</v>
      </c>
      <c r="AA210" s="291">
        <v>135.5</v>
      </c>
      <c r="AB210" s="291">
        <v>142</v>
      </c>
      <c r="AC210" s="291">
        <v>142</v>
      </c>
      <c r="AD210" s="291">
        <v>44600</v>
      </c>
    </row>
    <row r="211" spans="2:30" x14ac:dyDescent="0.2">
      <c r="B211" s="199">
        <v>40586</v>
      </c>
      <c r="C211" s="200">
        <v>0</v>
      </c>
      <c r="D211" s="198">
        <v>1.08</v>
      </c>
      <c r="E211" s="198">
        <f t="shared" si="7"/>
        <v>2011</v>
      </c>
      <c r="X211" s="295">
        <v>42853</v>
      </c>
      <c r="Y211" s="291">
        <v>140</v>
      </c>
      <c r="Z211" s="291">
        <v>143</v>
      </c>
      <c r="AA211" s="291">
        <v>137</v>
      </c>
      <c r="AB211" s="291">
        <v>137.699997</v>
      </c>
      <c r="AC211" s="291">
        <v>137.699997</v>
      </c>
      <c r="AD211" s="291">
        <v>23200</v>
      </c>
    </row>
    <row r="212" spans="2:30" x14ac:dyDescent="0.2">
      <c r="B212" s="199">
        <v>40587</v>
      </c>
      <c r="C212" s="200">
        <v>0</v>
      </c>
      <c r="D212" s="198">
        <v>1.05</v>
      </c>
      <c r="E212" s="198">
        <f t="shared" si="7"/>
        <v>2011</v>
      </c>
      <c r="X212" s="295">
        <v>42856</v>
      </c>
      <c r="Y212" s="291">
        <v>143.95500200000001</v>
      </c>
      <c r="Z212" s="291">
        <v>157</v>
      </c>
      <c r="AA212" s="291">
        <v>143.009995</v>
      </c>
      <c r="AB212" s="291">
        <v>154.490005</v>
      </c>
      <c r="AC212" s="291">
        <v>154.490005</v>
      </c>
      <c r="AD212" s="291">
        <v>53400</v>
      </c>
    </row>
    <row r="213" spans="2:30" x14ac:dyDescent="0.2">
      <c r="B213" s="199">
        <v>40588</v>
      </c>
      <c r="C213" s="200">
        <v>0</v>
      </c>
      <c r="D213" s="198">
        <v>1.07</v>
      </c>
      <c r="E213" s="198">
        <f t="shared" si="7"/>
        <v>2011</v>
      </c>
      <c r="X213" s="295">
        <v>42857</v>
      </c>
      <c r="Y213" s="291">
        <v>157.5</v>
      </c>
      <c r="Z213" s="291">
        <v>162.78999300000001</v>
      </c>
      <c r="AA213" s="291">
        <v>147.020004</v>
      </c>
      <c r="AB213" s="291">
        <v>150.39999399999999</v>
      </c>
      <c r="AC213" s="291">
        <v>150.39999399999999</v>
      </c>
      <c r="AD213" s="291">
        <v>45600</v>
      </c>
    </row>
    <row r="214" spans="2:30" x14ac:dyDescent="0.2">
      <c r="B214" s="199">
        <v>40589</v>
      </c>
      <c r="C214" s="200">
        <v>0</v>
      </c>
      <c r="D214" s="198">
        <v>1.05</v>
      </c>
      <c r="E214" s="198">
        <f t="shared" si="7"/>
        <v>2011</v>
      </c>
      <c r="X214" s="295">
        <v>42858</v>
      </c>
      <c r="Y214" s="291">
        <v>154.5</v>
      </c>
      <c r="Z214" s="291">
        <v>169</v>
      </c>
      <c r="AA214" s="291">
        <v>154</v>
      </c>
      <c r="AB214" s="291">
        <v>166.5</v>
      </c>
      <c r="AC214" s="291">
        <v>166.5</v>
      </c>
      <c r="AD214" s="291">
        <v>34100</v>
      </c>
    </row>
    <row r="215" spans="2:30" x14ac:dyDescent="0.2">
      <c r="B215" s="199">
        <v>40590</v>
      </c>
      <c r="C215" s="200">
        <v>0</v>
      </c>
      <c r="D215" s="198">
        <v>1.04</v>
      </c>
      <c r="E215" s="198">
        <f t="shared" si="7"/>
        <v>2011</v>
      </c>
      <c r="X215" s="295">
        <v>42859</v>
      </c>
      <c r="Y215" s="291">
        <v>173.10000600000001</v>
      </c>
      <c r="Z215" s="291">
        <v>191</v>
      </c>
      <c r="AA215" s="291">
        <v>167</v>
      </c>
      <c r="AB215" s="291">
        <v>170</v>
      </c>
      <c r="AC215" s="291">
        <v>170</v>
      </c>
      <c r="AD215" s="291">
        <v>56200</v>
      </c>
    </row>
    <row r="216" spans="2:30" x14ac:dyDescent="0.2">
      <c r="B216" s="199">
        <v>40591</v>
      </c>
      <c r="C216" s="200">
        <v>0</v>
      </c>
      <c r="D216" s="198">
        <v>1.04</v>
      </c>
      <c r="E216" s="198">
        <f t="shared" si="7"/>
        <v>2011</v>
      </c>
      <c r="X216" s="295">
        <v>42860</v>
      </c>
      <c r="Y216" s="291">
        <v>172.5</v>
      </c>
      <c r="Z216" s="291">
        <v>188</v>
      </c>
      <c r="AA216" s="291">
        <v>172.5</v>
      </c>
      <c r="AB216" s="291">
        <v>183</v>
      </c>
      <c r="AC216" s="291">
        <v>183</v>
      </c>
      <c r="AD216" s="291">
        <v>36000</v>
      </c>
    </row>
    <row r="217" spans="2:30" x14ac:dyDescent="0.2">
      <c r="B217" s="199">
        <v>40592</v>
      </c>
      <c r="C217" s="200">
        <v>0</v>
      </c>
      <c r="D217" s="198">
        <v>0.9</v>
      </c>
      <c r="E217" s="198">
        <f t="shared" si="7"/>
        <v>2011</v>
      </c>
      <c r="X217" s="295">
        <v>42863</v>
      </c>
      <c r="Y217" s="291">
        <v>195.445007</v>
      </c>
      <c r="Z217" s="291">
        <v>200</v>
      </c>
      <c r="AA217" s="291">
        <v>188.699997</v>
      </c>
      <c r="AB217" s="291">
        <v>200</v>
      </c>
      <c r="AC217" s="291">
        <v>200</v>
      </c>
      <c r="AD217" s="291">
        <v>44000</v>
      </c>
    </row>
    <row r="218" spans="2:30" x14ac:dyDescent="0.2">
      <c r="B218" s="199">
        <v>40593</v>
      </c>
      <c r="C218" s="200">
        <v>0</v>
      </c>
      <c r="D218" s="198">
        <v>0.95</v>
      </c>
      <c r="E218" s="198">
        <f t="shared" si="7"/>
        <v>2011</v>
      </c>
      <c r="X218" s="295">
        <v>42864</v>
      </c>
      <c r="Y218" s="291">
        <v>212.125</v>
      </c>
      <c r="Z218" s="291">
        <v>234</v>
      </c>
      <c r="AA218" s="291">
        <v>212.125</v>
      </c>
      <c r="AB218" s="291">
        <v>233</v>
      </c>
      <c r="AC218" s="291">
        <v>233</v>
      </c>
      <c r="AD218" s="291">
        <v>65400</v>
      </c>
    </row>
    <row r="219" spans="2:30" x14ac:dyDescent="0.2">
      <c r="B219" s="199">
        <v>40594</v>
      </c>
      <c r="C219" s="200">
        <v>0</v>
      </c>
      <c r="D219" s="198">
        <v>0.85</v>
      </c>
      <c r="E219" s="198">
        <f t="shared" si="7"/>
        <v>2011</v>
      </c>
      <c r="X219" s="295">
        <v>42865</v>
      </c>
      <c r="Y219" s="291">
        <v>233</v>
      </c>
      <c r="Z219" s="291">
        <v>265</v>
      </c>
      <c r="AA219" s="291">
        <v>210.5</v>
      </c>
      <c r="AB219" s="291">
        <v>220</v>
      </c>
      <c r="AC219" s="291">
        <v>220</v>
      </c>
      <c r="AD219" s="291">
        <v>128300</v>
      </c>
    </row>
    <row r="220" spans="2:30" x14ac:dyDescent="0.2">
      <c r="B220" s="199">
        <v>40595</v>
      </c>
      <c r="C220" s="200">
        <v>0</v>
      </c>
      <c r="D220" s="198">
        <v>0.83</v>
      </c>
      <c r="E220" s="198">
        <f t="shared" si="7"/>
        <v>2011</v>
      </c>
      <c r="X220" s="295">
        <v>42866</v>
      </c>
      <c r="Y220" s="291">
        <v>220.449997</v>
      </c>
      <c r="Z220" s="291">
        <v>239.89999399999999</v>
      </c>
      <c r="AA220" s="291">
        <v>213</v>
      </c>
      <c r="AB220" s="291">
        <v>214</v>
      </c>
      <c r="AC220" s="291">
        <v>214</v>
      </c>
      <c r="AD220" s="291">
        <v>60600</v>
      </c>
    </row>
    <row r="221" spans="2:30" x14ac:dyDescent="0.2">
      <c r="B221" s="199">
        <v>40596</v>
      </c>
      <c r="C221" s="200">
        <v>0</v>
      </c>
      <c r="D221" s="198">
        <v>0.87</v>
      </c>
      <c r="E221" s="198">
        <f t="shared" si="7"/>
        <v>2011</v>
      </c>
      <c r="X221" s="295">
        <v>42867</v>
      </c>
      <c r="Y221" s="291">
        <v>213.949997</v>
      </c>
      <c r="Z221" s="291">
        <v>213.949997</v>
      </c>
      <c r="AA221" s="291">
        <v>183.61000100000001</v>
      </c>
      <c r="AB221" s="291">
        <v>188</v>
      </c>
      <c r="AC221" s="291">
        <v>188</v>
      </c>
      <c r="AD221" s="291">
        <v>60900</v>
      </c>
    </row>
    <row r="222" spans="2:30" x14ac:dyDescent="0.2">
      <c r="B222" s="199">
        <v>40597</v>
      </c>
      <c r="C222" s="200">
        <v>0</v>
      </c>
      <c r="D222" s="198">
        <v>0.9</v>
      </c>
      <c r="E222" s="198">
        <f t="shared" si="7"/>
        <v>2011</v>
      </c>
      <c r="X222" s="295">
        <v>42870</v>
      </c>
      <c r="Y222" s="291">
        <v>189</v>
      </c>
      <c r="Z222" s="291">
        <v>204</v>
      </c>
      <c r="AA222" s="291">
        <v>188.550003</v>
      </c>
      <c r="AB222" s="291">
        <v>200</v>
      </c>
      <c r="AC222" s="291">
        <v>200</v>
      </c>
      <c r="AD222" s="291">
        <v>32100</v>
      </c>
    </row>
    <row r="223" spans="2:30" x14ac:dyDescent="0.2">
      <c r="B223" s="199">
        <v>40598</v>
      </c>
      <c r="C223" s="200">
        <v>0</v>
      </c>
      <c r="D223" s="198">
        <v>1</v>
      </c>
      <c r="E223" s="198">
        <f t="shared" si="7"/>
        <v>2011</v>
      </c>
      <c r="X223" s="295">
        <v>42871</v>
      </c>
      <c r="Y223" s="291">
        <v>202.89999399999999</v>
      </c>
      <c r="Z223" s="291">
        <v>205</v>
      </c>
      <c r="AA223" s="291">
        <v>198</v>
      </c>
      <c r="AB223" s="291">
        <v>205</v>
      </c>
      <c r="AC223" s="291">
        <v>205</v>
      </c>
      <c r="AD223" s="291">
        <v>41400</v>
      </c>
    </row>
    <row r="224" spans="2:30" x14ac:dyDescent="0.2">
      <c r="B224" s="199">
        <v>40599</v>
      </c>
      <c r="C224" s="200">
        <v>0</v>
      </c>
      <c r="D224" s="198">
        <v>0.91</v>
      </c>
      <c r="E224" s="198">
        <f t="shared" si="7"/>
        <v>2011</v>
      </c>
      <c r="X224" s="295">
        <v>42872</v>
      </c>
      <c r="Y224" s="291">
        <v>215.009995</v>
      </c>
      <c r="Z224" s="291">
        <v>219.990005</v>
      </c>
      <c r="AA224" s="291">
        <v>211</v>
      </c>
      <c r="AB224" s="291">
        <v>211.5</v>
      </c>
      <c r="AC224" s="291">
        <v>211.5</v>
      </c>
      <c r="AD224" s="291">
        <v>41000</v>
      </c>
    </row>
    <row r="225" spans="2:30" x14ac:dyDescent="0.2">
      <c r="B225" s="199">
        <v>40600</v>
      </c>
      <c r="C225" s="200">
        <v>0</v>
      </c>
      <c r="D225" s="198">
        <v>0.96</v>
      </c>
      <c r="E225" s="198">
        <f t="shared" si="7"/>
        <v>2011</v>
      </c>
      <c r="X225" s="295">
        <v>42873</v>
      </c>
      <c r="Y225" s="291">
        <v>215.625</v>
      </c>
      <c r="Z225" s="291">
        <v>219.89999399999999</v>
      </c>
      <c r="AA225" s="291">
        <v>212</v>
      </c>
      <c r="AB225" s="291">
        <v>215</v>
      </c>
      <c r="AC225" s="291">
        <v>215</v>
      </c>
      <c r="AD225" s="291">
        <v>48600</v>
      </c>
    </row>
    <row r="226" spans="2:30" x14ac:dyDescent="0.2">
      <c r="B226" s="199">
        <v>40601</v>
      </c>
      <c r="C226" s="200">
        <v>0</v>
      </c>
      <c r="D226" s="198">
        <v>0.89</v>
      </c>
      <c r="E226" s="198">
        <f t="shared" si="7"/>
        <v>2011</v>
      </c>
      <c r="X226" s="295">
        <v>42874</v>
      </c>
      <c r="Y226" s="291">
        <v>218.08000200000001</v>
      </c>
      <c r="Z226" s="291">
        <v>232.36999499999999</v>
      </c>
      <c r="AA226" s="291">
        <v>217.11000100000001</v>
      </c>
      <c r="AB226" s="291">
        <v>219</v>
      </c>
      <c r="AC226" s="291">
        <v>219</v>
      </c>
      <c r="AD226" s="291">
        <v>49100</v>
      </c>
    </row>
    <row r="227" spans="2:30" x14ac:dyDescent="0.2">
      <c r="B227" s="199">
        <v>40602</v>
      </c>
      <c r="C227" s="200">
        <v>0</v>
      </c>
      <c r="D227" s="198">
        <v>0.86</v>
      </c>
      <c r="E227" s="198">
        <f t="shared" si="7"/>
        <v>2011</v>
      </c>
      <c r="X227" s="295">
        <v>42877</v>
      </c>
      <c r="Y227" s="291">
        <v>250</v>
      </c>
      <c r="Z227" s="291">
        <v>264.98998999999998</v>
      </c>
      <c r="AA227" s="291">
        <v>226</v>
      </c>
      <c r="AB227" s="291">
        <v>241</v>
      </c>
      <c r="AC227" s="291">
        <v>241</v>
      </c>
      <c r="AD227" s="291">
        <v>123300</v>
      </c>
    </row>
    <row r="228" spans="2:30" x14ac:dyDescent="0.2">
      <c r="B228" s="199">
        <v>40603</v>
      </c>
      <c r="C228" s="200">
        <v>0</v>
      </c>
      <c r="D228" s="198">
        <v>0.92</v>
      </c>
      <c r="E228" s="198">
        <f t="shared" si="7"/>
        <v>2011</v>
      </c>
      <c r="X228" s="295">
        <v>42878</v>
      </c>
      <c r="Y228" s="291">
        <v>257.44500699999998</v>
      </c>
      <c r="Z228" s="291">
        <v>295</v>
      </c>
      <c r="AA228" s="291">
        <v>255.5</v>
      </c>
      <c r="AB228" s="291">
        <v>294</v>
      </c>
      <c r="AC228" s="291">
        <v>294</v>
      </c>
      <c r="AD228" s="291">
        <v>141900</v>
      </c>
    </row>
    <row r="229" spans="2:30" x14ac:dyDescent="0.2">
      <c r="B229" s="199">
        <v>40604</v>
      </c>
      <c r="C229" s="200">
        <v>0</v>
      </c>
      <c r="D229" s="198">
        <v>0.94</v>
      </c>
      <c r="E229" s="198">
        <f t="shared" si="7"/>
        <v>2011</v>
      </c>
      <c r="X229" s="295">
        <v>42879</v>
      </c>
      <c r="Y229" s="291">
        <v>315.45001200000002</v>
      </c>
      <c r="Z229" s="291">
        <v>419.95001200000002</v>
      </c>
      <c r="AA229" s="291">
        <v>310</v>
      </c>
      <c r="AB229" s="291">
        <v>415</v>
      </c>
      <c r="AC229" s="291">
        <v>415</v>
      </c>
      <c r="AD229" s="291">
        <v>337500</v>
      </c>
    </row>
    <row r="230" spans="2:30" x14ac:dyDescent="0.2">
      <c r="B230" s="199">
        <v>40605</v>
      </c>
      <c r="C230" s="200">
        <v>0</v>
      </c>
      <c r="D230" s="198">
        <v>0.94</v>
      </c>
      <c r="E230" s="198">
        <f t="shared" si="7"/>
        <v>2011</v>
      </c>
      <c r="X230" s="295">
        <v>42880</v>
      </c>
      <c r="Y230" s="291">
        <v>495</v>
      </c>
      <c r="Z230" s="291">
        <v>565</v>
      </c>
      <c r="AA230" s="291">
        <v>375</v>
      </c>
      <c r="AB230" s="291">
        <v>477</v>
      </c>
      <c r="AC230" s="291">
        <v>477</v>
      </c>
      <c r="AD230" s="291">
        <v>448000</v>
      </c>
    </row>
    <row r="231" spans="2:30" x14ac:dyDescent="0.2">
      <c r="B231" s="199">
        <v>40606</v>
      </c>
      <c r="C231" s="200">
        <v>0</v>
      </c>
      <c r="D231" s="198">
        <v>0.9</v>
      </c>
      <c r="E231" s="198">
        <f t="shared" si="7"/>
        <v>2011</v>
      </c>
      <c r="X231" s="295">
        <v>42881</v>
      </c>
      <c r="Y231" s="291">
        <v>464.50500499999998</v>
      </c>
      <c r="Z231" s="291">
        <v>464.51001000000002</v>
      </c>
      <c r="AA231" s="291">
        <v>389</v>
      </c>
      <c r="AB231" s="291">
        <v>405</v>
      </c>
      <c r="AC231" s="291">
        <v>405</v>
      </c>
      <c r="AD231" s="291">
        <v>221000</v>
      </c>
    </row>
    <row r="232" spans="2:30" x14ac:dyDescent="0.2">
      <c r="B232" s="199">
        <v>40607</v>
      </c>
      <c r="C232" s="200">
        <v>0</v>
      </c>
      <c r="D232" s="198">
        <v>0.91</v>
      </c>
      <c r="E232" s="198">
        <f t="shared" si="7"/>
        <v>2011</v>
      </c>
      <c r="X232" s="295">
        <v>42885</v>
      </c>
      <c r="Y232" s="291">
        <v>400</v>
      </c>
      <c r="Z232" s="291">
        <v>438.60000600000001</v>
      </c>
      <c r="AA232" s="291">
        <v>370</v>
      </c>
      <c r="AB232" s="291">
        <v>427</v>
      </c>
      <c r="AC232" s="291">
        <v>427</v>
      </c>
      <c r="AD232" s="291">
        <v>138200</v>
      </c>
    </row>
    <row r="233" spans="2:30" x14ac:dyDescent="0.2">
      <c r="B233" s="199">
        <v>40608</v>
      </c>
      <c r="C233" s="200">
        <v>0</v>
      </c>
      <c r="D233" s="198">
        <v>0.9</v>
      </c>
      <c r="E233" s="198">
        <f t="shared" si="7"/>
        <v>2011</v>
      </c>
      <c r="X233" s="295">
        <v>42886</v>
      </c>
      <c r="Y233" s="291">
        <v>426.5</v>
      </c>
      <c r="Z233" s="291">
        <v>496</v>
      </c>
      <c r="AA233" s="291">
        <v>426</v>
      </c>
      <c r="AB233" s="291">
        <v>484.04998799999998</v>
      </c>
      <c r="AC233" s="291">
        <v>484.04998799999998</v>
      </c>
      <c r="AD233" s="291">
        <v>123200</v>
      </c>
    </row>
    <row r="234" spans="2:30" x14ac:dyDescent="0.2">
      <c r="B234" s="199">
        <v>40609</v>
      </c>
      <c r="C234" s="200">
        <v>0</v>
      </c>
      <c r="D234" s="198">
        <v>0.88</v>
      </c>
      <c r="E234" s="198">
        <f t="shared" si="7"/>
        <v>2011</v>
      </c>
      <c r="X234" s="295">
        <v>42887</v>
      </c>
      <c r="Y234" s="291">
        <v>521.5</v>
      </c>
      <c r="Z234" s="291">
        <v>534.90002400000003</v>
      </c>
      <c r="AA234" s="291">
        <v>481</v>
      </c>
      <c r="AB234" s="291">
        <v>511.75</v>
      </c>
      <c r="AC234" s="291">
        <v>511.75</v>
      </c>
      <c r="AD234" s="291">
        <v>136200</v>
      </c>
    </row>
    <row r="235" spans="2:30" x14ac:dyDescent="0.2">
      <c r="B235" s="199">
        <v>40610</v>
      </c>
      <c r="C235" s="200">
        <v>0</v>
      </c>
      <c r="D235" s="198">
        <v>0.87</v>
      </c>
      <c r="E235" s="198">
        <f t="shared" si="7"/>
        <v>2011</v>
      </c>
      <c r="X235" s="295">
        <v>42888</v>
      </c>
      <c r="Y235" s="291">
        <v>513.5</v>
      </c>
      <c r="Z235" s="291">
        <v>521.45001200000002</v>
      </c>
      <c r="AA235" s="291">
        <v>482.10000600000001</v>
      </c>
      <c r="AB235" s="291">
        <v>500</v>
      </c>
      <c r="AC235" s="291">
        <v>500</v>
      </c>
      <c r="AD235" s="291">
        <v>86700</v>
      </c>
    </row>
    <row r="236" spans="2:30" x14ac:dyDescent="0.2">
      <c r="B236" s="199">
        <v>40611</v>
      </c>
      <c r="C236" s="200">
        <v>0</v>
      </c>
      <c r="D236" s="198">
        <v>0.86</v>
      </c>
      <c r="E236" s="198">
        <f t="shared" si="7"/>
        <v>2011</v>
      </c>
      <c r="X236" s="295">
        <v>42891</v>
      </c>
      <c r="Y236" s="291">
        <v>520</v>
      </c>
      <c r="Z236" s="291">
        <v>524</v>
      </c>
      <c r="AA236" s="291">
        <v>510</v>
      </c>
      <c r="AB236" s="291">
        <v>516</v>
      </c>
      <c r="AC236" s="291">
        <v>516</v>
      </c>
      <c r="AD236" s="291">
        <v>81900</v>
      </c>
    </row>
    <row r="237" spans="2:30" x14ac:dyDescent="0.2">
      <c r="B237" s="199">
        <v>40612</v>
      </c>
      <c r="C237" s="200">
        <v>0</v>
      </c>
      <c r="D237" s="198">
        <v>0.93</v>
      </c>
      <c r="E237" s="198">
        <f t="shared" si="7"/>
        <v>2011</v>
      </c>
      <c r="X237" s="295">
        <v>42892</v>
      </c>
      <c r="Y237" s="291">
        <v>541.72997999999995</v>
      </c>
      <c r="Z237" s="291">
        <v>560</v>
      </c>
      <c r="AA237" s="291">
        <v>525</v>
      </c>
      <c r="AB237" s="291">
        <v>546.45001200000002</v>
      </c>
      <c r="AC237" s="291">
        <v>546.45001200000002</v>
      </c>
      <c r="AD237" s="291">
        <v>113200</v>
      </c>
    </row>
    <row r="238" spans="2:30" x14ac:dyDescent="0.2">
      <c r="B238" s="199">
        <v>40613</v>
      </c>
      <c r="C238" s="200">
        <v>0</v>
      </c>
      <c r="D238" s="198">
        <v>0.88</v>
      </c>
      <c r="E238" s="198">
        <f t="shared" si="7"/>
        <v>2011</v>
      </c>
      <c r="X238" s="295">
        <v>42893</v>
      </c>
      <c r="Y238" s="291">
        <v>544.875</v>
      </c>
      <c r="Z238" s="291">
        <v>545</v>
      </c>
      <c r="AA238" s="291">
        <v>525</v>
      </c>
      <c r="AB238" s="291">
        <v>528</v>
      </c>
      <c r="AC238" s="291">
        <v>528</v>
      </c>
      <c r="AD238" s="291">
        <v>57900</v>
      </c>
    </row>
    <row r="239" spans="2:30" x14ac:dyDescent="0.2">
      <c r="B239" s="199">
        <v>40614</v>
      </c>
      <c r="C239" s="200">
        <v>0</v>
      </c>
      <c r="D239" s="198">
        <v>0.92</v>
      </c>
      <c r="E239" s="198">
        <f t="shared" si="7"/>
        <v>2011</v>
      </c>
      <c r="X239" s="295">
        <v>42894</v>
      </c>
      <c r="Y239" s="291">
        <v>528.95001200000002</v>
      </c>
      <c r="Z239" s="291">
        <v>528.95001200000002</v>
      </c>
      <c r="AA239" s="291">
        <v>467.51998900000001</v>
      </c>
      <c r="AB239" s="291">
        <v>485</v>
      </c>
      <c r="AC239" s="291">
        <v>485</v>
      </c>
      <c r="AD239" s="291">
        <v>100100</v>
      </c>
    </row>
    <row r="240" spans="2:30" x14ac:dyDescent="0.2">
      <c r="B240" s="199">
        <v>40615</v>
      </c>
      <c r="C240" s="200">
        <v>0</v>
      </c>
      <c r="D240" s="198">
        <v>0.89</v>
      </c>
      <c r="E240" s="198">
        <f t="shared" si="7"/>
        <v>2011</v>
      </c>
      <c r="X240" s="295">
        <v>42895</v>
      </c>
      <c r="Y240" s="291">
        <v>487.51998900000001</v>
      </c>
      <c r="Z240" s="291">
        <v>507.83999599999999</v>
      </c>
      <c r="AA240" s="291">
        <v>425</v>
      </c>
      <c r="AB240" s="291">
        <v>455</v>
      </c>
      <c r="AC240" s="291">
        <v>455</v>
      </c>
      <c r="AD240" s="291">
        <v>105600</v>
      </c>
    </row>
    <row r="241" spans="2:30" x14ac:dyDescent="0.2">
      <c r="B241" s="199">
        <v>40616</v>
      </c>
      <c r="C241" s="200">
        <v>0</v>
      </c>
      <c r="D241" s="198">
        <v>0.89</v>
      </c>
      <c r="E241" s="198">
        <f t="shared" si="7"/>
        <v>2011</v>
      </c>
      <c r="X241" s="295">
        <v>42898</v>
      </c>
      <c r="Y241" s="291">
        <v>448.75</v>
      </c>
      <c r="Z241" s="291">
        <v>449.5</v>
      </c>
      <c r="AA241" s="291">
        <v>377.5</v>
      </c>
      <c r="AB241" s="291">
        <v>386.80999800000001</v>
      </c>
      <c r="AC241" s="291">
        <v>386.80999800000001</v>
      </c>
      <c r="AD241" s="291">
        <v>127000</v>
      </c>
    </row>
    <row r="242" spans="2:30" x14ac:dyDescent="0.2">
      <c r="B242" s="199">
        <v>40617</v>
      </c>
      <c r="C242" s="200">
        <v>0</v>
      </c>
      <c r="D242" s="198">
        <v>0.87</v>
      </c>
      <c r="E242" s="198">
        <f t="shared" si="7"/>
        <v>2011</v>
      </c>
      <c r="X242" s="295">
        <v>42899</v>
      </c>
      <c r="Y242" s="291">
        <v>386.875</v>
      </c>
      <c r="Z242" s="291">
        <v>414</v>
      </c>
      <c r="AA242" s="291">
        <v>385</v>
      </c>
      <c r="AB242" s="291">
        <v>398.25</v>
      </c>
      <c r="AC242" s="291">
        <v>398.25</v>
      </c>
      <c r="AD242" s="291">
        <v>57500</v>
      </c>
    </row>
    <row r="243" spans="2:30" x14ac:dyDescent="0.2">
      <c r="B243" s="199">
        <v>40618</v>
      </c>
      <c r="C243" s="200">
        <v>0</v>
      </c>
      <c r="D243" s="198">
        <v>0.86</v>
      </c>
      <c r="E243" s="198">
        <f t="shared" si="7"/>
        <v>2011</v>
      </c>
      <c r="X243" s="295">
        <v>42900</v>
      </c>
      <c r="Y243" s="291">
        <v>396</v>
      </c>
      <c r="Z243" s="291">
        <v>397</v>
      </c>
      <c r="AA243" s="291">
        <v>343</v>
      </c>
      <c r="AB243" s="291">
        <v>350</v>
      </c>
      <c r="AC243" s="291">
        <v>350</v>
      </c>
      <c r="AD243" s="291">
        <v>74700</v>
      </c>
    </row>
    <row r="244" spans="2:30" x14ac:dyDescent="0.2">
      <c r="B244" s="199">
        <v>40619</v>
      </c>
      <c r="C244" s="200">
        <v>0</v>
      </c>
      <c r="D244" s="198">
        <v>0.83</v>
      </c>
      <c r="E244" s="198">
        <f t="shared" si="7"/>
        <v>2011</v>
      </c>
      <c r="X244" s="295">
        <v>42901</v>
      </c>
      <c r="Y244" s="291">
        <v>309.10000600000001</v>
      </c>
      <c r="Z244" s="291">
        <v>384.35000600000001</v>
      </c>
      <c r="AA244" s="291">
        <v>297.5</v>
      </c>
      <c r="AB244" s="291">
        <v>382.5</v>
      </c>
      <c r="AC244" s="291">
        <v>382.5</v>
      </c>
      <c r="AD244" s="291">
        <v>124000</v>
      </c>
    </row>
    <row r="245" spans="2:30" x14ac:dyDescent="0.2">
      <c r="B245" s="199">
        <v>40620</v>
      </c>
      <c r="C245" s="200">
        <v>0</v>
      </c>
      <c r="D245" s="198">
        <v>0.82</v>
      </c>
      <c r="E245" s="198">
        <f t="shared" si="7"/>
        <v>2011</v>
      </c>
      <c r="X245" s="295">
        <v>42902</v>
      </c>
      <c r="Y245" s="291">
        <v>385</v>
      </c>
      <c r="Z245" s="291">
        <v>410</v>
      </c>
      <c r="AA245" s="291">
        <v>385</v>
      </c>
      <c r="AB245" s="291">
        <v>400</v>
      </c>
      <c r="AC245" s="291">
        <v>400</v>
      </c>
      <c r="AD245" s="291">
        <v>52700</v>
      </c>
    </row>
    <row r="246" spans="2:30" x14ac:dyDescent="0.2">
      <c r="B246" s="199">
        <v>40621</v>
      </c>
      <c r="C246" s="200">
        <v>0</v>
      </c>
      <c r="D246" s="198">
        <v>0.76</v>
      </c>
      <c r="E246" s="198">
        <f t="shared" si="7"/>
        <v>2011</v>
      </c>
      <c r="X246" s="295">
        <v>42905</v>
      </c>
      <c r="Y246" s="291">
        <v>412</v>
      </c>
      <c r="Z246" s="291">
        <v>434.95001200000002</v>
      </c>
      <c r="AA246" s="291">
        <v>412</v>
      </c>
      <c r="AB246" s="291">
        <v>424</v>
      </c>
      <c r="AC246" s="291">
        <v>424</v>
      </c>
      <c r="AD246" s="291">
        <v>49000</v>
      </c>
    </row>
    <row r="247" spans="2:30" x14ac:dyDescent="0.2">
      <c r="B247" s="199">
        <v>40622</v>
      </c>
      <c r="C247" s="200">
        <v>0</v>
      </c>
      <c r="D247" s="198">
        <v>0.74</v>
      </c>
      <c r="E247" s="198">
        <f t="shared" si="7"/>
        <v>2011</v>
      </c>
      <c r="X247" s="295">
        <v>42906</v>
      </c>
      <c r="Y247" s="291">
        <v>436</v>
      </c>
      <c r="Z247" s="291">
        <v>460.95001200000002</v>
      </c>
      <c r="AA247" s="291">
        <v>433</v>
      </c>
      <c r="AB247" s="291">
        <v>459.98998999999998</v>
      </c>
      <c r="AC247" s="291">
        <v>459.98998999999998</v>
      </c>
      <c r="AD247" s="291">
        <v>54000</v>
      </c>
    </row>
    <row r="248" spans="2:30" x14ac:dyDescent="0.2">
      <c r="B248" s="199">
        <v>40623</v>
      </c>
      <c r="C248" s="200">
        <v>0</v>
      </c>
      <c r="D248" s="198">
        <v>0.76</v>
      </c>
      <c r="E248" s="198">
        <f t="shared" si="7"/>
        <v>2011</v>
      </c>
      <c r="X248" s="295">
        <v>42907</v>
      </c>
      <c r="Y248" s="291">
        <v>463.95001200000002</v>
      </c>
      <c r="Z248" s="291">
        <v>470</v>
      </c>
      <c r="AA248" s="291">
        <v>429</v>
      </c>
      <c r="AB248" s="291">
        <v>435</v>
      </c>
      <c r="AC248" s="291">
        <v>435</v>
      </c>
      <c r="AD248" s="291">
        <v>50700</v>
      </c>
    </row>
    <row r="249" spans="2:30" x14ac:dyDescent="0.2">
      <c r="B249" s="199">
        <v>40624</v>
      </c>
      <c r="C249" s="200">
        <v>0</v>
      </c>
      <c r="D249" s="198">
        <v>0.81</v>
      </c>
      <c r="E249" s="198">
        <f t="shared" si="7"/>
        <v>2011</v>
      </c>
      <c r="X249" s="295">
        <v>42908</v>
      </c>
      <c r="Y249" s="291">
        <v>438.216003</v>
      </c>
      <c r="Z249" s="291">
        <v>445.85000600000001</v>
      </c>
      <c r="AA249" s="291">
        <v>422.5</v>
      </c>
      <c r="AB249" s="291">
        <v>424.13501000000002</v>
      </c>
      <c r="AC249" s="291">
        <v>424.13501000000002</v>
      </c>
      <c r="AD249" s="291">
        <v>25900</v>
      </c>
    </row>
    <row r="250" spans="2:30" x14ac:dyDescent="0.2">
      <c r="B250" s="199">
        <v>40625</v>
      </c>
      <c r="C250" s="200">
        <v>0</v>
      </c>
      <c r="D250" s="198">
        <v>0.85</v>
      </c>
      <c r="E250" s="198">
        <f t="shared" si="7"/>
        <v>2011</v>
      </c>
      <c r="X250" s="295">
        <v>42909</v>
      </c>
      <c r="Y250" s="291">
        <v>435.5</v>
      </c>
      <c r="Z250" s="291">
        <v>438.5</v>
      </c>
      <c r="AA250" s="291">
        <v>424</v>
      </c>
      <c r="AB250" s="291">
        <v>438.29998799999998</v>
      </c>
      <c r="AC250" s="291">
        <v>438.29998799999998</v>
      </c>
      <c r="AD250" s="291">
        <v>22100</v>
      </c>
    </row>
    <row r="251" spans="2:30" x14ac:dyDescent="0.2">
      <c r="B251" s="199">
        <v>40626</v>
      </c>
      <c r="C251" s="200">
        <v>0</v>
      </c>
      <c r="D251" s="198">
        <v>0.87</v>
      </c>
      <c r="E251" s="198">
        <f t="shared" si="7"/>
        <v>2011</v>
      </c>
      <c r="X251" s="295">
        <v>42912</v>
      </c>
      <c r="Y251" s="291">
        <v>404.50500499999998</v>
      </c>
      <c r="Z251" s="291">
        <v>405</v>
      </c>
      <c r="AA251" s="291">
        <v>385.25</v>
      </c>
      <c r="AB251" s="291">
        <v>391.79998799999998</v>
      </c>
      <c r="AC251" s="291">
        <v>391.79998799999998</v>
      </c>
      <c r="AD251" s="291">
        <v>58100</v>
      </c>
    </row>
    <row r="252" spans="2:30" x14ac:dyDescent="0.2">
      <c r="B252" s="199">
        <v>40627</v>
      </c>
      <c r="C252" s="200">
        <v>0</v>
      </c>
      <c r="D252" s="198">
        <v>0.88</v>
      </c>
      <c r="E252" s="198">
        <f t="shared" si="7"/>
        <v>2011</v>
      </c>
      <c r="X252" s="295">
        <v>42913</v>
      </c>
      <c r="Y252" s="291">
        <v>388.5</v>
      </c>
      <c r="Z252" s="291">
        <v>400</v>
      </c>
      <c r="AA252" s="291">
        <v>365</v>
      </c>
      <c r="AB252" s="291">
        <v>396.75</v>
      </c>
      <c r="AC252" s="291">
        <v>396.75</v>
      </c>
      <c r="AD252" s="291">
        <v>44300</v>
      </c>
    </row>
    <row r="253" spans="2:30" x14ac:dyDescent="0.2">
      <c r="B253" s="199">
        <v>40628</v>
      </c>
      <c r="C253" s="200">
        <v>0</v>
      </c>
      <c r="D253" s="198">
        <v>0.86</v>
      </c>
      <c r="E253" s="198">
        <f t="shared" si="7"/>
        <v>2011</v>
      </c>
      <c r="X253" s="295">
        <v>42914</v>
      </c>
      <c r="Y253" s="291">
        <v>405.040009</v>
      </c>
      <c r="Z253" s="291">
        <v>420</v>
      </c>
      <c r="AA253" s="291">
        <v>403.54998799999998</v>
      </c>
      <c r="AB253" s="291">
        <v>412</v>
      </c>
      <c r="AC253" s="291">
        <v>412</v>
      </c>
      <c r="AD253" s="291">
        <v>30700</v>
      </c>
    </row>
    <row r="254" spans="2:30" x14ac:dyDescent="0.2">
      <c r="B254" s="199">
        <v>40629</v>
      </c>
      <c r="C254" s="200">
        <v>0</v>
      </c>
      <c r="D254" s="198">
        <v>0.82</v>
      </c>
      <c r="E254" s="198">
        <f t="shared" si="7"/>
        <v>2011</v>
      </c>
      <c r="X254" s="295">
        <v>42915</v>
      </c>
      <c r="Y254" s="291">
        <v>412</v>
      </c>
      <c r="Z254" s="291">
        <v>412</v>
      </c>
      <c r="AA254" s="291">
        <v>385.5</v>
      </c>
      <c r="AB254" s="291">
        <v>400</v>
      </c>
      <c r="AC254" s="291">
        <v>400</v>
      </c>
      <c r="AD254" s="291">
        <v>18700</v>
      </c>
    </row>
    <row r="255" spans="2:30" x14ac:dyDescent="0.2">
      <c r="B255" s="199">
        <v>40630</v>
      </c>
      <c r="C255" s="200">
        <v>0</v>
      </c>
      <c r="D255" s="198">
        <v>0.8</v>
      </c>
      <c r="E255" s="198">
        <f t="shared" si="7"/>
        <v>2011</v>
      </c>
      <c r="X255" s="295">
        <v>42916</v>
      </c>
      <c r="Y255" s="291">
        <v>391.26001000000002</v>
      </c>
      <c r="Z255" s="291">
        <v>397</v>
      </c>
      <c r="AA255" s="291">
        <v>386.5</v>
      </c>
      <c r="AB255" s="291">
        <v>390</v>
      </c>
      <c r="AC255" s="291">
        <v>390</v>
      </c>
      <c r="AD255" s="291">
        <v>13100</v>
      </c>
    </row>
    <row r="256" spans="2:30" x14ac:dyDescent="0.2">
      <c r="B256" s="199">
        <v>40631</v>
      </c>
      <c r="C256" s="200">
        <v>0</v>
      </c>
      <c r="D256" s="198">
        <v>0.79</v>
      </c>
      <c r="E256" s="198">
        <f t="shared" si="7"/>
        <v>2011</v>
      </c>
      <c r="X256" s="295">
        <v>42919</v>
      </c>
      <c r="Y256" s="291">
        <v>390.10000600000001</v>
      </c>
      <c r="Z256" s="291">
        <v>408.5</v>
      </c>
      <c r="AA256" s="291">
        <v>390.01998900000001</v>
      </c>
      <c r="AB256" s="291">
        <v>404</v>
      </c>
      <c r="AC256" s="291">
        <v>404</v>
      </c>
      <c r="AD256" s="291">
        <v>20600</v>
      </c>
    </row>
    <row r="257" spans="2:30" x14ac:dyDescent="0.2">
      <c r="B257" s="199">
        <v>40632</v>
      </c>
      <c r="C257" s="200">
        <v>0</v>
      </c>
      <c r="D257" s="198">
        <v>0.79</v>
      </c>
      <c r="E257" s="198">
        <f t="shared" si="7"/>
        <v>2011</v>
      </c>
      <c r="X257" s="295">
        <v>42921</v>
      </c>
      <c r="Y257" s="291">
        <v>404.25</v>
      </c>
      <c r="Z257" s="291">
        <v>410</v>
      </c>
      <c r="AA257" s="291">
        <v>395.80999800000001</v>
      </c>
      <c r="AB257" s="291">
        <v>407.35000600000001</v>
      </c>
      <c r="AC257" s="291">
        <v>407.35000600000001</v>
      </c>
      <c r="AD257" s="291">
        <v>14400</v>
      </c>
    </row>
    <row r="258" spans="2:30" x14ac:dyDescent="0.2">
      <c r="B258" s="199">
        <v>40633</v>
      </c>
      <c r="C258" s="200">
        <v>0</v>
      </c>
      <c r="D258" s="198">
        <v>0.78</v>
      </c>
      <c r="E258" s="198">
        <f t="shared" si="7"/>
        <v>2011</v>
      </c>
      <c r="X258" s="295">
        <v>42922</v>
      </c>
      <c r="Y258" s="291">
        <v>410.5</v>
      </c>
      <c r="Z258" s="291">
        <v>410.5</v>
      </c>
      <c r="AA258" s="291">
        <v>397.25</v>
      </c>
      <c r="AB258" s="291">
        <v>400</v>
      </c>
      <c r="AC258" s="291">
        <v>400</v>
      </c>
      <c r="AD258" s="291">
        <v>12300</v>
      </c>
    </row>
    <row r="259" spans="2:30" x14ac:dyDescent="0.2">
      <c r="B259" s="199">
        <v>40634</v>
      </c>
      <c r="C259" s="200">
        <v>0</v>
      </c>
      <c r="D259" s="198">
        <v>0.77</v>
      </c>
      <c r="E259" s="198">
        <f t="shared" ref="E259:E322" si="8">YEAR(B259)</f>
        <v>2011</v>
      </c>
      <c r="X259" s="295">
        <v>42923</v>
      </c>
      <c r="Y259" s="291">
        <v>396.98998999999998</v>
      </c>
      <c r="Z259" s="291">
        <v>396.98998999999998</v>
      </c>
      <c r="AA259" s="291">
        <v>380.5</v>
      </c>
      <c r="AB259" s="291">
        <v>393.01001000000002</v>
      </c>
      <c r="AC259" s="291">
        <v>393.01001000000002</v>
      </c>
      <c r="AD259" s="291">
        <v>18700</v>
      </c>
    </row>
    <row r="260" spans="2:30" x14ac:dyDescent="0.2">
      <c r="B260" s="199">
        <v>40635</v>
      </c>
      <c r="C260" s="200">
        <v>0</v>
      </c>
      <c r="D260" s="198">
        <v>0.78</v>
      </c>
      <c r="E260" s="198">
        <f t="shared" si="8"/>
        <v>2011</v>
      </c>
      <c r="X260" s="295">
        <v>42926</v>
      </c>
      <c r="Y260" s="291">
        <v>395.5</v>
      </c>
      <c r="Z260" s="291">
        <v>395.5</v>
      </c>
      <c r="AA260" s="291">
        <v>380.25</v>
      </c>
      <c r="AB260" s="291">
        <v>385</v>
      </c>
      <c r="AC260" s="291">
        <v>385</v>
      </c>
      <c r="AD260" s="291">
        <v>26400</v>
      </c>
    </row>
    <row r="261" spans="2:30" x14ac:dyDescent="0.2">
      <c r="B261" s="199">
        <v>40636</v>
      </c>
      <c r="C261" s="200">
        <v>0</v>
      </c>
      <c r="D261" s="198">
        <v>0.78</v>
      </c>
      <c r="E261" s="198">
        <f t="shared" si="8"/>
        <v>2011</v>
      </c>
      <c r="X261" s="295">
        <v>42927</v>
      </c>
      <c r="Y261" s="291">
        <v>387</v>
      </c>
      <c r="Z261" s="291">
        <v>387</v>
      </c>
      <c r="AA261" s="291">
        <v>375.25</v>
      </c>
      <c r="AB261" s="291">
        <v>376</v>
      </c>
      <c r="AC261" s="291">
        <v>376</v>
      </c>
      <c r="AD261" s="291">
        <v>20700</v>
      </c>
    </row>
    <row r="262" spans="2:30" x14ac:dyDescent="0.2">
      <c r="B262" s="199">
        <v>40637</v>
      </c>
      <c r="C262" s="200">
        <v>0</v>
      </c>
      <c r="D262" s="198">
        <v>0.68</v>
      </c>
      <c r="E262" s="198">
        <f t="shared" si="8"/>
        <v>2011</v>
      </c>
      <c r="X262" s="295">
        <v>42928</v>
      </c>
      <c r="Y262" s="291">
        <v>378</v>
      </c>
      <c r="Z262" s="291">
        <v>399.91000400000001</v>
      </c>
      <c r="AA262" s="291">
        <v>375.04998799999998</v>
      </c>
      <c r="AB262" s="291">
        <v>399.91000400000001</v>
      </c>
      <c r="AC262" s="291">
        <v>399.91000400000001</v>
      </c>
      <c r="AD262" s="291">
        <v>28600</v>
      </c>
    </row>
    <row r="263" spans="2:30" x14ac:dyDescent="0.2">
      <c r="B263" s="199">
        <v>40638</v>
      </c>
      <c r="C263" s="200">
        <v>0</v>
      </c>
      <c r="D263" s="198">
        <v>0.71</v>
      </c>
      <c r="E263" s="198">
        <f t="shared" si="8"/>
        <v>2011</v>
      </c>
      <c r="X263" s="295">
        <v>42929</v>
      </c>
      <c r="Y263" s="291">
        <v>398.89001500000001</v>
      </c>
      <c r="Z263" s="291">
        <v>398.89001500000001</v>
      </c>
      <c r="AA263" s="291">
        <v>383</v>
      </c>
      <c r="AB263" s="291">
        <v>391.5</v>
      </c>
      <c r="AC263" s="291">
        <v>391.5</v>
      </c>
      <c r="AD263" s="291">
        <v>15600</v>
      </c>
    </row>
    <row r="264" spans="2:30" x14ac:dyDescent="0.2">
      <c r="B264" s="199">
        <v>40639</v>
      </c>
      <c r="C264" s="200">
        <v>0</v>
      </c>
      <c r="D264" s="198">
        <v>0.74</v>
      </c>
      <c r="E264" s="198">
        <f t="shared" si="8"/>
        <v>2011</v>
      </c>
      <c r="X264" s="295">
        <v>42930</v>
      </c>
      <c r="Y264" s="291">
        <v>379.5</v>
      </c>
      <c r="Z264" s="291">
        <v>382.75</v>
      </c>
      <c r="AA264" s="291">
        <v>373.10000600000001</v>
      </c>
      <c r="AB264" s="291">
        <v>375</v>
      </c>
      <c r="AC264" s="291">
        <v>375</v>
      </c>
      <c r="AD264" s="291">
        <v>26800</v>
      </c>
    </row>
    <row r="265" spans="2:30" x14ac:dyDescent="0.2">
      <c r="B265" s="199">
        <v>40640</v>
      </c>
      <c r="C265" s="200">
        <v>0</v>
      </c>
      <c r="D265" s="198">
        <v>0.75</v>
      </c>
      <c r="E265" s="198">
        <f t="shared" si="8"/>
        <v>2011</v>
      </c>
      <c r="X265" s="295">
        <v>42933</v>
      </c>
      <c r="Y265" s="291">
        <v>352.875</v>
      </c>
      <c r="Z265" s="291">
        <v>359.75</v>
      </c>
      <c r="AA265" s="291">
        <v>252</v>
      </c>
      <c r="AB265" s="291">
        <v>346</v>
      </c>
      <c r="AC265" s="291">
        <v>346</v>
      </c>
      <c r="AD265" s="291">
        <v>62500</v>
      </c>
    </row>
    <row r="266" spans="2:30" x14ac:dyDescent="0.2">
      <c r="B266" s="199">
        <v>40641</v>
      </c>
      <c r="C266" s="200">
        <v>0</v>
      </c>
      <c r="D266" s="198">
        <v>0.75</v>
      </c>
      <c r="E266" s="198">
        <f t="shared" si="8"/>
        <v>2011</v>
      </c>
      <c r="X266" s="295">
        <v>42934</v>
      </c>
      <c r="Y266" s="291">
        <v>352.25500499999998</v>
      </c>
      <c r="Z266" s="291">
        <v>378</v>
      </c>
      <c r="AA266" s="291">
        <v>352.01001000000002</v>
      </c>
      <c r="AB266" s="291">
        <v>378</v>
      </c>
      <c r="AC266" s="291">
        <v>378</v>
      </c>
      <c r="AD266" s="291">
        <v>62000</v>
      </c>
    </row>
    <row r="267" spans="2:30" x14ac:dyDescent="0.2">
      <c r="B267" s="199">
        <v>40642</v>
      </c>
      <c r="C267" s="200">
        <v>0</v>
      </c>
      <c r="D267" s="198">
        <v>0.73</v>
      </c>
      <c r="E267" s="198">
        <f t="shared" si="8"/>
        <v>2011</v>
      </c>
      <c r="X267" s="295">
        <v>42935</v>
      </c>
      <c r="Y267" s="291">
        <v>381.45001200000002</v>
      </c>
      <c r="Z267" s="291">
        <v>386.75</v>
      </c>
      <c r="AA267" s="291">
        <v>358</v>
      </c>
      <c r="AB267" s="291">
        <v>358</v>
      </c>
      <c r="AC267" s="291">
        <v>358</v>
      </c>
      <c r="AD267" s="291">
        <v>45700</v>
      </c>
    </row>
    <row r="268" spans="2:30" x14ac:dyDescent="0.2">
      <c r="B268" s="199">
        <v>40643</v>
      </c>
      <c r="C268" s="200">
        <v>0</v>
      </c>
      <c r="D268" s="198">
        <v>0.74</v>
      </c>
      <c r="E268" s="198">
        <f t="shared" si="8"/>
        <v>2011</v>
      </c>
      <c r="X268" s="295">
        <v>42936</v>
      </c>
      <c r="Y268" s="291">
        <v>379.92498799999998</v>
      </c>
      <c r="Z268" s="291">
        <v>393.01001000000002</v>
      </c>
      <c r="AA268" s="291">
        <v>379.92498799999998</v>
      </c>
      <c r="AB268" s="291">
        <v>390.04998799999998</v>
      </c>
      <c r="AC268" s="291">
        <v>390.04998799999998</v>
      </c>
      <c r="AD268" s="291">
        <v>63400</v>
      </c>
    </row>
    <row r="269" spans="2:30" x14ac:dyDescent="0.2">
      <c r="B269" s="199">
        <v>40644</v>
      </c>
      <c r="C269" s="200">
        <v>0</v>
      </c>
      <c r="D269" s="198">
        <v>0.77</v>
      </c>
      <c r="E269" s="198">
        <f t="shared" si="8"/>
        <v>2011</v>
      </c>
      <c r="X269" s="295">
        <v>42937</v>
      </c>
      <c r="Y269" s="291">
        <v>397.75</v>
      </c>
      <c r="Z269" s="291">
        <v>414.39999399999999</v>
      </c>
      <c r="AA269" s="291">
        <v>390.29998799999998</v>
      </c>
      <c r="AB269" s="291">
        <v>396</v>
      </c>
      <c r="AC269" s="291">
        <v>396</v>
      </c>
      <c r="AD269" s="291">
        <v>45800</v>
      </c>
    </row>
    <row r="270" spans="2:30" x14ac:dyDescent="0.2">
      <c r="B270" s="199">
        <v>40645</v>
      </c>
      <c r="C270" s="200">
        <v>0</v>
      </c>
      <c r="D270" s="198">
        <v>0.86</v>
      </c>
      <c r="E270" s="198">
        <f t="shared" si="8"/>
        <v>2011</v>
      </c>
      <c r="X270" s="295">
        <v>42940</v>
      </c>
      <c r="Y270" s="291">
        <v>405.10000600000001</v>
      </c>
      <c r="Z270" s="291">
        <v>430</v>
      </c>
      <c r="AA270" s="291">
        <v>405.10000600000001</v>
      </c>
      <c r="AB270" s="291">
        <v>418</v>
      </c>
      <c r="AC270" s="291">
        <v>418</v>
      </c>
      <c r="AD270" s="291">
        <v>39100</v>
      </c>
    </row>
    <row r="271" spans="2:30" x14ac:dyDescent="0.2">
      <c r="B271" s="199">
        <v>40646</v>
      </c>
      <c r="C271" s="200">
        <v>0</v>
      </c>
      <c r="D271" s="198">
        <v>0.92</v>
      </c>
      <c r="E271" s="198">
        <f t="shared" si="8"/>
        <v>2011</v>
      </c>
      <c r="X271" s="295">
        <v>42941</v>
      </c>
      <c r="Y271" s="291">
        <v>408</v>
      </c>
      <c r="Z271" s="291">
        <v>408.25</v>
      </c>
      <c r="AA271" s="291">
        <v>391</v>
      </c>
      <c r="AB271" s="291">
        <v>404</v>
      </c>
      <c r="AC271" s="291">
        <v>404</v>
      </c>
      <c r="AD271" s="291">
        <v>34000</v>
      </c>
    </row>
    <row r="272" spans="2:30" x14ac:dyDescent="0.2">
      <c r="B272" s="199">
        <v>40647</v>
      </c>
      <c r="C272" s="200">
        <v>0</v>
      </c>
      <c r="D272" s="198">
        <v>1</v>
      </c>
      <c r="E272" s="198">
        <f t="shared" si="8"/>
        <v>2011</v>
      </c>
      <c r="X272" s="295">
        <v>42942</v>
      </c>
      <c r="Y272" s="291">
        <v>397.10000600000001</v>
      </c>
      <c r="Z272" s="291">
        <v>406.98001099999999</v>
      </c>
      <c r="AA272" s="291">
        <v>394</v>
      </c>
      <c r="AB272" s="291">
        <v>400.5</v>
      </c>
      <c r="AC272" s="291">
        <v>400.5</v>
      </c>
      <c r="AD272" s="291">
        <v>15300</v>
      </c>
    </row>
    <row r="273" spans="2:30" x14ac:dyDescent="0.2">
      <c r="B273" s="199">
        <v>40648</v>
      </c>
      <c r="C273" s="200">
        <v>0</v>
      </c>
      <c r="D273" s="198">
        <v>0.99</v>
      </c>
      <c r="E273" s="198">
        <f t="shared" si="8"/>
        <v>2011</v>
      </c>
      <c r="X273" s="295">
        <v>42943</v>
      </c>
      <c r="Y273" s="291">
        <v>406.10000600000001</v>
      </c>
      <c r="Z273" s="291">
        <v>414.5</v>
      </c>
      <c r="AA273" s="291">
        <v>403.02999899999998</v>
      </c>
      <c r="AB273" s="291">
        <v>405</v>
      </c>
      <c r="AC273" s="291">
        <v>405</v>
      </c>
      <c r="AD273" s="291">
        <v>16400</v>
      </c>
    </row>
    <row r="274" spans="2:30" x14ac:dyDescent="0.2">
      <c r="B274" s="199">
        <v>40649</v>
      </c>
      <c r="C274" s="200">
        <v>0</v>
      </c>
      <c r="D274" s="198">
        <v>1.05</v>
      </c>
      <c r="E274" s="198">
        <f t="shared" si="8"/>
        <v>2011</v>
      </c>
      <c r="X274" s="295">
        <v>42944</v>
      </c>
      <c r="Y274" s="291">
        <v>425.49499500000002</v>
      </c>
      <c r="Z274" s="291">
        <v>430</v>
      </c>
      <c r="AA274" s="291">
        <v>410.01998900000001</v>
      </c>
      <c r="AB274" s="291">
        <v>420</v>
      </c>
      <c r="AC274" s="291">
        <v>420</v>
      </c>
      <c r="AD274" s="291">
        <v>32900</v>
      </c>
    </row>
    <row r="275" spans="2:30" x14ac:dyDescent="0.2">
      <c r="B275" s="199">
        <v>40650</v>
      </c>
      <c r="C275" s="200">
        <v>0</v>
      </c>
      <c r="D275" s="198">
        <v>1.1100000000000001</v>
      </c>
      <c r="E275" s="198">
        <f t="shared" si="8"/>
        <v>2011</v>
      </c>
      <c r="X275" s="295">
        <v>42947</v>
      </c>
      <c r="Y275" s="291">
        <v>426</v>
      </c>
      <c r="Z275" s="291">
        <v>426.44000199999999</v>
      </c>
      <c r="AA275" s="291">
        <v>402.98001099999999</v>
      </c>
      <c r="AB275" s="291">
        <v>420</v>
      </c>
      <c r="AC275" s="291">
        <v>420</v>
      </c>
      <c r="AD275" s="291">
        <v>34000</v>
      </c>
    </row>
    <row r="276" spans="2:30" x14ac:dyDescent="0.2">
      <c r="B276" s="199">
        <v>40651</v>
      </c>
      <c r="C276" s="200">
        <v>0</v>
      </c>
      <c r="D276" s="198">
        <v>1.1599999999999999</v>
      </c>
      <c r="E276" s="198">
        <f t="shared" si="8"/>
        <v>2011</v>
      </c>
      <c r="X276" s="295">
        <v>42948</v>
      </c>
      <c r="Y276" s="291">
        <v>415.23998999999998</v>
      </c>
      <c r="Z276" s="291">
        <v>426.5</v>
      </c>
      <c r="AA276" s="291">
        <v>399</v>
      </c>
      <c r="AB276" s="291">
        <v>424</v>
      </c>
      <c r="AC276" s="291">
        <v>424</v>
      </c>
      <c r="AD276" s="291">
        <v>28300</v>
      </c>
    </row>
    <row r="277" spans="2:30" x14ac:dyDescent="0.2">
      <c r="B277" s="199">
        <v>40652</v>
      </c>
      <c r="C277" s="200">
        <v>0</v>
      </c>
      <c r="D277" s="198">
        <v>1.2</v>
      </c>
      <c r="E277" s="198">
        <f t="shared" si="8"/>
        <v>2011</v>
      </c>
      <c r="X277" s="295">
        <v>42949</v>
      </c>
      <c r="Y277" s="291">
        <v>426.10998499999999</v>
      </c>
      <c r="Z277" s="291">
        <v>461.10000600000001</v>
      </c>
      <c r="AA277" s="291">
        <v>426.10998499999999</v>
      </c>
      <c r="AB277" s="291">
        <v>443.10000600000001</v>
      </c>
      <c r="AC277" s="291">
        <v>443.10000600000001</v>
      </c>
      <c r="AD277" s="291">
        <v>61100</v>
      </c>
    </row>
    <row r="278" spans="2:30" x14ac:dyDescent="0.2">
      <c r="B278" s="199">
        <v>40653</v>
      </c>
      <c r="C278" s="200">
        <v>0</v>
      </c>
      <c r="D278" s="198">
        <v>1.1399999999999999</v>
      </c>
      <c r="E278" s="198">
        <f t="shared" si="8"/>
        <v>2011</v>
      </c>
      <c r="X278" s="295">
        <v>42950</v>
      </c>
      <c r="Y278" s="291">
        <v>458</v>
      </c>
      <c r="Z278" s="291">
        <v>475.5</v>
      </c>
      <c r="AA278" s="291">
        <v>458</v>
      </c>
      <c r="AB278" s="291">
        <v>472</v>
      </c>
      <c r="AC278" s="291">
        <v>472</v>
      </c>
      <c r="AD278" s="291">
        <v>34700</v>
      </c>
    </row>
    <row r="279" spans="2:30" x14ac:dyDescent="0.2">
      <c r="B279" s="199">
        <v>40654</v>
      </c>
      <c r="C279" s="200">
        <v>0</v>
      </c>
      <c r="D279" s="198">
        <v>1.21</v>
      </c>
      <c r="E279" s="198">
        <f t="shared" si="8"/>
        <v>2011</v>
      </c>
      <c r="X279" s="295">
        <v>42951</v>
      </c>
      <c r="Y279" s="291">
        <v>477</v>
      </c>
      <c r="Z279" s="291">
        <v>480</v>
      </c>
      <c r="AA279" s="291">
        <v>472</v>
      </c>
      <c r="AB279" s="291">
        <v>475</v>
      </c>
      <c r="AC279" s="291">
        <v>475</v>
      </c>
      <c r="AD279" s="291">
        <v>29200</v>
      </c>
    </row>
    <row r="280" spans="2:30" x14ac:dyDescent="0.2">
      <c r="B280" s="199">
        <v>40655</v>
      </c>
      <c r="C280" s="200">
        <v>0</v>
      </c>
      <c r="D280" s="198">
        <v>1.41</v>
      </c>
      <c r="E280" s="198">
        <f t="shared" si="8"/>
        <v>2011</v>
      </c>
      <c r="X280" s="295">
        <v>42954</v>
      </c>
      <c r="Y280" s="291">
        <v>525.25</v>
      </c>
      <c r="Z280" s="291">
        <v>550</v>
      </c>
      <c r="AA280" s="291">
        <v>511.10998499999999</v>
      </c>
      <c r="AB280" s="291">
        <v>539</v>
      </c>
      <c r="AC280" s="291">
        <v>539</v>
      </c>
      <c r="AD280" s="291">
        <v>80100</v>
      </c>
    </row>
    <row r="281" spans="2:30" x14ac:dyDescent="0.2">
      <c r="B281" s="199">
        <v>40656</v>
      </c>
      <c r="C281" s="200">
        <v>0</v>
      </c>
      <c r="D281" s="198">
        <v>1.7</v>
      </c>
      <c r="E281" s="198">
        <f t="shared" si="8"/>
        <v>2011</v>
      </c>
      <c r="X281" s="295">
        <v>42955</v>
      </c>
      <c r="Y281" s="291">
        <v>541.48999000000003</v>
      </c>
      <c r="Z281" s="291">
        <v>549.25</v>
      </c>
      <c r="AA281" s="291">
        <v>525</v>
      </c>
      <c r="AB281" s="291">
        <v>529</v>
      </c>
      <c r="AC281" s="291">
        <v>529</v>
      </c>
      <c r="AD281" s="291">
        <v>58200</v>
      </c>
    </row>
    <row r="282" spans="2:30" x14ac:dyDescent="0.2">
      <c r="B282" s="199">
        <v>40657</v>
      </c>
      <c r="C282" s="200">
        <v>0</v>
      </c>
      <c r="D282" s="198">
        <v>1.63</v>
      </c>
      <c r="E282" s="198">
        <f t="shared" si="8"/>
        <v>2011</v>
      </c>
      <c r="X282" s="295">
        <v>42956</v>
      </c>
      <c r="Y282" s="291">
        <v>526.75</v>
      </c>
      <c r="Z282" s="291">
        <v>529</v>
      </c>
      <c r="AA282" s="291">
        <v>512.75</v>
      </c>
      <c r="AB282" s="291">
        <v>520</v>
      </c>
      <c r="AC282" s="291">
        <v>520</v>
      </c>
      <c r="AD282" s="291">
        <v>32300</v>
      </c>
    </row>
    <row r="283" spans="2:30" x14ac:dyDescent="0.2">
      <c r="B283" s="199">
        <v>40658</v>
      </c>
      <c r="C283" s="200">
        <v>0</v>
      </c>
      <c r="D283" s="198">
        <v>1.56</v>
      </c>
      <c r="E283" s="198">
        <f t="shared" si="8"/>
        <v>2011</v>
      </c>
      <c r="X283" s="295">
        <v>42957</v>
      </c>
      <c r="Y283" s="291">
        <v>520.95001200000002</v>
      </c>
      <c r="Z283" s="291">
        <v>563</v>
      </c>
      <c r="AA283" s="291">
        <v>520.90002400000003</v>
      </c>
      <c r="AB283" s="291">
        <v>560</v>
      </c>
      <c r="AC283" s="291">
        <v>560</v>
      </c>
      <c r="AD283" s="291">
        <v>62900</v>
      </c>
    </row>
    <row r="284" spans="2:30" x14ac:dyDescent="0.2">
      <c r="B284" s="199">
        <v>40659</v>
      </c>
      <c r="C284" s="200">
        <v>0</v>
      </c>
      <c r="D284" s="198">
        <v>1.79</v>
      </c>
      <c r="E284" s="198">
        <f t="shared" si="8"/>
        <v>2011</v>
      </c>
      <c r="X284" s="295">
        <v>42958</v>
      </c>
      <c r="Y284" s="291">
        <v>580.49499500000002</v>
      </c>
      <c r="Z284" s="291">
        <v>624.5</v>
      </c>
      <c r="AA284" s="291">
        <v>580.48999000000003</v>
      </c>
      <c r="AB284" s="291">
        <v>616.54998799999998</v>
      </c>
      <c r="AC284" s="291">
        <v>616.54998799999998</v>
      </c>
      <c r="AD284" s="291">
        <v>95100</v>
      </c>
    </row>
    <row r="285" spans="2:30" x14ac:dyDescent="0.2">
      <c r="B285" s="199">
        <v>40660</v>
      </c>
      <c r="C285" s="200">
        <v>0</v>
      </c>
      <c r="D285" s="198">
        <v>1.9</v>
      </c>
      <c r="E285" s="198">
        <f t="shared" si="8"/>
        <v>2011</v>
      </c>
      <c r="X285" s="295">
        <v>42961</v>
      </c>
      <c r="Y285" s="291">
        <v>730</v>
      </c>
      <c r="Z285" s="291">
        <v>765</v>
      </c>
      <c r="AA285" s="291">
        <v>651.25</v>
      </c>
      <c r="AB285" s="291">
        <v>740</v>
      </c>
      <c r="AC285" s="291">
        <v>740</v>
      </c>
      <c r="AD285" s="291">
        <v>141700</v>
      </c>
    </row>
    <row r="286" spans="2:30" x14ac:dyDescent="0.2">
      <c r="B286" s="199">
        <v>40661</v>
      </c>
      <c r="C286" s="200">
        <v>0</v>
      </c>
      <c r="D286" s="198">
        <v>2.21</v>
      </c>
      <c r="E286" s="198">
        <f t="shared" si="8"/>
        <v>2011</v>
      </c>
      <c r="X286" s="295">
        <v>42962</v>
      </c>
      <c r="Y286" s="291">
        <v>713.79998799999998</v>
      </c>
      <c r="Z286" s="291">
        <v>721</v>
      </c>
      <c r="AA286" s="291">
        <v>620</v>
      </c>
      <c r="AB286" s="291">
        <v>685.01000999999997</v>
      </c>
      <c r="AC286" s="291">
        <v>685.01000999999997</v>
      </c>
      <c r="AD286" s="291">
        <v>127100</v>
      </c>
    </row>
    <row r="287" spans="2:30" x14ac:dyDescent="0.2">
      <c r="B287" s="199">
        <v>40662</v>
      </c>
      <c r="C287" s="200">
        <v>0</v>
      </c>
      <c r="D287" s="198">
        <v>2.88</v>
      </c>
      <c r="E287" s="198">
        <f t="shared" si="8"/>
        <v>2011</v>
      </c>
      <c r="X287" s="295">
        <v>42963</v>
      </c>
      <c r="Y287" s="291">
        <v>699</v>
      </c>
      <c r="Z287" s="291">
        <v>746.5</v>
      </c>
      <c r="AA287" s="291">
        <v>698.98999000000003</v>
      </c>
      <c r="AB287" s="291">
        <v>733</v>
      </c>
      <c r="AC287" s="291">
        <v>733</v>
      </c>
      <c r="AD287" s="291">
        <v>74100</v>
      </c>
    </row>
    <row r="288" spans="2:30" x14ac:dyDescent="0.2">
      <c r="B288" s="199">
        <v>40663</v>
      </c>
      <c r="C288" s="200">
        <v>0</v>
      </c>
      <c r="D288" s="198">
        <v>3.5</v>
      </c>
      <c r="E288" s="198">
        <f t="shared" si="8"/>
        <v>2011</v>
      </c>
      <c r="X288" s="295">
        <v>42964</v>
      </c>
      <c r="Y288" s="291">
        <v>740</v>
      </c>
      <c r="Z288" s="291">
        <v>777</v>
      </c>
      <c r="AA288" s="291">
        <v>696.15002400000003</v>
      </c>
      <c r="AB288" s="291">
        <v>743</v>
      </c>
      <c r="AC288" s="291">
        <v>743</v>
      </c>
      <c r="AD288" s="291">
        <v>101200</v>
      </c>
    </row>
    <row r="289" spans="2:30" x14ac:dyDescent="0.2">
      <c r="B289" s="199">
        <v>40664</v>
      </c>
      <c r="C289" s="200">
        <v>0</v>
      </c>
      <c r="D289" s="198">
        <v>3.03</v>
      </c>
      <c r="E289" s="198">
        <f t="shared" si="8"/>
        <v>2011</v>
      </c>
      <c r="X289" s="295">
        <v>42965</v>
      </c>
      <c r="Y289" s="291">
        <v>744</v>
      </c>
      <c r="Z289" s="291">
        <v>753</v>
      </c>
      <c r="AA289" s="291">
        <v>703.5</v>
      </c>
      <c r="AB289" s="291">
        <v>703.5</v>
      </c>
      <c r="AC289" s="291">
        <v>703.5</v>
      </c>
      <c r="AD289" s="291">
        <v>85200</v>
      </c>
    </row>
    <row r="290" spans="2:30" x14ac:dyDescent="0.2">
      <c r="B290" s="199">
        <v>40665</v>
      </c>
      <c r="C290" s="200">
        <v>0</v>
      </c>
      <c r="D290" s="198">
        <v>3.2</v>
      </c>
      <c r="E290" s="198">
        <f t="shared" si="8"/>
        <v>2011</v>
      </c>
      <c r="X290" s="295">
        <v>42968</v>
      </c>
      <c r="Y290" s="291">
        <v>703</v>
      </c>
      <c r="Z290" s="291">
        <v>708</v>
      </c>
      <c r="AA290" s="291">
        <v>680.26000999999997</v>
      </c>
      <c r="AB290" s="291">
        <v>699</v>
      </c>
      <c r="AC290" s="291">
        <v>699</v>
      </c>
      <c r="AD290" s="291">
        <v>71300</v>
      </c>
    </row>
    <row r="291" spans="2:30" x14ac:dyDescent="0.2">
      <c r="B291" s="199">
        <v>40666</v>
      </c>
      <c r="C291" s="200">
        <v>0</v>
      </c>
      <c r="D291" s="198">
        <v>3.41</v>
      </c>
      <c r="E291" s="198">
        <f t="shared" si="8"/>
        <v>2011</v>
      </c>
      <c r="X291" s="295">
        <v>42969</v>
      </c>
      <c r="Y291" s="291">
        <v>694.98999000000003</v>
      </c>
      <c r="Z291" s="291">
        <v>720</v>
      </c>
      <c r="AA291" s="291">
        <v>679</v>
      </c>
      <c r="AB291" s="291">
        <v>717.75</v>
      </c>
      <c r="AC291" s="291">
        <v>717.75</v>
      </c>
      <c r="AD291" s="291">
        <v>60300</v>
      </c>
    </row>
    <row r="292" spans="2:30" x14ac:dyDescent="0.2">
      <c r="B292" s="199">
        <v>40667</v>
      </c>
      <c r="C292" s="200">
        <v>0</v>
      </c>
      <c r="D292" s="198">
        <v>3.41</v>
      </c>
      <c r="E292" s="198">
        <f t="shared" si="8"/>
        <v>2011</v>
      </c>
      <c r="X292" s="295">
        <v>42970</v>
      </c>
      <c r="Y292" s="291">
        <v>725.90002400000003</v>
      </c>
      <c r="Z292" s="291">
        <v>744</v>
      </c>
      <c r="AA292" s="291">
        <v>720.20001200000002</v>
      </c>
      <c r="AB292" s="291">
        <v>730</v>
      </c>
      <c r="AC292" s="291">
        <v>730</v>
      </c>
      <c r="AD292" s="291">
        <v>32900</v>
      </c>
    </row>
    <row r="293" spans="2:30" x14ac:dyDescent="0.2">
      <c r="B293" s="199">
        <v>40668</v>
      </c>
      <c r="C293" s="200">
        <v>0</v>
      </c>
      <c r="D293" s="198">
        <v>3.33</v>
      </c>
      <c r="E293" s="198">
        <f t="shared" si="8"/>
        <v>2011</v>
      </c>
      <c r="X293" s="295">
        <v>42971</v>
      </c>
      <c r="Y293" s="291">
        <v>739.82501200000002</v>
      </c>
      <c r="Z293" s="291">
        <v>766</v>
      </c>
      <c r="AA293" s="291">
        <v>738.90002400000003</v>
      </c>
      <c r="AB293" s="291">
        <v>750</v>
      </c>
      <c r="AC293" s="291">
        <v>750</v>
      </c>
      <c r="AD293" s="291">
        <v>45300</v>
      </c>
    </row>
    <row r="294" spans="2:30" x14ac:dyDescent="0.2">
      <c r="B294" s="199">
        <v>40669</v>
      </c>
      <c r="C294" s="200">
        <v>0</v>
      </c>
      <c r="D294" s="198">
        <v>3.45</v>
      </c>
      <c r="E294" s="198">
        <f t="shared" si="8"/>
        <v>2011</v>
      </c>
      <c r="X294" s="295">
        <v>42972</v>
      </c>
      <c r="Y294" s="291">
        <v>767</v>
      </c>
      <c r="Z294" s="291">
        <v>778</v>
      </c>
      <c r="AA294" s="291">
        <v>755</v>
      </c>
      <c r="AB294" s="291">
        <v>755</v>
      </c>
      <c r="AC294" s="291">
        <v>755</v>
      </c>
      <c r="AD294" s="291">
        <v>57700</v>
      </c>
    </row>
    <row r="295" spans="2:30" x14ac:dyDescent="0.2">
      <c r="B295" s="199">
        <v>40670</v>
      </c>
      <c r="C295" s="200">
        <v>0</v>
      </c>
      <c r="D295" s="198">
        <v>3.64</v>
      </c>
      <c r="E295" s="198">
        <f t="shared" si="8"/>
        <v>2011</v>
      </c>
      <c r="X295" s="295">
        <v>42975</v>
      </c>
      <c r="Y295" s="291">
        <v>764.96002199999998</v>
      </c>
      <c r="Z295" s="291">
        <v>773.01000999999997</v>
      </c>
      <c r="AA295" s="291">
        <v>755.5</v>
      </c>
      <c r="AB295" s="291">
        <v>766.25</v>
      </c>
      <c r="AC295" s="291">
        <v>766.25</v>
      </c>
      <c r="AD295" s="291">
        <v>35900</v>
      </c>
    </row>
    <row r="296" spans="2:30" x14ac:dyDescent="0.2">
      <c r="B296" s="199">
        <v>40671</v>
      </c>
      <c r="C296" s="200">
        <v>0</v>
      </c>
      <c r="D296" s="198">
        <v>3.87</v>
      </c>
      <c r="E296" s="198">
        <f t="shared" si="8"/>
        <v>2011</v>
      </c>
      <c r="X296" s="295">
        <v>42976</v>
      </c>
      <c r="Y296" s="291">
        <v>783.25</v>
      </c>
      <c r="Z296" s="291">
        <v>843</v>
      </c>
      <c r="AA296" s="291">
        <v>783.25</v>
      </c>
      <c r="AB296" s="291">
        <v>832.98999000000003</v>
      </c>
      <c r="AC296" s="291">
        <v>832.98999000000003</v>
      </c>
      <c r="AD296" s="291">
        <v>87900</v>
      </c>
    </row>
    <row r="297" spans="2:30" x14ac:dyDescent="0.2">
      <c r="B297" s="199">
        <v>40672</v>
      </c>
      <c r="C297" s="200">
        <v>0</v>
      </c>
      <c r="D297" s="198">
        <v>3.8</v>
      </c>
      <c r="E297" s="198">
        <f t="shared" si="8"/>
        <v>2011</v>
      </c>
      <c r="X297" s="295">
        <v>42977</v>
      </c>
      <c r="Y297" s="291">
        <v>841.29998799999998</v>
      </c>
      <c r="Z297" s="291">
        <v>932.29998799999998</v>
      </c>
      <c r="AA297" s="291">
        <v>840</v>
      </c>
      <c r="AB297" s="291">
        <v>927</v>
      </c>
      <c r="AC297" s="291">
        <v>927</v>
      </c>
      <c r="AD297" s="291">
        <v>105000</v>
      </c>
    </row>
    <row r="298" spans="2:30" x14ac:dyDescent="0.2">
      <c r="B298" s="199">
        <v>40673</v>
      </c>
      <c r="C298" s="200">
        <v>0</v>
      </c>
      <c r="D298" s="198">
        <v>5.81</v>
      </c>
      <c r="E298" s="198">
        <f t="shared" si="8"/>
        <v>2011</v>
      </c>
      <c r="X298" s="295">
        <v>42978</v>
      </c>
      <c r="Y298" s="291">
        <v>988.99499500000002</v>
      </c>
      <c r="Z298" s="291">
        <v>1064.9499510000001</v>
      </c>
      <c r="AA298" s="291">
        <v>970</v>
      </c>
      <c r="AB298" s="291">
        <v>1005</v>
      </c>
      <c r="AC298" s="291">
        <v>1005</v>
      </c>
      <c r="AD298" s="291">
        <v>165800</v>
      </c>
    </row>
    <row r="299" spans="2:30" x14ac:dyDescent="0.2">
      <c r="B299" s="199">
        <v>40674</v>
      </c>
      <c r="C299" s="200">
        <v>0</v>
      </c>
      <c r="D299" s="198">
        <v>5.5</v>
      </c>
      <c r="E299" s="198">
        <f t="shared" si="8"/>
        <v>2011</v>
      </c>
      <c r="X299" s="295">
        <v>42979</v>
      </c>
      <c r="Y299" s="291">
        <v>1003.125</v>
      </c>
      <c r="Z299" s="291">
        <v>1025.73999</v>
      </c>
      <c r="AA299" s="291">
        <v>760</v>
      </c>
      <c r="AB299" s="291">
        <v>800</v>
      </c>
      <c r="AC299" s="291">
        <v>800</v>
      </c>
      <c r="AD299" s="291">
        <v>283100</v>
      </c>
    </row>
    <row r="300" spans="2:30" x14ac:dyDescent="0.2">
      <c r="B300" s="199">
        <v>40675</v>
      </c>
      <c r="C300" s="200">
        <v>0</v>
      </c>
      <c r="D300" s="198">
        <v>6.3</v>
      </c>
      <c r="E300" s="198">
        <f t="shared" si="8"/>
        <v>2011</v>
      </c>
      <c r="X300" s="295">
        <v>42983</v>
      </c>
      <c r="Y300" s="291">
        <v>689.5</v>
      </c>
      <c r="Z300" s="291">
        <v>800</v>
      </c>
      <c r="AA300" s="291">
        <v>663</v>
      </c>
      <c r="AB300" s="291">
        <v>775</v>
      </c>
      <c r="AC300" s="291">
        <v>775</v>
      </c>
      <c r="AD300" s="291">
        <v>147900</v>
      </c>
    </row>
    <row r="301" spans="2:30" x14ac:dyDescent="0.2">
      <c r="B301" s="199">
        <v>40676</v>
      </c>
      <c r="C301" s="200">
        <v>0</v>
      </c>
      <c r="D301" s="198">
        <v>8.1999999999999993</v>
      </c>
      <c r="E301" s="198">
        <f t="shared" si="8"/>
        <v>2011</v>
      </c>
      <c r="X301" s="295">
        <v>42984</v>
      </c>
      <c r="Y301" s="291">
        <v>821</v>
      </c>
      <c r="Z301" s="291">
        <v>855</v>
      </c>
      <c r="AA301" s="291">
        <v>815.20001200000002</v>
      </c>
      <c r="AB301" s="291">
        <v>830.25</v>
      </c>
      <c r="AC301" s="291">
        <v>830.25</v>
      </c>
      <c r="AD301" s="291">
        <v>61900</v>
      </c>
    </row>
    <row r="302" spans="2:30" x14ac:dyDescent="0.2">
      <c r="B302" s="199">
        <v>40677</v>
      </c>
      <c r="C302" s="200">
        <v>0</v>
      </c>
      <c r="D302" s="198">
        <v>7.2</v>
      </c>
      <c r="E302" s="198">
        <f t="shared" si="8"/>
        <v>2011</v>
      </c>
      <c r="X302" s="295">
        <v>42985</v>
      </c>
      <c r="Y302" s="291">
        <v>858</v>
      </c>
      <c r="Z302" s="291">
        <v>882.95001200000002</v>
      </c>
      <c r="AA302" s="291">
        <v>790</v>
      </c>
      <c r="AB302" s="291">
        <v>790</v>
      </c>
      <c r="AC302" s="291">
        <v>790</v>
      </c>
      <c r="AD302" s="291">
        <v>73700</v>
      </c>
    </row>
    <row r="303" spans="2:30" x14ac:dyDescent="0.2">
      <c r="B303" s="199">
        <v>40678</v>
      </c>
      <c r="C303" s="200">
        <v>0</v>
      </c>
      <c r="D303" s="198">
        <v>6.99</v>
      </c>
      <c r="E303" s="198">
        <f t="shared" si="8"/>
        <v>2011</v>
      </c>
      <c r="X303" s="295">
        <v>42986</v>
      </c>
      <c r="Y303" s="291">
        <v>790.26000999999997</v>
      </c>
      <c r="Z303" s="291">
        <v>790.26000999999997</v>
      </c>
      <c r="AA303" s="291">
        <v>701.01000999999997</v>
      </c>
      <c r="AB303" s="291">
        <v>719.02002000000005</v>
      </c>
      <c r="AC303" s="291">
        <v>719.02002000000005</v>
      </c>
      <c r="AD303" s="291">
        <v>87800</v>
      </c>
    </row>
    <row r="304" spans="2:30" x14ac:dyDescent="0.2">
      <c r="B304" s="199">
        <v>40679</v>
      </c>
      <c r="C304" s="200">
        <v>0</v>
      </c>
      <c r="D304" s="198">
        <v>8.0299999999999994</v>
      </c>
      <c r="E304" s="198">
        <f t="shared" si="8"/>
        <v>2011</v>
      </c>
      <c r="X304" s="295">
        <v>42989</v>
      </c>
      <c r="Y304" s="291">
        <v>700</v>
      </c>
      <c r="Z304" s="291">
        <v>733</v>
      </c>
      <c r="AA304" s="291">
        <v>676</v>
      </c>
      <c r="AB304" s="291">
        <v>690</v>
      </c>
      <c r="AC304" s="291">
        <v>690</v>
      </c>
      <c r="AD304" s="291">
        <v>75000</v>
      </c>
    </row>
    <row r="305" spans="2:30" x14ac:dyDescent="0.2">
      <c r="B305" s="199">
        <v>40680</v>
      </c>
      <c r="C305" s="200">
        <v>0</v>
      </c>
      <c r="D305" s="198">
        <v>7.19</v>
      </c>
      <c r="E305" s="198">
        <f t="shared" si="8"/>
        <v>2011</v>
      </c>
      <c r="X305" s="295">
        <v>42990</v>
      </c>
      <c r="Y305" s="291">
        <v>710</v>
      </c>
      <c r="Z305" s="291">
        <v>732.69000200000005</v>
      </c>
      <c r="AA305" s="291">
        <v>680.29998799999998</v>
      </c>
      <c r="AB305" s="291">
        <v>695</v>
      </c>
      <c r="AC305" s="291">
        <v>695</v>
      </c>
      <c r="AD305" s="291">
        <v>64100</v>
      </c>
    </row>
    <row r="306" spans="2:30" x14ac:dyDescent="0.2">
      <c r="B306" s="199">
        <v>40681</v>
      </c>
      <c r="C306" s="200">
        <v>0</v>
      </c>
      <c r="D306" s="198">
        <v>6.88</v>
      </c>
      <c r="E306" s="198">
        <f t="shared" si="8"/>
        <v>2011</v>
      </c>
      <c r="X306" s="295">
        <v>42991</v>
      </c>
      <c r="Y306" s="291">
        <v>650</v>
      </c>
      <c r="Z306" s="291">
        <v>650</v>
      </c>
      <c r="AA306" s="291">
        <v>566</v>
      </c>
      <c r="AB306" s="291">
        <v>566</v>
      </c>
      <c r="AC306" s="291">
        <v>566</v>
      </c>
      <c r="AD306" s="291">
        <v>168900</v>
      </c>
    </row>
    <row r="307" spans="2:30" x14ac:dyDescent="0.2">
      <c r="B307" s="199">
        <v>40682</v>
      </c>
      <c r="C307" s="200">
        <v>0</v>
      </c>
      <c r="D307" s="198">
        <v>6.8</v>
      </c>
      <c r="E307" s="198">
        <f t="shared" si="8"/>
        <v>2011</v>
      </c>
      <c r="X307" s="295">
        <v>42992</v>
      </c>
      <c r="Y307" s="291">
        <v>499.11999500000002</v>
      </c>
      <c r="Z307" s="291">
        <v>549.90002400000003</v>
      </c>
      <c r="AA307" s="291">
        <v>481</v>
      </c>
      <c r="AB307" s="291">
        <v>518.38000499999998</v>
      </c>
      <c r="AC307" s="291">
        <v>518.38000499999998</v>
      </c>
      <c r="AD307" s="291">
        <v>139700</v>
      </c>
    </row>
    <row r="308" spans="2:30" x14ac:dyDescent="0.2">
      <c r="B308" s="199">
        <v>40683</v>
      </c>
      <c r="C308" s="200">
        <v>0</v>
      </c>
      <c r="D308" s="198">
        <v>5.59</v>
      </c>
      <c r="E308" s="198">
        <f t="shared" si="8"/>
        <v>2011</v>
      </c>
      <c r="X308" s="295">
        <v>42993</v>
      </c>
      <c r="Y308" s="291">
        <v>515.52502400000003</v>
      </c>
      <c r="Z308" s="291">
        <v>647.79998799999998</v>
      </c>
      <c r="AA308" s="291">
        <v>508.01001000000002</v>
      </c>
      <c r="AB308" s="291">
        <v>630.00500499999998</v>
      </c>
      <c r="AC308" s="291">
        <v>630.00500499999998</v>
      </c>
      <c r="AD308" s="291">
        <v>161200</v>
      </c>
    </row>
    <row r="309" spans="2:30" x14ac:dyDescent="0.2">
      <c r="B309" s="199">
        <v>40684</v>
      </c>
      <c r="C309" s="200">
        <v>0</v>
      </c>
      <c r="D309" s="198">
        <v>6.12</v>
      </c>
      <c r="E309" s="198">
        <f t="shared" si="8"/>
        <v>2011</v>
      </c>
      <c r="X309" s="295">
        <v>42996</v>
      </c>
      <c r="Y309" s="291">
        <v>705.45001200000002</v>
      </c>
      <c r="Z309" s="291">
        <v>759</v>
      </c>
      <c r="AA309" s="291">
        <v>705.40002400000003</v>
      </c>
      <c r="AB309" s="291">
        <v>744.97997999999995</v>
      </c>
      <c r="AC309" s="291">
        <v>744.97997999999995</v>
      </c>
      <c r="AD309" s="291">
        <v>117700</v>
      </c>
    </row>
    <row r="310" spans="2:30" x14ac:dyDescent="0.2">
      <c r="B310" s="199">
        <v>40685</v>
      </c>
      <c r="C310" s="200">
        <v>0</v>
      </c>
      <c r="D310" s="198">
        <v>6.69</v>
      </c>
      <c r="E310" s="198">
        <f t="shared" si="8"/>
        <v>2011</v>
      </c>
      <c r="X310" s="295">
        <v>42997</v>
      </c>
      <c r="Y310" s="291">
        <v>740.27502400000003</v>
      </c>
      <c r="Z310" s="291">
        <v>744.5</v>
      </c>
      <c r="AA310" s="291">
        <v>675</v>
      </c>
      <c r="AB310" s="291">
        <v>705</v>
      </c>
      <c r="AC310" s="291">
        <v>705</v>
      </c>
      <c r="AD310" s="291">
        <v>68500</v>
      </c>
    </row>
    <row r="311" spans="2:30" x14ac:dyDescent="0.2">
      <c r="B311" s="199">
        <v>40686</v>
      </c>
      <c r="C311" s="200">
        <v>0</v>
      </c>
      <c r="D311" s="198">
        <v>7.15</v>
      </c>
      <c r="E311" s="198">
        <f t="shared" si="8"/>
        <v>2011</v>
      </c>
      <c r="X311" s="295">
        <v>42998</v>
      </c>
      <c r="Y311" s="291">
        <v>708.47497599999997</v>
      </c>
      <c r="Z311" s="291">
        <v>740</v>
      </c>
      <c r="AA311" s="291">
        <v>705</v>
      </c>
      <c r="AB311" s="291">
        <v>710</v>
      </c>
      <c r="AC311" s="291">
        <v>710</v>
      </c>
      <c r="AD311" s="291">
        <v>37400</v>
      </c>
    </row>
    <row r="312" spans="2:30" x14ac:dyDescent="0.2">
      <c r="B312" s="199">
        <v>40687</v>
      </c>
      <c r="C312" s="200">
        <v>0</v>
      </c>
      <c r="D312" s="198">
        <v>7.42</v>
      </c>
      <c r="E312" s="198">
        <f t="shared" si="8"/>
        <v>2011</v>
      </c>
      <c r="X312" s="295">
        <v>42999</v>
      </c>
      <c r="Y312" s="291">
        <v>704.49499500000002</v>
      </c>
      <c r="Z312" s="291">
        <v>704.5</v>
      </c>
      <c r="AA312" s="291">
        <v>648</v>
      </c>
      <c r="AB312" s="291">
        <v>655.01000999999997</v>
      </c>
      <c r="AC312" s="291">
        <v>655.01000999999997</v>
      </c>
      <c r="AD312" s="291">
        <v>66200</v>
      </c>
    </row>
    <row r="313" spans="2:30" x14ac:dyDescent="0.2">
      <c r="B313" s="199">
        <v>40688</v>
      </c>
      <c r="C313" s="200">
        <v>0</v>
      </c>
      <c r="D313" s="198">
        <v>8.4</v>
      </c>
      <c r="E313" s="198">
        <f t="shared" si="8"/>
        <v>2011</v>
      </c>
      <c r="X313" s="295">
        <v>43000</v>
      </c>
      <c r="Y313" s="291">
        <v>635.00500499999998</v>
      </c>
      <c r="Z313" s="291">
        <v>664</v>
      </c>
      <c r="AA313" s="291">
        <v>607.01000999999997</v>
      </c>
      <c r="AB313" s="291">
        <v>663</v>
      </c>
      <c r="AC313" s="291">
        <v>663</v>
      </c>
      <c r="AD313" s="291">
        <v>43900</v>
      </c>
    </row>
    <row r="314" spans="2:30" x14ac:dyDescent="0.2">
      <c r="B314" s="199">
        <v>40689</v>
      </c>
      <c r="C314" s="200">
        <v>0</v>
      </c>
      <c r="D314" s="198">
        <v>8.8000000000000007</v>
      </c>
      <c r="E314" s="198">
        <f t="shared" si="8"/>
        <v>2011</v>
      </c>
      <c r="X314" s="295">
        <v>43003</v>
      </c>
      <c r="Y314" s="291">
        <v>707.50500499999998</v>
      </c>
      <c r="Z314" s="291">
        <v>717.40002400000003</v>
      </c>
      <c r="AA314" s="291">
        <v>690</v>
      </c>
      <c r="AB314" s="291">
        <v>690.09997599999997</v>
      </c>
      <c r="AC314" s="291">
        <v>690.09997599999997</v>
      </c>
      <c r="AD314" s="291">
        <v>54600</v>
      </c>
    </row>
    <row r="315" spans="2:30" x14ac:dyDescent="0.2">
      <c r="B315" s="199">
        <v>40690</v>
      </c>
      <c r="C315" s="200">
        <v>0</v>
      </c>
      <c r="D315" s="198">
        <v>8.5</v>
      </c>
      <c r="E315" s="198">
        <f t="shared" si="8"/>
        <v>2011</v>
      </c>
      <c r="X315" s="295">
        <v>43004</v>
      </c>
      <c r="Y315" s="291">
        <v>714.25</v>
      </c>
      <c r="Z315" s="291">
        <v>725</v>
      </c>
      <c r="AA315" s="291">
        <v>691</v>
      </c>
      <c r="AB315" s="291">
        <v>692.5</v>
      </c>
      <c r="AC315" s="291">
        <v>692.5</v>
      </c>
      <c r="AD315" s="291">
        <v>27600</v>
      </c>
    </row>
    <row r="316" spans="2:30" x14ac:dyDescent="0.2">
      <c r="B316" s="199">
        <v>40691</v>
      </c>
      <c r="C316" s="200">
        <v>0</v>
      </c>
      <c r="D316" s="198">
        <v>8.3000000000000007</v>
      </c>
      <c r="E316" s="198">
        <f t="shared" si="8"/>
        <v>2011</v>
      </c>
      <c r="X316" s="295">
        <v>43005</v>
      </c>
      <c r="Y316" s="291">
        <v>726.05999799999995</v>
      </c>
      <c r="Z316" s="291">
        <v>745.40002400000003</v>
      </c>
      <c r="AA316" s="291">
        <v>715</v>
      </c>
      <c r="AB316" s="291">
        <v>739.5</v>
      </c>
      <c r="AC316" s="291">
        <v>739.5</v>
      </c>
      <c r="AD316" s="291">
        <v>56400</v>
      </c>
    </row>
    <row r="317" spans="2:30" x14ac:dyDescent="0.2">
      <c r="B317" s="199">
        <v>40692</v>
      </c>
      <c r="C317" s="200">
        <v>0</v>
      </c>
      <c r="D317" s="198">
        <v>8.43</v>
      </c>
      <c r="E317" s="198">
        <f t="shared" si="8"/>
        <v>2011</v>
      </c>
      <c r="X317" s="295">
        <v>43006</v>
      </c>
      <c r="Y317" s="291">
        <v>741.75</v>
      </c>
      <c r="Z317" s="291">
        <v>742</v>
      </c>
      <c r="AA317" s="291">
        <v>710</v>
      </c>
      <c r="AB317" s="291">
        <v>715.5</v>
      </c>
      <c r="AC317" s="291">
        <v>715.5</v>
      </c>
      <c r="AD317" s="291">
        <v>32700</v>
      </c>
    </row>
    <row r="318" spans="2:30" x14ac:dyDescent="0.2">
      <c r="B318" s="199">
        <v>40693</v>
      </c>
      <c r="C318" s="200">
        <v>0</v>
      </c>
      <c r="D318" s="198">
        <v>8.8000000000000007</v>
      </c>
      <c r="E318" s="198">
        <f t="shared" si="8"/>
        <v>2011</v>
      </c>
      <c r="X318" s="295">
        <v>43007</v>
      </c>
      <c r="Y318" s="291">
        <v>722.75</v>
      </c>
      <c r="Z318" s="291">
        <v>725</v>
      </c>
      <c r="AA318" s="291">
        <v>698.5</v>
      </c>
      <c r="AB318" s="291">
        <v>702</v>
      </c>
      <c r="AC318" s="291">
        <v>702</v>
      </c>
      <c r="AD318" s="291">
        <v>32091</v>
      </c>
    </row>
    <row r="319" spans="2:30" x14ac:dyDescent="0.2">
      <c r="B319" s="199">
        <v>40694</v>
      </c>
      <c r="C319" s="200">
        <v>0</v>
      </c>
      <c r="D319" s="198">
        <v>8.74</v>
      </c>
      <c r="E319" s="198">
        <f t="shared" si="8"/>
        <v>2011</v>
      </c>
    </row>
    <row r="320" spans="2:30" x14ac:dyDescent="0.2">
      <c r="B320" s="199">
        <v>40695</v>
      </c>
      <c r="C320" s="200">
        <v>0</v>
      </c>
      <c r="D320" s="198">
        <v>9.57</v>
      </c>
      <c r="E320" s="198">
        <f t="shared" si="8"/>
        <v>2011</v>
      </c>
    </row>
    <row r="321" spans="2:5" x14ac:dyDescent="0.2">
      <c r="B321" s="199">
        <v>40696</v>
      </c>
      <c r="C321" s="200">
        <v>0</v>
      </c>
      <c r="D321" s="198">
        <v>10.6</v>
      </c>
      <c r="E321" s="198">
        <f t="shared" si="8"/>
        <v>2011</v>
      </c>
    </row>
    <row r="322" spans="2:5" x14ac:dyDescent="0.2">
      <c r="B322" s="199">
        <v>40697</v>
      </c>
      <c r="C322" s="200">
        <v>0</v>
      </c>
      <c r="D322" s="198">
        <v>14.29</v>
      </c>
      <c r="E322" s="198">
        <f t="shared" si="8"/>
        <v>2011</v>
      </c>
    </row>
    <row r="323" spans="2:5" x14ac:dyDescent="0.2">
      <c r="B323" s="199">
        <v>40698</v>
      </c>
      <c r="C323" s="200">
        <v>0</v>
      </c>
      <c r="D323" s="198">
        <v>18.89</v>
      </c>
      <c r="E323" s="198">
        <f t="shared" ref="E323:E386" si="9">YEAR(B323)</f>
        <v>2011</v>
      </c>
    </row>
    <row r="324" spans="2:5" x14ac:dyDescent="0.2">
      <c r="B324" s="199">
        <v>40699</v>
      </c>
      <c r="C324" s="200">
        <v>0</v>
      </c>
      <c r="D324" s="198">
        <v>16.7</v>
      </c>
      <c r="E324" s="198">
        <f t="shared" si="9"/>
        <v>2011</v>
      </c>
    </row>
    <row r="325" spans="2:5" x14ac:dyDescent="0.2">
      <c r="B325" s="199">
        <v>40700</v>
      </c>
      <c r="C325" s="200">
        <v>0</v>
      </c>
      <c r="D325" s="198">
        <v>18.55</v>
      </c>
      <c r="E325" s="198">
        <f t="shared" si="9"/>
        <v>2011</v>
      </c>
    </row>
    <row r="326" spans="2:5" x14ac:dyDescent="0.2">
      <c r="B326" s="199">
        <v>40701</v>
      </c>
      <c r="C326" s="200">
        <v>0</v>
      </c>
      <c r="D326" s="198">
        <v>23.92</v>
      </c>
      <c r="E326" s="198">
        <f t="shared" si="9"/>
        <v>2011</v>
      </c>
    </row>
    <row r="327" spans="2:5" x14ac:dyDescent="0.2">
      <c r="B327" s="199">
        <v>40702</v>
      </c>
      <c r="C327" s="200">
        <v>0</v>
      </c>
      <c r="D327" s="198">
        <v>29.6</v>
      </c>
      <c r="E327" s="198">
        <f t="shared" si="9"/>
        <v>2011</v>
      </c>
    </row>
    <row r="328" spans="2:5" x14ac:dyDescent="0.2">
      <c r="B328" s="199">
        <v>40703</v>
      </c>
      <c r="C328" s="200">
        <v>0</v>
      </c>
      <c r="D328" s="198">
        <v>28.92</v>
      </c>
      <c r="E328" s="198">
        <f t="shared" si="9"/>
        <v>2011</v>
      </c>
    </row>
    <row r="329" spans="2:5" x14ac:dyDescent="0.2">
      <c r="B329" s="199">
        <v>40704</v>
      </c>
      <c r="C329" s="200">
        <v>0</v>
      </c>
      <c r="D329" s="198">
        <v>23.95</v>
      </c>
      <c r="E329" s="198">
        <f t="shared" si="9"/>
        <v>2011</v>
      </c>
    </row>
    <row r="330" spans="2:5" x14ac:dyDescent="0.2">
      <c r="B330" s="199">
        <v>40705</v>
      </c>
      <c r="C330" s="200">
        <v>0</v>
      </c>
      <c r="D330" s="198">
        <v>14.65</v>
      </c>
      <c r="E330" s="198">
        <f t="shared" si="9"/>
        <v>2011</v>
      </c>
    </row>
    <row r="331" spans="2:5" x14ac:dyDescent="0.2">
      <c r="B331" s="199">
        <v>40706</v>
      </c>
      <c r="C331" s="200">
        <v>0</v>
      </c>
      <c r="D331" s="198">
        <v>18.55</v>
      </c>
      <c r="E331" s="198">
        <f t="shared" si="9"/>
        <v>2011</v>
      </c>
    </row>
    <row r="332" spans="2:5" x14ac:dyDescent="0.2">
      <c r="B332" s="199">
        <v>40707</v>
      </c>
      <c r="C332" s="200">
        <v>0</v>
      </c>
      <c r="D332" s="198">
        <v>19.84</v>
      </c>
      <c r="E332" s="198">
        <f t="shared" si="9"/>
        <v>2011</v>
      </c>
    </row>
    <row r="333" spans="2:5" x14ac:dyDescent="0.2">
      <c r="B333" s="199">
        <v>40708</v>
      </c>
      <c r="C333" s="200">
        <v>0</v>
      </c>
      <c r="D333" s="198">
        <v>19.28</v>
      </c>
      <c r="E333" s="198">
        <f t="shared" si="9"/>
        <v>2011</v>
      </c>
    </row>
    <row r="334" spans="2:5" x14ac:dyDescent="0.2">
      <c r="B334" s="199">
        <v>40709</v>
      </c>
      <c r="C334" s="200">
        <v>0</v>
      </c>
      <c r="D334" s="198">
        <v>19.489999999999998</v>
      </c>
      <c r="E334" s="198">
        <f t="shared" si="9"/>
        <v>2011</v>
      </c>
    </row>
    <row r="335" spans="2:5" x14ac:dyDescent="0.2">
      <c r="B335" s="199">
        <v>40710</v>
      </c>
      <c r="C335" s="200">
        <v>0</v>
      </c>
      <c r="D335" s="198">
        <v>17</v>
      </c>
      <c r="E335" s="198">
        <f t="shared" si="9"/>
        <v>2011</v>
      </c>
    </row>
    <row r="336" spans="2:5" x14ac:dyDescent="0.2">
      <c r="B336" s="199">
        <v>40711</v>
      </c>
      <c r="C336" s="200">
        <v>0</v>
      </c>
      <c r="D336" s="198">
        <v>15.68</v>
      </c>
      <c r="E336" s="198">
        <f t="shared" si="9"/>
        <v>2011</v>
      </c>
    </row>
    <row r="337" spans="2:5" x14ac:dyDescent="0.2">
      <c r="B337" s="199">
        <v>40712</v>
      </c>
      <c r="C337" s="200">
        <v>0</v>
      </c>
      <c r="D337" s="198">
        <v>16.89</v>
      </c>
      <c r="E337" s="198">
        <f t="shared" si="9"/>
        <v>2011</v>
      </c>
    </row>
    <row r="338" spans="2:5" x14ac:dyDescent="0.2">
      <c r="B338" s="199">
        <v>40713</v>
      </c>
      <c r="C338" s="200">
        <v>0</v>
      </c>
      <c r="D338" s="198">
        <v>17.510000000000002</v>
      </c>
      <c r="E338" s="198">
        <f t="shared" si="9"/>
        <v>2011</v>
      </c>
    </row>
    <row r="339" spans="2:5" x14ac:dyDescent="0.2">
      <c r="B339" s="199">
        <v>40714</v>
      </c>
      <c r="C339" s="200">
        <v>0</v>
      </c>
      <c r="D339" s="198">
        <v>17.510000000000002</v>
      </c>
      <c r="E339" s="198">
        <f t="shared" si="9"/>
        <v>2011</v>
      </c>
    </row>
    <row r="340" spans="2:5" x14ac:dyDescent="0.2">
      <c r="B340" s="199">
        <v>40715</v>
      </c>
      <c r="C340" s="200">
        <v>0</v>
      </c>
      <c r="D340" s="198">
        <v>17.510000000000002</v>
      </c>
      <c r="E340" s="198">
        <f t="shared" si="9"/>
        <v>2011</v>
      </c>
    </row>
    <row r="341" spans="2:5" x14ac:dyDescent="0.2">
      <c r="B341" s="199">
        <v>40716</v>
      </c>
      <c r="C341" s="200">
        <v>0</v>
      </c>
      <c r="D341" s="198">
        <v>17.510000000000002</v>
      </c>
      <c r="E341" s="198">
        <f t="shared" si="9"/>
        <v>2011</v>
      </c>
    </row>
    <row r="342" spans="2:5" x14ac:dyDescent="0.2">
      <c r="B342" s="199">
        <v>40717</v>
      </c>
      <c r="C342" s="200">
        <v>0</v>
      </c>
      <c r="D342" s="198">
        <v>17.510000000000002</v>
      </c>
      <c r="E342" s="198">
        <f t="shared" si="9"/>
        <v>2011</v>
      </c>
    </row>
    <row r="343" spans="2:5" x14ac:dyDescent="0.2">
      <c r="B343" s="199">
        <v>40718</v>
      </c>
      <c r="C343" s="200">
        <v>0</v>
      </c>
      <c r="D343" s="198">
        <v>17.510000000000002</v>
      </c>
      <c r="E343" s="198">
        <f t="shared" si="9"/>
        <v>2011</v>
      </c>
    </row>
    <row r="344" spans="2:5" x14ac:dyDescent="0.2">
      <c r="B344" s="199">
        <v>40719</v>
      </c>
      <c r="C344" s="200">
        <v>0</v>
      </c>
      <c r="D344" s="198">
        <v>17.510000000000002</v>
      </c>
      <c r="E344" s="198">
        <f t="shared" si="9"/>
        <v>2011</v>
      </c>
    </row>
    <row r="345" spans="2:5" x14ac:dyDescent="0.2">
      <c r="B345" s="199">
        <v>40720</v>
      </c>
      <c r="C345" s="200">
        <v>0</v>
      </c>
      <c r="D345" s="198">
        <v>16.45</v>
      </c>
      <c r="E345" s="198">
        <f t="shared" si="9"/>
        <v>2011</v>
      </c>
    </row>
    <row r="346" spans="2:5" x14ac:dyDescent="0.2">
      <c r="B346" s="199">
        <v>40721</v>
      </c>
      <c r="C346" s="200">
        <v>0</v>
      </c>
      <c r="D346" s="198">
        <v>16.75</v>
      </c>
      <c r="E346" s="198">
        <f t="shared" si="9"/>
        <v>2011</v>
      </c>
    </row>
    <row r="347" spans="2:5" x14ac:dyDescent="0.2">
      <c r="B347" s="199">
        <v>40722</v>
      </c>
      <c r="C347" s="200">
        <v>0</v>
      </c>
      <c r="D347" s="198">
        <v>16.95</v>
      </c>
      <c r="E347" s="198">
        <f t="shared" si="9"/>
        <v>2011</v>
      </c>
    </row>
    <row r="348" spans="2:5" x14ac:dyDescent="0.2">
      <c r="B348" s="199">
        <v>40723</v>
      </c>
      <c r="C348" s="200">
        <v>0</v>
      </c>
      <c r="D348" s="198">
        <v>16.84</v>
      </c>
      <c r="E348" s="198">
        <f t="shared" si="9"/>
        <v>2011</v>
      </c>
    </row>
    <row r="349" spans="2:5" x14ac:dyDescent="0.2">
      <c r="B349" s="199">
        <v>40724</v>
      </c>
      <c r="C349" s="200">
        <v>0</v>
      </c>
      <c r="D349" s="198">
        <v>16.100000000000001</v>
      </c>
      <c r="E349" s="198">
        <f t="shared" si="9"/>
        <v>2011</v>
      </c>
    </row>
    <row r="350" spans="2:5" x14ac:dyDescent="0.2">
      <c r="B350" s="199">
        <v>40725</v>
      </c>
      <c r="C350" s="200">
        <v>0</v>
      </c>
      <c r="D350" s="198">
        <v>15.4</v>
      </c>
      <c r="E350" s="198">
        <f t="shared" si="9"/>
        <v>2011</v>
      </c>
    </row>
    <row r="351" spans="2:5" x14ac:dyDescent="0.2">
      <c r="B351" s="199">
        <v>40726</v>
      </c>
      <c r="C351" s="200">
        <v>0</v>
      </c>
      <c r="D351" s="198">
        <v>15.4</v>
      </c>
      <c r="E351" s="198">
        <f t="shared" si="9"/>
        <v>2011</v>
      </c>
    </row>
    <row r="352" spans="2:5" x14ac:dyDescent="0.2">
      <c r="B352" s="199">
        <v>40727</v>
      </c>
      <c r="C352" s="200">
        <v>0</v>
      </c>
      <c r="D352" s="198">
        <v>15.44</v>
      </c>
      <c r="E352" s="198">
        <f t="shared" si="9"/>
        <v>2011</v>
      </c>
    </row>
    <row r="353" spans="2:5" x14ac:dyDescent="0.2">
      <c r="B353" s="199">
        <v>40728</v>
      </c>
      <c r="C353" s="200">
        <v>0</v>
      </c>
      <c r="D353" s="198">
        <v>13.86</v>
      </c>
      <c r="E353" s="198">
        <f t="shared" si="9"/>
        <v>2011</v>
      </c>
    </row>
    <row r="354" spans="2:5" x14ac:dyDescent="0.2">
      <c r="B354" s="199">
        <v>40729</v>
      </c>
      <c r="C354" s="200">
        <v>0</v>
      </c>
      <c r="D354" s="198">
        <v>12.91</v>
      </c>
      <c r="E354" s="198">
        <f t="shared" si="9"/>
        <v>2011</v>
      </c>
    </row>
    <row r="355" spans="2:5" x14ac:dyDescent="0.2">
      <c r="B355" s="199">
        <v>40730</v>
      </c>
      <c r="C355" s="200">
        <v>0</v>
      </c>
      <c r="D355" s="198">
        <v>14.78</v>
      </c>
      <c r="E355" s="198">
        <f t="shared" si="9"/>
        <v>2011</v>
      </c>
    </row>
    <row r="356" spans="2:5" x14ac:dyDescent="0.2">
      <c r="B356" s="199">
        <v>40731</v>
      </c>
      <c r="C356" s="200">
        <v>0</v>
      </c>
      <c r="D356" s="198">
        <v>14.78</v>
      </c>
      <c r="E356" s="198">
        <f t="shared" si="9"/>
        <v>2011</v>
      </c>
    </row>
    <row r="357" spans="2:5" x14ac:dyDescent="0.2">
      <c r="B357" s="199">
        <v>40732</v>
      </c>
      <c r="C357" s="200">
        <v>0</v>
      </c>
      <c r="D357" s="198">
        <v>14.31</v>
      </c>
      <c r="E357" s="198">
        <f t="shared" si="9"/>
        <v>2011</v>
      </c>
    </row>
    <row r="358" spans="2:5" x14ac:dyDescent="0.2">
      <c r="B358" s="199">
        <v>40733</v>
      </c>
      <c r="C358" s="200">
        <v>0</v>
      </c>
      <c r="D358" s="198">
        <v>14.38</v>
      </c>
      <c r="E358" s="198">
        <f t="shared" si="9"/>
        <v>2011</v>
      </c>
    </row>
    <row r="359" spans="2:5" x14ac:dyDescent="0.2">
      <c r="B359" s="199">
        <v>40734</v>
      </c>
      <c r="C359" s="200">
        <v>0</v>
      </c>
      <c r="D359" s="198">
        <v>14.9</v>
      </c>
      <c r="E359" s="198">
        <f t="shared" si="9"/>
        <v>2011</v>
      </c>
    </row>
    <row r="360" spans="2:5" x14ac:dyDescent="0.2">
      <c r="B360" s="199">
        <v>40735</v>
      </c>
      <c r="C360" s="200">
        <v>0</v>
      </c>
      <c r="D360" s="198">
        <v>14.21</v>
      </c>
      <c r="E360" s="198">
        <f t="shared" si="9"/>
        <v>2011</v>
      </c>
    </row>
    <row r="361" spans="2:5" x14ac:dyDescent="0.2">
      <c r="B361" s="199">
        <v>40736</v>
      </c>
      <c r="C361" s="200">
        <v>0</v>
      </c>
      <c r="D361" s="198">
        <v>14.01</v>
      </c>
      <c r="E361" s="198">
        <f t="shared" si="9"/>
        <v>2011</v>
      </c>
    </row>
    <row r="362" spans="2:5" x14ac:dyDescent="0.2">
      <c r="B362" s="199">
        <v>40737</v>
      </c>
      <c r="C362" s="200">
        <v>0</v>
      </c>
      <c r="D362" s="198">
        <v>13.95</v>
      </c>
      <c r="E362" s="198">
        <f t="shared" si="9"/>
        <v>2011</v>
      </c>
    </row>
    <row r="363" spans="2:5" x14ac:dyDescent="0.2">
      <c r="B363" s="199">
        <v>40738</v>
      </c>
      <c r="C363" s="200">
        <v>0</v>
      </c>
      <c r="D363" s="198">
        <v>13.99</v>
      </c>
      <c r="E363" s="198">
        <f t="shared" si="9"/>
        <v>2011</v>
      </c>
    </row>
    <row r="364" spans="2:5" x14ac:dyDescent="0.2">
      <c r="B364" s="199">
        <v>40739</v>
      </c>
      <c r="C364" s="200">
        <v>0</v>
      </c>
      <c r="D364" s="198">
        <v>13.81</v>
      </c>
      <c r="E364" s="198">
        <f t="shared" si="9"/>
        <v>2011</v>
      </c>
    </row>
    <row r="365" spans="2:5" x14ac:dyDescent="0.2">
      <c r="B365" s="199">
        <v>40740</v>
      </c>
      <c r="C365" s="200">
        <v>0</v>
      </c>
      <c r="D365" s="198">
        <v>13.72</v>
      </c>
      <c r="E365" s="198">
        <f t="shared" si="9"/>
        <v>2011</v>
      </c>
    </row>
    <row r="366" spans="2:5" x14ac:dyDescent="0.2">
      <c r="B366" s="199">
        <v>40741</v>
      </c>
      <c r="C366" s="200">
        <v>0</v>
      </c>
      <c r="D366" s="198">
        <v>13.16</v>
      </c>
      <c r="E366" s="198">
        <f t="shared" si="9"/>
        <v>2011</v>
      </c>
    </row>
    <row r="367" spans="2:5" x14ac:dyDescent="0.2">
      <c r="B367" s="199">
        <v>40742</v>
      </c>
      <c r="C367" s="200">
        <v>0</v>
      </c>
      <c r="D367" s="198">
        <v>13.48</v>
      </c>
      <c r="E367" s="198">
        <f t="shared" si="9"/>
        <v>2011</v>
      </c>
    </row>
    <row r="368" spans="2:5" x14ac:dyDescent="0.2">
      <c r="B368" s="199">
        <v>40743</v>
      </c>
      <c r="C368" s="200">
        <v>0</v>
      </c>
      <c r="D368" s="198">
        <v>13.85</v>
      </c>
      <c r="E368" s="198">
        <f t="shared" si="9"/>
        <v>2011</v>
      </c>
    </row>
    <row r="369" spans="2:5" x14ac:dyDescent="0.2">
      <c r="B369" s="199">
        <v>40744</v>
      </c>
      <c r="C369" s="200">
        <v>0</v>
      </c>
      <c r="D369" s="198">
        <v>13.69</v>
      </c>
      <c r="E369" s="198">
        <f t="shared" si="9"/>
        <v>2011</v>
      </c>
    </row>
    <row r="370" spans="2:5" x14ac:dyDescent="0.2">
      <c r="B370" s="199">
        <v>40745</v>
      </c>
      <c r="C370" s="200">
        <v>0</v>
      </c>
      <c r="D370" s="198">
        <v>13.61</v>
      </c>
      <c r="E370" s="198">
        <f t="shared" si="9"/>
        <v>2011</v>
      </c>
    </row>
    <row r="371" spans="2:5" x14ac:dyDescent="0.2">
      <c r="B371" s="199">
        <v>40746</v>
      </c>
      <c r="C371" s="200">
        <v>0</v>
      </c>
      <c r="D371" s="198">
        <v>13.7</v>
      </c>
      <c r="E371" s="198">
        <f t="shared" si="9"/>
        <v>2011</v>
      </c>
    </row>
    <row r="372" spans="2:5" x14ac:dyDescent="0.2">
      <c r="B372" s="199">
        <v>40747</v>
      </c>
      <c r="C372" s="200">
        <v>0</v>
      </c>
      <c r="D372" s="198">
        <v>13.68</v>
      </c>
      <c r="E372" s="198">
        <f t="shared" si="9"/>
        <v>2011</v>
      </c>
    </row>
    <row r="373" spans="2:5" x14ac:dyDescent="0.2">
      <c r="B373" s="199">
        <v>40748</v>
      </c>
      <c r="C373" s="200">
        <v>0</v>
      </c>
      <c r="D373" s="198">
        <v>13.98</v>
      </c>
      <c r="E373" s="198">
        <f t="shared" si="9"/>
        <v>2011</v>
      </c>
    </row>
    <row r="374" spans="2:5" x14ac:dyDescent="0.2">
      <c r="B374" s="199">
        <v>40749</v>
      </c>
      <c r="C374" s="200">
        <v>0</v>
      </c>
      <c r="D374" s="198">
        <v>14.05</v>
      </c>
      <c r="E374" s="198">
        <f t="shared" si="9"/>
        <v>2011</v>
      </c>
    </row>
    <row r="375" spans="2:5" x14ac:dyDescent="0.2">
      <c r="B375" s="199">
        <v>40750</v>
      </c>
      <c r="C375" s="200">
        <v>0</v>
      </c>
      <c r="D375" s="198">
        <v>13.88</v>
      </c>
      <c r="E375" s="198">
        <f t="shared" si="9"/>
        <v>2011</v>
      </c>
    </row>
    <row r="376" spans="2:5" x14ac:dyDescent="0.2">
      <c r="B376" s="199">
        <v>40751</v>
      </c>
      <c r="C376" s="200">
        <v>0</v>
      </c>
      <c r="D376" s="198">
        <v>13.94</v>
      </c>
      <c r="E376" s="198">
        <f t="shared" si="9"/>
        <v>2011</v>
      </c>
    </row>
    <row r="377" spans="2:5" x14ac:dyDescent="0.2">
      <c r="B377" s="199">
        <v>40752</v>
      </c>
      <c r="C377" s="200">
        <v>0</v>
      </c>
      <c r="D377" s="198">
        <v>13.49</v>
      </c>
      <c r="E377" s="198">
        <f t="shared" si="9"/>
        <v>2011</v>
      </c>
    </row>
    <row r="378" spans="2:5" x14ac:dyDescent="0.2">
      <c r="B378" s="199">
        <v>40753</v>
      </c>
      <c r="C378" s="200">
        <v>0</v>
      </c>
      <c r="D378" s="198">
        <v>13.5</v>
      </c>
      <c r="E378" s="198">
        <f t="shared" si="9"/>
        <v>2011</v>
      </c>
    </row>
    <row r="379" spans="2:5" x14ac:dyDescent="0.2">
      <c r="B379" s="199">
        <v>40754</v>
      </c>
      <c r="C379" s="200">
        <v>0</v>
      </c>
      <c r="D379" s="198">
        <v>13.53</v>
      </c>
      <c r="E379" s="198">
        <f t="shared" si="9"/>
        <v>2011</v>
      </c>
    </row>
    <row r="380" spans="2:5" x14ac:dyDescent="0.2">
      <c r="B380" s="199">
        <v>40755</v>
      </c>
      <c r="C380" s="200">
        <v>0</v>
      </c>
      <c r="D380" s="198">
        <v>13.35</v>
      </c>
      <c r="E380" s="198">
        <f t="shared" si="9"/>
        <v>2011</v>
      </c>
    </row>
    <row r="381" spans="2:5" x14ac:dyDescent="0.2">
      <c r="B381" s="199">
        <v>40756</v>
      </c>
      <c r="C381" s="200">
        <v>0</v>
      </c>
      <c r="D381" s="198">
        <v>13.09</v>
      </c>
      <c r="E381" s="198">
        <f t="shared" si="9"/>
        <v>2011</v>
      </c>
    </row>
    <row r="382" spans="2:5" x14ac:dyDescent="0.2">
      <c r="B382" s="199">
        <v>40757</v>
      </c>
      <c r="C382" s="200">
        <v>0</v>
      </c>
      <c r="D382" s="198">
        <v>12.05</v>
      </c>
      <c r="E382" s="198">
        <f t="shared" si="9"/>
        <v>2011</v>
      </c>
    </row>
    <row r="383" spans="2:5" x14ac:dyDescent="0.2">
      <c r="B383" s="199">
        <v>40758</v>
      </c>
      <c r="C383" s="200">
        <v>0</v>
      </c>
      <c r="D383" s="198">
        <v>9.26</v>
      </c>
      <c r="E383" s="198">
        <f t="shared" si="9"/>
        <v>2011</v>
      </c>
    </row>
    <row r="384" spans="2:5" x14ac:dyDescent="0.2">
      <c r="B384" s="199">
        <v>40759</v>
      </c>
      <c r="C384" s="200">
        <v>0</v>
      </c>
      <c r="D384" s="198">
        <v>10.75</v>
      </c>
      <c r="E384" s="198">
        <f t="shared" si="9"/>
        <v>2011</v>
      </c>
    </row>
    <row r="385" spans="2:5" x14ac:dyDescent="0.2">
      <c r="B385" s="199">
        <v>40760</v>
      </c>
      <c r="C385" s="200">
        <v>0</v>
      </c>
      <c r="D385" s="198">
        <v>9.8000000000000007</v>
      </c>
      <c r="E385" s="198">
        <f t="shared" si="9"/>
        <v>2011</v>
      </c>
    </row>
    <row r="386" spans="2:5" x14ac:dyDescent="0.2">
      <c r="B386" s="199">
        <v>40761</v>
      </c>
      <c r="C386" s="200">
        <v>0</v>
      </c>
      <c r="D386" s="198">
        <v>6.55</v>
      </c>
      <c r="E386" s="198">
        <f t="shared" si="9"/>
        <v>2011</v>
      </c>
    </row>
    <row r="387" spans="2:5" x14ac:dyDescent="0.2">
      <c r="B387" s="199">
        <v>40762</v>
      </c>
      <c r="C387" s="200">
        <v>0</v>
      </c>
      <c r="D387" s="198">
        <v>7.9</v>
      </c>
      <c r="E387" s="198">
        <f t="shared" ref="E387:E450" si="10">YEAR(B387)</f>
        <v>2011</v>
      </c>
    </row>
    <row r="388" spans="2:5" x14ac:dyDescent="0.2">
      <c r="B388" s="199">
        <v>40763</v>
      </c>
      <c r="C388" s="200">
        <v>0</v>
      </c>
      <c r="D388" s="198">
        <v>7.8</v>
      </c>
      <c r="E388" s="198">
        <f t="shared" si="10"/>
        <v>2011</v>
      </c>
    </row>
    <row r="389" spans="2:5" x14ac:dyDescent="0.2">
      <c r="B389" s="199">
        <v>40764</v>
      </c>
      <c r="C389" s="200">
        <v>0</v>
      </c>
      <c r="D389" s="198">
        <v>9.99</v>
      </c>
      <c r="E389" s="198">
        <f t="shared" si="10"/>
        <v>2011</v>
      </c>
    </row>
    <row r="390" spans="2:5" x14ac:dyDescent="0.2">
      <c r="B390" s="199">
        <v>40765</v>
      </c>
      <c r="C390" s="200">
        <v>0</v>
      </c>
      <c r="D390" s="198">
        <v>9.98</v>
      </c>
      <c r="E390" s="198">
        <f t="shared" si="10"/>
        <v>2011</v>
      </c>
    </row>
    <row r="391" spans="2:5" x14ac:dyDescent="0.2">
      <c r="B391" s="199">
        <v>40766</v>
      </c>
      <c r="C391" s="200">
        <v>0</v>
      </c>
      <c r="D391" s="198">
        <v>9.4600000000000009</v>
      </c>
      <c r="E391" s="198">
        <f t="shared" si="10"/>
        <v>2011</v>
      </c>
    </row>
    <row r="392" spans="2:5" x14ac:dyDescent="0.2">
      <c r="B392" s="199">
        <v>40767</v>
      </c>
      <c r="C392" s="200">
        <v>0</v>
      </c>
      <c r="D392" s="198">
        <v>9.4600000000000009</v>
      </c>
      <c r="E392" s="198">
        <f t="shared" si="10"/>
        <v>2011</v>
      </c>
    </row>
    <row r="393" spans="2:5" x14ac:dyDescent="0.2">
      <c r="B393" s="199">
        <v>40768</v>
      </c>
      <c r="C393" s="200">
        <v>0</v>
      </c>
      <c r="D393" s="198">
        <v>10.130000000000001</v>
      </c>
      <c r="E393" s="198">
        <f t="shared" si="10"/>
        <v>2011</v>
      </c>
    </row>
    <row r="394" spans="2:5" x14ac:dyDescent="0.2">
      <c r="B394" s="199">
        <v>40769</v>
      </c>
      <c r="C394" s="200">
        <v>0</v>
      </c>
      <c r="D394" s="198">
        <v>10.8</v>
      </c>
      <c r="E394" s="198">
        <f t="shared" si="10"/>
        <v>2011</v>
      </c>
    </row>
    <row r="395" spans="2:5" x14ac:dyDescent="0.2">
      <c r="B395" s="199">
        <v>40770</v>
      </c>
      <c r="C395" s="200">
        <v>0</v>
      </c>
      <c r="D395" s="198">
        <v>11.15</v>
      </c>
      <c r="E395" s="198">
        <f t="shared" si="10"/>
        <v>2011</v>
      </c>
    </row>
    <row r="396" spans="2:5" x14ac:dyDescent="0.2">
      <c r="B396" s="199">
        <v>40771</v>
      </c>
      <c r="C396" s="200">
        <v>0</v>
      </c>
      <c r="D396" s="198">
        <v>10.96</v>
      </c>
      <c r="E396" s="198">
        <f t="shared" si="10"/>
        <v>2011</v>
      </c>
    </row>
    <row r="397" spans="2:5" x14ac:dyDescent="0.2">
      <c r="B397" s="199">
        <v>40772</v>
      </c>
      <c r="C397" s="200">
        <v>0</v>
      </c>
      <c r="D397" s="198">
        <v>10.95</v>
      </c>
      <c r="E397" s="198">
        <f t="shared" si="10"/>
        <v>2011</v>
      </c>
    </row>
    <row r="398" spans="2:5" x14ac:dyDescent="0.2">
      <c r="B398" s="199">
        <v>40773</v>
      </c>
      <c r="C398" s="200">
        <v>0</v>
      </c>
      <c r="D398" s="198">
        <v>10.83</v>
      </c>
      <c r="E398" s="198">
        <f t="shared" si="10"/>
        <v>2011</v>
      </c>
    </row>
    <row r="399" spans="2:5" x14ac:dyDescent="0.2">
      <c r="B399" s="199">
        <v>40774</v>
      </c>
      <c r="C399" s="200">
        <v>0</v>
      </c>
      <c r="D399" s="198">
        <v>11.65</v>
      </c>
      <c r="E399" s="198">
        <f t="shared" si="10"/>
        <v>2011</v>
      </c>
    </row>
    <row r="400" spans="2:5" x14ac:dyDescent="0.2">
      <c r="B400" s="199">
        <v>40775</v>
      </c>
      <c r="C400" s="200">
        <v>0</v>
      </c>
      <c r="D400" s="198">
        <v>11.45</v>
      </c>
      <c r="E400" s="198">
        <f t="shared" si="10"/>
        <v>2011</v>
      </c>
    </row>
    <row r="401" spans="2:5" x14ac:dyDescent="0.2">
      <c r="B401" s="199">
        <v>40776</v>
      </c>
      <c r="C401" s="200">
        <v>0</v>
      </c>
      <c r="D401" s="198">
        <v>11.31</v>
      </c>
      <c r="E401" s="198">
        <f t="shared" si="10"/>
        <v>2011</v>
      </c>
    </row>
    <row r="402" spans="2:5" x14ac:dyDescent="0.2">
      <c r="B402" s="199">
        <v>40777</v>
      </c>
      <c r="C402" s="200">
        <v>0</v>
      </c>
      <c r="D402" s="198">
        <v>10.89</v>
      </c>
      <c r="E402" s="198">
        <f t="shared" si="10"/>
        <v>2011</v>
      </c>
    </row>
    <row r="403" spans="2:5" x14ac:dyDescent="0.2">
      <c r="B403" s="199">
        <v>40778</v>
      </c>
      <c r="C403" s="200">
        <v>0</v>
      </c>
      <c r="D403" s="198">
        <v>10.94</v>
      </c>
      <c r="E403" s="198">
        <f t="shared" si="10"/>
        <v>2011</v>
      </c>
    </row>
    <row r="404" spans="2:5" x14ac:dyDescent="0.2">
      <c r="B404" s="199">
        <v>40779</v>
      </c>
      <c r="C404" s="200">
        <v>0</v>
      </c>
      <c r="D404" s="198">
        <v>10.85</v>
      </c>
      <c r="E404" s="198">
        <f t="shared" si="10"/>
        <v>2011</v>
      </c>
    </row>
    <row r="405" spans="2:5" x14ac:dyDescent="0.2">
      <c r="B405" s="199">
        <v>40780</v>
      </c>
      <c r="C405" s="200">
        <v>0</v>
      </c>
      <c r="D405" s="198">
        <v>9.66</v>
      </c>
      <c r="E405" s="198">
        <f t="shared" si="10"/>
        <v>2011</v>
      </c>
    </row>
    <row r="406" spans="2:5" x14ac:dyDescent="0.2">
      <c r="B406" s="199">
        <v>40781</v>
      </c>
      <c r="C406" s="200">
        <v>0</v>
      </c>
      <c r="D406" s="198">
        <v>8.18</v>
      </c>
      <c r="E406" s="198">
        <f t="shared" si="10"/>
        <v>2011</v>
      </c>
    </row>
    <row r="407" spans="2:5" x14ac:dyDescent="0.2">
      <c r="B407" s="199">
        <v>40782</v>
      </c>
      <c r="C407" s="200">
        <v>0</v>
      </c>
      <c r="D407" s="198">
        <v>8.59</v>
      </c>
      <c r="E407" s="198">
        <f t="shared" si="10"/>
        <v>2011</v>
      </c>
    </row>
    <row r="408" spans="2:5" x14ac:dyDescent="0.2">
      <c r="B408" s="199">
        <v>40783</v>
      </c>
      <c r="C408" s="200">
        <v>0</v>
      </c>
      <c r="D408" s="198">
        <v>9.07</v>
      </c>
      <c r="E408" s="198">
        <f t="shared" si="10"/>
        <v>2011</v>
      </c>
    </row>
    <row r="409" spans="2:5" x14ac:dyDescent="0.2">
      <c r="B409" s="199">
        <v>40784</v>
      </c>
      <c r="C409" s="200">
        <v>0</v>
      </c>
      <c r="D409" s="198">
        <v>8.9700000000000006</v>
      </c>
      <c r="E409" s="198">
        <f t="shared" si="10"/>
        <v>2011</v>
      </c>
    </row>
    <row r="410" spans="2:5" x14ac:dyDescent="0.2">
      <c r="B410" s="199">
        <v>40785</v>
      </c>
      <c r="C410" s="200">
        <v>0</v>
      </c>
      <c r="D410" s="198">
        <v>8.7899999999999991</v>
      </c>
      <c r="E410" s="198">
        <f t="shared" si="10"/>
        <v>2011</v>
      </c>
    </row>
    <row r="411" spans="2:5" x14ac:dyDescent="0.2">
      <c r="B411" s="199">
        <v>40786</v>
      </c>
      <c r="C411" s="200">
        <v>0</v>
      </c>
      <c r="D411" s="198">
        <v>8.1999999999999993</v>
      </c>
      <c r="E411" s="198">
        <f t="shared" si="10"/>
        <v>2011</v>
      </c>
    </row>
    <row r="412" spans="2:5" x14ac:dyDescent="0.2">
      <c r="B412" s="199">
        <v>40787</v>
      </c>
      <c r="C412" s="200">
        <v>0</v>
      </c>
      <c r="D412" s="198">
        <v>8.2100000000000009</v>
      </c>
      <c r="E412" s="198">
        <f t="shared" si="10"/>
        <v>2011</v>
      </c>
    </row>
    <row r="413" spans="2:5" x14ac:dyDescent="0.2">
      <c r="B413" s="199">
        <v>40788</v>
      </c>
      <c r="C413" s="200">
        <v>0</v>
      </c>
      <c r="D413" s="198">
        <v>8.64</v>
      </c>
      <c r="E413" s="198">
        <f t="shared" si="10"/>
        <v>2011</v>
      </c>
    </row>
    <row r="414" spans="2:5" x14ac:dyDescent="0.2">
      <c r="B414" s="199">
        <v>40789</v>
      </c>
      <c r="C414" s="200">
        <v>0</v>
      </c>
      <c r="D414" s="198">
        <v>8.48</v>
      </c>
      <c r="E414" s="198">
        <f t="shared" si="10"/>
        <v>2011</v>
      </c>
    </row>
    <row r="415" spans="2:5" x14ac:dyDescent="0.2">
      <c r="B415" s="199">
        <v>40790</v>
      </c>
      <c r="C415" s="200">
        <v>0</v>
      </c>
      <c r="D415" s="198">
        <v>8.18</v>
      </c>
      <c r="E415" s="198">
        <f t="shared" si="10"/>
        <v>2011</v>
      </c>
    </row>
    <row r="416" spans="2:5" x14ac:dyDescent="0.2">
      <c r="B416" s="199">
        <v>40791</v>
      </c>
      <c r="C416" s="200">
        <v>0</v>
      </c>
      <c r="D416" s="198">
        <v>7.61</v>
      </c>
      <c r="E416" s="198">
        <f t="shared" si="10"/>
        <v>2011</v>
      </c>
    </row>
    <row r="417" spans="2:5" x14ac:dyDescent="0.2">
      <c r="B417" s="199">
        <v>40792</v>
      </c>
      <c r="C417" s="200">
        <v>0</v>
      </c>
      <c r="D417" s="198">
        <v>6.86</v>
      </c>
      <c r="E417" s="198">
        <f t="shared" si="10"/>
        <v>2011</v>
      </c>
    </row>
    <row r="418" spans="2:5" x14ac:dyDescent="0.2">
      <c r="B418" s="199">
        <v>40793</v>
      </c>
      <c r="C418" s="200">
        <v>0</v>
      </c>
      <c r="D418" s="198">
        <v>7.19</v>
      </c>
      <c r="E418" s="198">
        <f t="shared" si="10"/>
        <v>2011</v>
      </c>
    </row>
    <row r="419" spans="2:5" x14ac:dyDescent="0.2">
      <c r="B419" s="199">
        <v>40794</v>
      </c>
      <c r="C419" s="200">
        <v>0</v>
      </c>
      <c r="D419" s="198">
        <v>6.53</v>
      </c>
      <c r="E419" s="198">
        <f t="shared" si="10"/>
        <v>2011</v>
      </c>
    </row>
    <row r="420" spans="2:5" x14ac:dyDescent="0.2">
      <c r="B420" s="199">
        <v>40795</v>
      </c>
      <c r="C420" s="200">
        <v>0</v>
      </c>
      <c r="D420" s="198">
        <v>5.03</v>
      </c>
      <c r="E420" s="198">
        <f t="shared" si="10"/>
        <v>2011</v>
      </c>
    </row>
    <row r="421" spans="2:5" x14ac:dyDescent="0.2">
      <c r="B421" s="199">
        <v>40796</v>
      </c>
      <c r="C421" s="200">
        <v>0</v>
      </c>
      <c r="D421" s="198">
        <v>4.7699999999999996</v>
      </c>
      <c r="E421" s="198">
        <f t="shared" si="10"/>
        <v>2011</v>
      </c>
    </row>
    <row r="422" spans="2:5" x14ac:dyDescent="0.2">
      <c r="B422" s="199">
        <v>40797</v>
      </c>
      <c r="C422" s="200">
        <v>0</v>
      </c>
      <c r="D422" s="198">
        <v>5.86</v>
      </c>
      <c r="E422" s="198">
        <f t="shared" si="10"/>
        <v>2011</v>
      </c>
    </row>
    <row r="423" spans="2:5" x14ac:dyDescent="0.2">
      <c r="B423" s="199">
        <v>40798</v>
      </c>
      <c r="C423" s="200">
        <v>0</v>
      </c>
      <c r="D423" s="198">
        <v>6.08</v>
      </c>
      <c r="E423" s="198">
        <f t="shared" si="10"/>
        <v>2011</v>
      </c>
    </row>
    <row r="424" spans="2:5" x14ac:dyDescent="0.2">
      <c r="B424" s="199">
        <v>40799</v>
      </c>
      <c r="C424" s="200">
        <v>0</v>
      </c>
      <c r="D424" s="198">
        <v>5.8</v>
      </c>
      <c r="E424" s="198">
        <f t="shared" si="10"/>
        <v>2011</v>
      </c>
    </row>
    <row r="425" spans="2:5" x14ac:dyDescent="0.2">
      <c r="B425" s="199">
        <v>40800</v>
      </c>
      <c r="C425" s="200">
        <v>0</v>
      </c>
      <c r="D425" s="198">
        <v>5.62</v>
      </c>
      <c r="E425" s="198">
        <f t="shared" si="10"/>
        <v>2011</v>
      </c>
    </row>
    <row r="426" spans="2:5" x14ac:dyDescent="0.2">
      <c r="B426" s="199">
        <v>40801</v>
      </c>
      <c r="C426" s="200">
        <v>0</v>
      </c>
      <c r="D426" s="198">
        <v>4.84</v>
      </c>
      <c r="E426" s="198">
        <f t="shared" si="10"/>
        <v>2011</v>
      </c>
    </row>
    <row r="427" spans="2:5" x14ac:dyDescent="0.2">
      <c r="B427" s="199">
        <v>40802</v>
      </c>
      <c r="C427" s="200">
        <v>0</v>
      </c>
      <c r="D427" s="198">
        <v>4.82</v>
      </c>
      <c r="E427" s="198">
        <f t="shared" si="10"/>
        <v>2011</v>
      </c>
    </row>
    <row r="428" spans="2:5" x14ac:dyDescent="0.2">
      <c r="B428" s="199">
        <v>40803</v>
      </c>
      <c r="C428" s="200">
        <v>0</v>
      </c>
      <c r="D428" s="198">
        <v>4.7699999999999996</v>
      </c>
      <c r="E428" s="198">
        <f t="shared" si="10"/>
        <v>2011</v>
      </c>
    </row>
    <row r="429" spans="2:5" x14ac:dyDescent="0.2">
      <c r="B429" s="199">
        <v>40804</v>
      </c>
      <c r="C429" s="200">
        <v>0</v>
      </c>
      <c r="D429" s="198">
        <v>5.2</v>
      </c>
      <c r="E429" s="198">
        <f t="shared" si="10"/>
        <v>2011</v>
      </c>
    </row>
    <row r="430" spans="2:5" x14ac:dyDescent="0.2">
      <c r="B430" s="199">
        <v>40805</v>
      </c>
      <c r="C430" s="200">
        <v>0</v>
      </c>
      <c r="D430" s="198">
        <v>5.46</v>
      </c>
      <c r="E430" s="198">
        <f t="shared" si="10"/>
        <v>2011</v>
      </c>
    </row>
    <row r="431" spans="2:5" x14ac:dyDescent="0.2">
      <c r="B431" s="199">
        <v>40806</v>
      </c>
      <c r="C431" s="200">
        <v>0</v>
      </c>
      <c r="D431" s="198">
        <v>6.11</v>
      </c>
      <c r="E431" s="198">
        <f t="shared" si="10"/>
        <v>2011</v>
      </c>
    </row>
    <row r="432" spans="2:5" x14ac:dyDescent="0.2">
      <c r="B432" s="199">
        <v>40807</v>
      </c>
      <c r="C432" s="200">
        <v>0</v>
      </c>
      <c r="D432" s="198">
        <v>5.61</v>
      </c>
      <c r="E432" s="198">
        <f t="shared" si="10"/>
        <v>2011</v>
      </c>
    </row>
    <row r="433" spans="2:5" x14ac:dyDescent="0.2">
      <c r="B433" s="199">
        <v>40808</v>
      </c>
      <c r="C433" s="200">
        <v>0</v>
      </c>
      <c r="D433" s="198">
        <v>5.43</v>
      </c>
      <c r="E433" s="198">
        <f t="shared" si="10"/>
        <v>2011</v>
      </c>
    </row>
    <row r="434" spans="2:5" x14ac:dyDescent="0.2">
      <c r="B434" s="199">
        <v>40809</v>
      </c>
      <c r="C434" s="200">
        <v>0</v>
      </c>
      <c r="D434" s="198">
        <v>5.55</v>
      </c>
      <c r="E434" s="198">
        <f t="shared" si="10"/>
        <v>2011</v>
      </c>
    </row>
    <row r="435" spans="2:5" x14ac:dyDescent="0.2">
      <c r="B435" s="199">
        <v>40810</v>
      </c>
      <c r="C435" s="200">
        <v>0</v>
      </c>
      <c r="D435" s="198">
        <v>5.47</v>
      </c>
      <c r="E435" s="198">
        <f t="shared" si="10"/>
        <v>2011</v>
      </c>
    </row>
    <row r="436" spans="2:5" x14ac:dyDescent="0.2">
      <c r="B436" s="199">
        <v>40811</v>
      </c>
      <c r="C436" s="200">
        <v>0</v>
      </c>
      <c r="D436" s="198">
        <v>5.33</v>
      </c>
      <c r="E436" s="198">
        <f t="shared" si="10"/>
        <v>2011</v>
      </c>
    </row>
    <row r="437" spans="2:5" x14ac:dyDescent="0.2">
      <c r="B437" s="199">
        <v>40812</v>
      </c>
      <c r="C437" s="200">
        <v>0</v>
      </c>
      <c r="D437" s="198">
        <v>4.87</v>
      </c>
      <c r="E437" s="198">
        <f t="shared" si="10"/>
        <v>2011</v>
      </c>
    </row>
    <row r="438" spans="2:5" x14ac:dyDescent="0.2">
      <c r="B438" s="199">
        <v>40813</v>
      </c>
      <c r="C438" s="200">
        <v>0</v>
      </c>
      <c r="D438" s="198">
        <v>4.92</v>
      </c>
      <c r="E438" s="198">
        <f t="shared" si="10"/>
        <v>2011</v>
      </c>
    </row>
    <row r="439" spans="2:5" x14ac:dyDescent="0.2">
      <c r="B439" s="199">
        <v>40814</v>
      </c>
      <c r="C439" s="200">
        <v>0</v>
      </c>
      <c r="D439" s="198">
        <v>4.7699999999999996</v>
      </c>
      <c r="E439" s="198">
        <f t="shared" si="10"/>
        <v>2011</v>
      </c>
    </row>
    <row r="440" spans="2:5" x14ac:dyDescent="0.2">
      <c r="B440" s="199">
        <v>40815</v>
      </c>
      <c r="C440" s="200">
        <v>0</v>
      </c>
      <c r="D440" s="198">
        <v>4.78</v>
      </c>
      <c r="E440" s="198">
        <f t="shared" si="10"/>
        <v>2011</v>
      </c>
    </row>
    <row r="441" spans="2:5" x14ac:dyDescent="0.2">
      <c r="B441" s="199">
        <v>40816</v>
      </c>
      <c r="C441" s="200">
        <v>0</v>
      </c>
      <c r="D441" s="198">
        <v>5.14</v>
      </c>
      <c r="E441" s="198">
        <f t="shared" si="10"/>
        <v>2011</v>
      </c>
    </row>
    <row r="442" spans="2:5" x14ac:dyDescent="0.2">
      <c r="B442" s="199">
        <v>40817</v>
      </c>
      <c r="C442" s="200">
        <v>0</v>
      </c>
      <c r="D442" s="198">
        <v>5.03</v>
      </c>
      <c r="E442" s="198">
        <f t="shared" si="10"/>
        <v>2011</v>
      </c>
    </row>
    <row r="443" spans="2:5" x14ac:dyDescent="0.2">
      <c r="B443" s="199">
        <v>40818</v>
      </c>
      <c r="C443" s="200">
        <v>0</v>
      </c>
      <c r="D443" s="198">
        <v>5.03</v>
      </c>
      <c r="E443" s="198">
        <f t="shared" si="10"/>
        <v>2011</v>
      </c>
    </row>
    <row r="444" spans="2:5" x14ac:dyDescent="0.2">
      <c r="B444" s="199">
        <v>40819</v>
      </c>
      <c r="C444" s="200">
        <v>0</v>
      </c>
      <c r="D444" s="198">
        <v>5.0199999999999996</v>
      </c>
      <c r="E444" s="198">
        <f t="shared" si="10"/>
        <v>2011</v>
      </c>
    </row>
    <row r="445" spans="2:5" x14ac:dyDescent="0.2">
      <c r="B445" s="199">
        <v>40820</v>
      </c>
      <c r="C445" s="200">
        <v>0</v>
      </c>
      <c r="D445" s="198">
        <v>4.96</v>
      </c>
      <c r="E445" s="198">
        <f t="shared" si="10"/>
        <v>2011</v>
      </c>
    </row>
    <row r="446" spans="2:5" x14ac:dyDescent="0.2">
      <c r="B446" s="199">
        <v>40821</v>
      </c>
      <c r="C446" s="200">
        <v>0</v>
      </c>
      <c r="D446" s="198">
        <v>4.87</v>
      </c>
      <c r="E446" s="198">
        <f t="shared" si="10"/>
        <v>2011</v>
      </c>
    </row>
    <row r="447" spans="2:5" x14ac:dyDescent="0.2">
      <c r="B447" s="199">
        <v>40822</v>
      </c>
      <c r="C447" s="200">
        <v>0</v>
      </c>
      <c r="D447" s="198">
        <v>4.7300000000000004</v>
      </c>
      <c r="E447" s="198">
        <f t="shared" si="10"/>
        <v>2011</v>
      </c>
    </row>
    <row r="448" spans="2:5" x14ac:dyDescent="0.2">
      <c r="B448" s="199">
        <v>40823</v>
      </c>
      <c r="C448" s="200">
        <v>0</v>
      </c>
      <c r="D448" s="198">
        <v>4.2699999999999996</v>
      </c>
      <c r="E448" s="198">
        <f t="shared" si="10"/>
        <v>2011</v>
      </c>
    </row>
    <row r="449" spans="2:5" x14ac:dyDescent="0.2">
      <c r="B449" s="199">
        <v>40824</v>
      </c>
      <c r="C449" s="200">
        <v>0</v>
      </c>
      <c r="D449" s="198">
        <v>4.01</v>
      </c>
      <c r="E449" s="198">
        <f t="shared" si="10"/>
        <v>2011</v>
      </c>
    </row>
    <row r="450" spans="2:5" x14ac:dyDescent="0.2">
      <c r="B450" s="199">
        <v>40825</v>
      </c>
      <c r="C450" s="200">
        <v>0</v>
      </c>
      <c r="D450" s="198">
        <v>4.0999999999999996</v>
      </c>
      <c r="E450" s="198">
        <f t="shared" si="10"/>
        <v>2011</v>
      </c>
    </row>
    <row r="451" spans="2:5" x14ac:dyDescent="0.2">
      <c r="B451" s="199">
        <v>40826</v>
      </c>
      <c r="C451" s="200">
        <v>0</v>
      </c>
      <c r="D451" s="198">
        <v>4.0999999999999996</v>
      </c>
      <c r="E451" s="198">
        <f t="shared" ref="E451:E514" si="11">YEAR(B451)</f>
        <v>2011</v>
      </c>
    </row>
    <row r="452" spans="2:5" x14ac:dyDescent="0.2">
      <c r="B452" s="199">
        <v>40827</v>
      </c>
      <c r="C452" s="200">
        <v>0</v>
      </c>
      <c r="D452" s="198">
        <v>3.93</v>
      </c>
      <c r="E452" s="198">
        <f t="shared" si="11"/>
        <v>2011</v>
      </c>
    </row>
    <row r="453" spans="2:5" x14ac:dyDescent="0.2">
      <c r="B453" s="199">
        <v>40828</v>
      </c>
      <c r="C453" s="200">
        <v>0</v>
      </c>
      <c r="D453" s="198">
        <v>4.1500000000000004</v>
      </c>
      <c r="E453" s="198">
        <f t="shared" si="11"/>
        <v>2011</v>
      </c>
    </row>
    <row r="454" spans="2:5" x14ac:dyDescent="0.2">
      <c r="B454" s="199">
        <v>40829</v>
      </c>
      <c r="C454" s="200">
        <v>0</v>
      </c>
      <c r="D454" s="198">
        <v>4.05</v>
      </c>
      <c r="E454" s="198">
        <f t="shared" si="11"/>
        <v>2011</v>
      </c>
    </row>
    <row r="455" spans="2:5" x14ac:dyDescent="0.2">
      <c r="B455" s="199">
        <v>40830</v>
      </c>
      <c r="C455" s="200">
        <v>0</v>
      </c>
      <c r="D455" s="198">
        <v>3.99</v>
      </c>
      <c r="E455" s="198">
        <f t="shared" si="11"/>
        <v>2011</v>
      </c>
    </row>
    <row r="456" spans="2:5" x14ac:dyDescent="0.2">
      <c r="B456" s="199">
        <v>40831</v>
      </c>
      <c r="C456" s="200">
        <v>0</v>
      </c>
      <c r="D456" s="198">
        <v>3.84</v>
      </c>
      <c r="E456" s="198">
        <f t="shared" si="11"/>
        <v>2011</v>
      </c>
    </row>
    <row r="457" spans="2:5" x14ac:dyDescent="0.2">
      <c r="B457" s="199">
        <v>40832</v>
      </c>
      <c r="C457" s="200">
        <v>0</v>
      </c>
      <c r="D457" s="198">
        <v>3.56</v>
      </c>
      <c r="E457" s="198">
        <f t="shared" si="11"/>
        <v>2011</v>
      </c>
    </row>
    <row r="458" spans="2:5" x14ac:dyDescent="0.2">
      <c r="B458" s="199">
        <v>40833</v>
      </c>
      <c r="C458" s="200">
        <v>0</v>
      </c>
      <c r="D458" s="198">
        <v>2.56</v>
      </c>
      <c r="E458" s="198">
        <f t="shared" si="11"/>
        <v>2011</v>
      </c>
    </row>
    <row r="459" spans="2:5" x14ac:dyDescent="0.2">
      <c r="B459" s="199">
        <v>40834</v>
      </c>
      <c r="C459" s="200">
        <v>0</v>
      </c>
      <c r="D459" s="198">
        <v>2.42</v>
      </c>
      <c r="E459" s="198">
        <f t="shared" si="11"/>
        <v>2011</v>
      </c>
    </row>
    <row r="460" spans="2:5" x14ac:dyDescent="0.2">
      <c r="B460" s="199">
        <v>40835</v>
      </c>
      <c r="C460" s="200">
        <v>0</v>
      </c>
      <c r="D460" s="198">
        <v>2.27</v>
      </c>
      <c r="E460" s="198">
        <f t="shared" si="11"/>
        <v>2011</v>
      </c>
    </row>
    <row r="461" spans="2:5" x14ac:dyDescent="0.2">
      <c r="B461" s="199">
        <v>40836</v>
      </c>
      <c r="C461" s="200">
        <v>0</v>
      </c>
      <c r="D461" s="198">
        <v>2.35</v>
      </c>
      <c r="E461" s="198">
        <f t="shared" si="11"/>
        <v>2011</v>
      </c>
    </row>
    <row r="462" spans="2:5" x14ac:dyDescent="0.2">
      <c r="B462" s="199">
        <v>40837</v>
      </c>
      <c r="C462" s="200">
        <v>0</v>
      </c>
      <c r="D462" s="198">
        <v>2.57</v>
      </c>
      <c r="E462" s="198">
        <f t="shared" si="11"/>
        <v>2011</v>
      </c>
    </row>
    <row r="463" spans="2:5" x14ac:dyDescent="0.2">
      <c r="B463" s="199">
        <v>40838</v>
      </c>
      <c r="C463" s="200">
        <v>0</v>
      </c>
      <c r="D463" s="198">
        <v>3.16</v>
      </c>
      <c r="E463" s="198">
        <f t="shared" si="11"/>
        <v>2011</v>
      </c>
    </row>
    <row r="464" spans="2:5" x14ac:dyDescent="0.2">
      <c r="B464" s="199">
        <v>40839</v>
      </c>
      <c r="C464" s="200">
        <v>0</v>
      </c>
      <c r="D464" s="198">
        <v>3.17</v>
      </c>
      <c r="E464" s="198">
        <f t="shared" si="11"/>
        <v>2011</v>
      </c>
    </row>
    <row r="465" spans="2:5" x14ac:dyDescent="0.2">
      <c r="B465" s="199">
        <v>40840</v>
      </c>
      <c r="C465" s="200">
        <v>0</v>
      </c>
      <c r="D465" s="198">
        <v>2.54</v>
      </c>
      <c r="E465" s="198">
        <f t="shared" si="11"/>
        <v>2011</v>
      </c>
    </row>
    <row r="466" spans="2:5" x14ac:dyDescent="0.2">
      <c r="B466" s="199">
        <v>40841</v>
      </c>
      <c r="C466" s="200">
        <v>0</v>
      </c>
      <c r="D466" s="198">
        <v>2.77</v>
      </c>
      <c r="E466" s="198">
        <f t="shared" si="11"/>
        <v>2011</v>
      </c>
    </row>
    <row r="467" spans="2:5" x14ac:dyDescent="0.2">
      <c r="B467" s="199">
        <v>40842</v>
      </c>
      <c r="C467" s="200">
        <v>0</v>
      </c>
      <c r="D467" s="198">
        <v>2.77</v>
      </c>
      <c r="E467" s="198">
        <f t="shared" si="11"/>
        <v>2011</v>
      </c>
    </row>
    <row r="468" spans="2:5" x14ac:dyDescent="0.2">
      <c r="B468" s="199">
        <v>40843</v>
      </c>
      <c r="C468" s="200">
        <v>0</v>
      </c>
      <c r="D468" s="198">
        <v>3.04</v>
      </c>
      <c r="E468" s="198">
        <f t="shared" si="11"/>
        <v>2011</v>
      </c>
    </row>
    <row r="469" spans="2:5" x14ac:dyDescent="0.2">
      <c r="B469" s="199">
        <v>40844</v>
      </c>
      <c r="C469" s="200">
        <v>0</v>
      </c>
      <c r="D469" s="198">
        <v>3.19</v>
      </c>
      <c r="E469" s="198">
        <f t="shared" si="11"/>
        <v>2011</v>
      </c>
    </row>
    <row r="470" spans="2:5" x14ac:dyDescent="0.2">
      <c r="B470" s="199">
        <v>40845</v>
      </c>
      <c r="C470" s="200">
        <v>0</v>
      </c>
      <c r="D470" s="198">
        <v>3.58</v>
      </c>
      <c r="E470" s="198">
        <f t="shared" si="11"/>
        <v>2011</v>
      </c>
    </row>
    <row r="471" spans="2:5" x14ac:dyDescent="0.2">
      <c r="B471" s="199">
        <v>40846</v>
      </c>
      <c r="C471" s="200">
        <v>0</v>
      </c>
      <c r="D471" s="198">
        <v>3.27</v>
      </c>
      <c r="E471" s="198">
        <f t="shared" si="11"/>
        <v>2011</v>
      </c>
    </row>
    <row r="472" spans="2:5" x14ac:dyDescent="0.2">
      <c r="B472" s="199">
        <v>40847</v>
      </c>
      <c r="C472" s="200">
        <v>0</v>
      </c>
      <c r="D472" s="198">
        <v>3.25</v>
      </c>
      <c r="E472" s="198">
        <f t="shared" si="11"/>
        <v>2011</v>
      </c>
    </row>
    <row r="473" spans="2:5" x14ac:dyDescent="0.2">
      <c r="B473" s="199">
        <v>40848</v>
      </c>
      <c r="C473" s="200">
        <v>0</v>
      </c>
      <c r="D473" s="198">
        <v>3.15</v>
      </c>
      <c r="E473" s="198">
        <f t="shared" si="11"/>
        <v>2011</v>
      </c>
    </row>
    <row r="474" spans="2:5" x14ac:dyDescent="0.2">
      <c r="B474" s="199">
        <v>40849</v>
      </c>
      <c r="C474" s="200">
        <v>0</v>
      </c>
      <c r="D474" s="198">
        <v>3.25</v>
      </c>
      <c r="E474" s="198">
        <f t="shared" si="11"/>
        <v>2011</v>
      </c>
    </row>
    <row r="475" spans="2:5" x14ac:dyDescent="0.2">
      <c r="B475" s="199">
        <v>40850</v>
      </c>
      <c r="C475" s="200">
        <v>0</v>
      </c>
      <c r="D475" s="198">
        <v>3.15</v>
      </c>
      <c r="E475" s="198">
        <f t="shared" si="11"/>
        <v>2011</v>
      </c>
    </row>
    <row r="476" spans="2:5" x14ac:dyDescent="0.2">
      <c r="B476" s="199">
        <v>40851</v>
      </c>
      <c r="C476" s="200">
        <v>0</v>
      </c>
      <c r="D476" s="198">
        <v>3.11</v>
      </c>
      <c r="E476" s="198">
        <f t="shared" si="11"/>
        <v>2011</v>
      </c>
    </row>
    <row r="477" spans="2:5" x14ac:dyDescent="0.2">
      <c r="B477" s="199">
        <v>40852</v>
      </c>
      <c r="C477" s="200">
        <v>0</v>
      </c>
      <c r="D477" s="198">
        <v>2.97</v>
      </c>
      <c r="E477" s="198">
        <f t="shared" si="11"/>
        <v>2011</v>
      </c>
    </row>
    <row r="478" spans="2:5" x14ac:dyDescent="0.2">
      <c r="B478" s="199">
        <v>40853</v>
      </c>
      <c r="C478" s="200">
        <v>0</v>
      </c>
      <c r="D478" s="198">
        <v>2.96</v>
      </c>
      <c r="E478" s="198">
        <f t="shared" si="11"/>
        <v>2011</v>
      </c>
    </row>
    <row r="479" spans="2:5" x14ac:dyDescent="0.2">
      <c r="B479" s="199">
        <v>40854</v>
      </c>
      <c r="C479" s="200">
        <v>0</v>
      </c>
      <c r="D479" s="198">
        <v>3.01</v>
      </c>
      <c r="E479" s="198">
        <f t="shared" si="11"/>
        <v>2011</v>
      </c>
    </row>
    <row r="480" spans="2:5" x14ac:dyDescent="0.2">
      <c r="B480" s="199">
        <v>40855</v>
      </c>
      <c r="C480" s="200">
        <v>0</v>
      </c>
      <c r="D480" s="198">
        <v>3.03</v>
      </c>
      <c r="E480" s="198">
        <f t="shared" si="11"/>
        <v>2011</v>
      </c>
    </row>
    <row r="481" spans="2:5" x14ac:dyDescent="0.2">
      <c r="B481" s="199">
        <v>40856</v>
      </c>
      <c r="C481" s="200">
        <v>0</v>
      </c>
      <c r="D481" s="198">
        <v>2.95</v>
      </c>
      <c r="E481" s="198">
        <f t="shared" si="11"/>
        <v>2011</v>
      </c>
    </row>
    <row r="482" spans="2:5" x14ac:dyDescent="0.2">
      <c r="B482" s="199">
        <v>40857</v>
      </c>
      <c r="C482" s="200">
        <v>0</v>
      </c>
      <c r="D482" s="198">
        <v>2.84</v>
      </c>
      <c r="E482" s="198">
        <f t="shared" si="11"/>
        <v>2011</v>
      </c>
    </row>
    <row r="483" spans="2:5" x14ac:dyDescent="0.2">
      <c r="B483" s="199">
        <v>40858</v>
      </c>
      <c r="C483" s="200">
        <v>0</v>
      </c>
      <c r="D483" s="198">
        <v>3.08</v>
      </c>
      <c r="E483" s="198">
        <f t="shared" si="11"/>
        <v>2011</v>
      </c>
    </row>
    <row r="484" spans="2:5" x14ac:dyDescent="0.2">
      <c r="B484" s="199">
        <v>40859</v>
      </c>
      <c r="C484" s="200">
        <v>0</v>
      </c>
      <c r="D484" s="198">
        <v>3.03</v>
      </c>
      <c r="E484" s="198">
        <f t="shared" si="11"/>
        <v>2011</v>
      </c>
    </row>
    <row r="485" spans="2:5" x14ac:dyDescent="0.2">
      <c r="B485" s="199">
        <v>40860</v>
      </c>
      <c r="C485" s="200">
        <v>0</v>
      </c>
      <c r="D485" s="198">
        <v>3</v>
      </c>
      <c r="E485" s="198">
        <f t="shared" si="11"/>
        <v>2011</v>
      </c>
    </row>
    <row r="486" spans="2:5" x14ac:dyDescent="0.2">
      <c r="B486" s="199">
        <v>40861</v>
      </c>
      <c r="C486" s="200">
        <v>0</v>
      </c>
      <c r="D486" s="198">
        <v>2.2200000000000002</v>
      </c>
      <c r="E486" s="198">
        <f t="shared" si="11"/>
        <v>2011</v>
      </c>
    </row>
    <row r="487" spans="2:5" x14ac:dyDescent="0.2">
      <c r="B487" s="199">
        <v>40862</v>
      </c>
      <c r="C487" s="200">
        <v>0</v>
      </c>
      <c r="D487" s="198">
        <v>2.33</v>
      </c>
      <c r="E487" s="198">
        <f t="shared" si="11"/>
        <v>2011</v>
      </c>
    </row>
    <row r="488" spans="2:5" x14ac:dyDescent="0.2">
      <c r="B488" s="199">
        <v>40863</v>
      </c>
      <c r="C488" s="200">
        <v>0</v>
      </c>
      <c r="D488" s="198">
        <v>2.56</v>
      </c>
      <c r="E488" s="198">
        <f t="shared" si="11"/>
        <v>2011</v>
      </c>
    </row>
    <row r="489" spans="2:5" x14ac:dyDescent="0.2">
      <c r="B489" s="199">
        <v>40864</v>
      </c>
      <c r="C489" s="200">
        <v>0</v>
      </c>
      <c r="D489" s="198">
        <v>2.25</v>
      </c>
      <c r="E489" s="198">
        <f t="shared" si="11"/>
        <v>2011</v>
      </c>
    </row>
    <row r="490" spans="2:5" x14ac:dyDescent="0.2">
      <c r="B490" s="199">
        <v>40865</v>
      </c>
      <c r="C490" s="200">
        <v>0</v>
      </c>
      <c r="D490" s="198">
        <v>2.0499999999999998</v>
      </c>
      <c r="E490" s="198">
        <f t="shared" si="11"/>
        <v>2011</v>
      </c>
    </row>
    <row r="491" spans="2:5" x14ac:dyDescent="0.2">
      <c r="B491" s="199">
        <v>40866</v>
      </c>
      <c r="C491" s="200">
        <v>0</v>
      </c>
      <c r="D491" s="198">
        <v>2.2000000000000002</v>
      </c>
      <c r="E491" s="198">
        <f t="shared" si="11"/>
        <v>2011</v>
      </c>
    </row>
    <row r="492" spans="2:5" x14ac:dyDescent="0.2">
      <c r="B492" s="199">
        <v>40867</v>
      </c>
      <c r="C492" s="200">
        <v>0</v>
      </c>
      <c r="D492" s="198">
        <v>2.2000000000000002</v>
      </c>
      <c r="E492" s="198">
        <f t="shared" si="11"/>
        <v>2011</v>
      </c>
    </row>
    <row r="493" spans="2:5" x14ac:dyDescent="0.2">
      <c r="B493" s="199">
        <v>40868</v>
      </c>
      <c r="C493" s="200">
        <v>0</v>
      </c>
      <c r="D493" s="198">
        <v>2.29</v>
      </c>
      <c r="E493" s="198">
        <f t="shared" si="11"/>
        <v>2011</v>
      </c>
    </row>
    <row r="494" spans="2:5" x14ac:dyDescent="0.2">
      <c r="B494" s="199">
        <v>40869</v>
      </c>
      <c r="C494" s="200">
        <v>0</v>
      </c>
      <c r="D494" s="198">
        <v>2.33</v>
      </c>
      <c r="E494" s="198">
        <f t="shared" si="11"/>
        <v>2011</v>
      </c>
    </row>
    <row r="495" spans="2:5" x14ac:dyDescent="0.2">
      <c r="B495" s="199">
        <v>40870</v>
      </c>
      <c r="C495" s="200">
        <v>0</v>
      </c>
      <c r="D495" s="198">
        <v>2.33</v>
      </c>
      <c r="E495" s="198">
        <f t="shared" si="11"/>
        <v>2011</v>
      </c>
    </row>
    <row r="496" spans="2:5" x14ac:dyDescent="0.2">
      <c r="B496" s="199">
        <v>40871</v>
      </c>
      <c r="C496" s="200">
        <v>0</v>
      </c>
      <c r="D496" s="198">
        <v>2.4300000000000002</v>
      </c>
      <c r="E496" s="198">
        <f t="shared" si="11"/>
        <v>2011</v>
      </c>
    </row>
    <row r="497" spans="2:5" x14ac:dyDescent="0.2">
      <c r="B497" s="199">
        <v>40872</v>
      </c>
      <c r="C497" s="200">
        <v>0</v>
      </c>
      <c r="D497" s="198">
        <v>2.5099999999999998</v>
      </c>
      <c r="E497" s="198">
        <f t="shared" si="11"/>
        <v>2011</v>
      </c>
    </row>
    <row r="498" spans="2:5" x14ac:dyDescent="0.2">
      <c r="B498" s="199">
        <v>40873</v>
      </c>
      <c r="C498" s="200">
        <v>0</v>
      </c>
      <c r="D498" s="198">
        <v>2.4700000000000002</v>
      </c>
      <c r="E498" s="198">
        <f t="shared" si="11"/>
        <v>2011</v>
      </c>
    </row>
    <row r="499" spans="2:5" x14ac:dyDescent="0.2">
      <c r="B499" s="199">
        <v>40874</v>
      </c>
      <c r="C499" s="200">
        <v>0</v>
      </c>
      <c r="D499" s="198">
        <v>2.48</v>
      </c>
      <c r="E499" s="198">
        <f t="shared" si="11"/>
        <v>2011</v>
      </c>
    </row>
    <row r="500" spans="2:5" x14ac:dyDescent="0.2">
      <c r="B500" s="199">
        <v>40875</v>
      </c>
      <c r="C500" s="200">
        <v>0</v>
      </c>
      <c r="D500" s="198">
        <v>2.5499999999999998</v>
      </c>
      <c r="E500" s="198">
        <f t="shared" si="11"/>
        <v>2011</v>
      </c>
    </row>
    <row r="501" spans="2:5" x14ac:dyDescent="0.2">
      <c r="B501" s="199">
        <v>40876</v>
      </c>
      <c r="C501" s="200">
        <v>0</v>
      </c>
      <c r="D501" s="198">
        <v>2.75</v>
      </c>
      <c r="E501" s="198">
        <f t="shared" si="11"/>
        <v>2011</v>
      </c>
    </row>
    <row r="502" spans="2:5" x14ac:dyDescent="0.2">
      <c r="B502" s="199">
        <v>40877</v>
      </c>
      <c r="C502" s="200">
        <v>0</v>
      </c>
      <c r="D502" s="198">
        <v>2.97</v>
      </c>
      <c r="E502" s="198">
        <f t="shared" si="11"/>
        <v>2011</v>
      </c>
    </row>
    <row r="503" spans="2:5" x14ac:dyDescent="0.2">
      <c r="B503" s="199">
        <v>40878</v>
      </c>
      <c r="C503" s="200">
        <v>0</v>
      </c>
      <c r="D503" s="198">
        <v>3.06</v>
      </c>
      <c r="E503" s="198">
        <f t="shared" si="11"/>
        <v>2011</v>
      </c>
    </row>
    <row r="504" spans="2:5" x14ac:dyDescent="0.2">
      <c r="B504" s="199">
        <v>40879</v>
      </c>
      <c r="C504" s="200">
        <v>0</v>
      </c>
      <c r="D504" s="198">
        <v>3.12</v>
      </c>
      <c r="E504" s="198">
        <f t="shared" si="11"/>
        <v>2011</v>
      </c>
    </row>
    <row r="505" spans="2:5" x14ac:dyDescent="0.2">
      <c r="B505" s="199">
        <v>40880</v>
      </c>
      <c r="C505" s="200">
        <v>0</v>
      </c>
      <c r="D505" s="198">
        <v>2.79</v>
      </c>
      <c r="E505" s="198">
        <f t="shared" si="11"/>
        <v>2011</v>
      </c>
    </row>
    <row r="506" spans="2:5" x14ac:dyDescent="0.2">
      <c r="B506" s="199">
        <v>40881</v>
      </c>
      <c r="C506" s="200">
        <v>0</v>
      </c>
      <c r="D506" s="198">
        <v>2.83</v>
      </c>
      <c r="E506" s="198">
        <f t="shared" si="11"/>
        <v>2011</v>
      </c>
    </row>
    <row r="507" spans="2:5" x14ac:dyDescent="0.2">
      <c r="B507" s="199">
        <v>40882</v>
      </c>
      <c r="C507" s="200">
        <v>0</v>
      </c>
      <c r="D507" s="198">
        <v>2.88</v>
      </c>
      <c r="E507" s="198">
        <f t="shared" si="11"/>
        <v>2011</v>
      </c>
    </row>
    <row r="508" spans="2:5" x14ac:dyDescent="0.2">
      <c r="B508" s="199">
        <v>40883</v>
      </c>
      <c r="C508" s="200">
        <v>0</v>
      </c>
      <c r="D508" s="198">
        <v>3.03</v>
      </c>
      <c r="E508" s="198">
        <f t="shared" si="11"/>
        <v>2011</v>
      </c>
    </row>
    <row r="509" spans="2:5" x14ac:dyDescent="0.2">
      <c r="B509" s="199">
        <v>40884</v>
      </c>
      <c r="C509" s="200">
        <v>0</v>
      </c>
      <c r="D509" s="198">
        <v>2.99</v>
      </c>
      <c r="E509" s="198">
        <f t="shared" si="11"/>
        <v>2011</v>
      </c>
    </row>
    <row r="510" spans="2:5" x14ac:dyDescent="0.2">
      <c r="B510" s="199">
        <v>40885</v>
      </c>
      <c r="C510" s="200">
        <v>0</v>
      </c>
      <c r="D510" s="198">
        <v>2.98</v>
      </c>
      <c r="E510" s="198">
        <f t="shared" si="11"/>
        <v>2011</v>
      </c>
    </row>
    <row r="511" spans="2:5" x14ac:dyDescent="0.2">
      <c r="B511" s="199">
        <v>40886</v>
      </c>
      <c r="C511" s="200">
        <v>0</v>
      </c>
      <c r="D511" s="198">
        <v>2.97</v>
      </c>
      <c r="E511" s="198">
        <f t="shared" si="11"/>
        <v>2011</v>
      </c>
    </row>
    <row r="512" spans="2:5" x14ac:dyDescent="0.2">
      <c r="B512" s="199">
        <v>40887</v>
      </c>
      <c r="C512" s="200">
        <v>0</v>
      </c>
      <c r="D512" s="198">
        <v>3.05</v>
      </c>
      <c r="E512" s="198">
        <f t="shared" si="11"/>
        <v>2011</v>
      </c>
    </row>
    <row r="513" spans="2:5" x14ac:dyDescent="0.2">
      <c r="B513" s="199">
        <v>40888</v>
      </c>
      <c r="C513" s="200">
        <v>0</v>
      </c>
      <c r="D513" s="198">
        <v>3.25</v>
      </c>
      <c r="E513" s="198">
        <f t="shared" si="11"/>
        <v>2011</v>
      </c>
    </row>
    <row r="514" spans="2:5" x14ac:dyDescent="0.2">
      <c r="B514" s="199">
        <v>40889</v>
      </c>
      <c r="C514" s="200">
        <v>0</v>
      </c>
      <c r="D514" s="198">
        <v>3.13</v>
      </c>
      <c r="E514" s="198">
        <f t="shared" si="11"/>
        <v>2011</v>
      </c>
    </row>
    <row r="515" spans="2:5" x14ac:dyDescent="0.2">
      <c r="B515" s="199">
        <v>40890</v>
      </c>
      <c r="C515" s="200">
        <v>0</v>
      </c>
      <c r="D515" s="198">
        <v>3.25</v>
      </c>
      <c r="E515" s="198">
        <f t="shared" ref="E515:E578" si="12">YEAR(B515)</f>
        <v>2011</v>
      </c>
    </row>
    <row r="516" spans="2:5" x14ac:dyDescent="0.2">
      <c r="B516" s="199">
        <v>40891</v>
      </c>
      <c r="C516" s="200">
        <v>0</v>
      </c>
      <c r="D516" s="198">
        <v>3.15</v>
      </c>
      <c r="E516" s="198">
        <f t="shared" si="12"/>
        <v>2011</v>
      </c>
    </row>
    <row r="517" spans="2:5" x14ac:dyDescent="0.2">
      <c r="B517" s="199">
        <v>40892</v>
      </c>
      <c r="C517" s="200">
        <v>0</v>
      </c>
      <c r="D517" s="198">
        <v>3.2</v>
      </c>
      <c r="E517" s="198">
        <f t="shared" si="12"/>
        <v>2011</v>
      </c>
    </row>
    <row r="518" spans="2:5" x14ac:dyDescent="0.2">
      <c r="B518" s="199">
        <v>40893</v>
      </c>
      <c r="C518" s="200">
        <v>0</v>
      </c>
      <c r="D518" s="198">
        <v>3.2</v>
      </c>
      <c r="E518" s="198">
        <f t="shared" si="12"/>
        <v>2011</v>
      </c>
    </row>
    <row r="519" spans="2:5" x14ac:dyDescent="0.2">
      <c r="B519" s="199">
        <v>40894</v>
      </c>
      <c r="C519" s="200">
        <v>0</v>
      </c>
      <c r="D519" s="198">
        <v>3.2</v>
      </c>
      <c r="E519" s="198">
        <f t="shared" si="12"/>
        <v>2011</v>
      </c>
    </row>
    <row r="520" spans="2:5" x14ac:dyDescent="0.2">
      <c r="B520" s="199">
        <v>40895</v>
      </c>
      <c r="C520" s="200">
        <v>0</v>
      </c>
      <c r="D520" s="198">
        <v>3.19</v>
      </c>
      <c r="E520" s="198">
        <f t="shared" si="12"/>
        <v>2011</v>
      </c>
    </row>
    <row r="521" spans="2:5" x14ac:dyDescent="0.2">
      <c r="B521" s="199">
        <v>40896</v>
      </c>
      <c r="C521" s="200">
        <v>0</v>
      </c>
      <c r="D521" s="198">
        <v>3.52</v>
      </c>
      <c r="E521" s="198">
        <f t="shared" si="12"/>
        <v>2011</v>
      </c>
    </row>
    <row r="522" spans="2:5" x14ac:dyDescent="0.2">
      <c r="B522" s="199">
        <v>40897</v>
      </c>
      <c r="C522" s="200">
        <v>0</v>
      </c>
      <c r="D522" s="198">
        <v>3.95</v>
      </c>
      <c r="E522" s="198">
        <f t="shared" si="12"/>
        <v>2011</v>
      </c>
    </row>
    <row r="523" spans="2:5" x14ac:dyDescent="0.2">
      <c r="B523" s="199">
        <v>40898</v>
      </c>
      <c r="C523" s="200">
        <v>0</v>
      </c>
      <c r="D523" s="198">
        <v>3.89</v>
      </c>
      <c r="E523" s="198">
        <f t="shared" si="12"/>
        <v>2011</v>
      </c>
    </row>
    <row r="524" spans="2:5" x14ac:dyDescent="0.2">
      <c r="B524" s="199">
        <v>40899</v>
      </c>
      <c r="C524" s="200">
        <v>0</v>
      </c>
      <c r="D524" s="198">
        <v>3.89</v>
      </c>
      <c r="E524" s="198">
        <f t="shared" si="12"/>
        <v>2011</v>
      </c>
    </row>
    <row r="525" spans="2:5" x14ac:dyDescent="0.2">
      <c r="B525" s="199">
        <v>40900</v>
      </c>
      <c r="C525" s="200">
        <v>0</v>
      </c>
      <c r="D525" s="198">
        <v>3.95</v>
      </c>
      <c r="E525" s="198">
        <f t="shared" si="12"/>
        <v>2011</v>
      </c>
    </row>
    <row r="526" spans="2:5" x14ac:dyDescent="0.2">
      <c r="B526" s="199">
        <v>40901</v>
      </c>
      <c r="C526" s="200">
        <v>0</v>
      </c>
      <c r="D526" s="198">
        <v>3.94</v>
      </c>
      <c r="E526" s="198">
        <f t="shared" si="12"/>
        <v>2011</v>
      </c>
    </row>
    <row r="527" spans="2:5" x14ac:dyDescent="0.2">
      <c r="B527" s="199">
        <v>40902</v>
      </c>
      <c r="C527" s="200">
        <v>0</v>
      </c>
      <c r="D527" s="198">
        <v>4.22</v>
      </c>
      <c r="E527" s="198">
        <f t="shared" si="12"/>
        <v>2011</v>
      </c>
    </row>
    <row r="528" spans="2:5" x14ac:dyDescent="0.2">
      <c r="B528" s="199">
        <v>40903</v>
      </c>
      <c r="C528" s="200">
        <v>0</v>
      </c>
      <c r="D528" s="198">
        <v>4.0199999999999996</v>
      </c>
      <c r="E528" s="198">
        <f t="shared" si="12"/>
        <v>2011</v>
      </c>
    </row>
    <row r="529" spans="2:5" x14ac:dyDescent="0.2">
      <c r="B529" s="199">
        <v>40904</v>
      </c>
      <c r="C529" s="200">
        <v>0</v>
      </c>
      <c r="D529" s="198">
        <v>4.07</v>
      </c>
      <c r="E529" s="198">
        <f t="shared" si="12"/>
        <v>2011</v>
      </c>
    </row>
    <row r="530" spans="2:5" x14ac:dyDescent="0.2">
      <c r="B530" s="199">
        <v>40905</v>
      </c>
      <c r="C530" s="200">
        <v>0</v>
      </c>
      <c r="D530" s="198">
        <v>4.1900000000000004</v>
      </c>
      <c r="E530" s="198">
        <f t="shared" si="12"/>
        <v>2011</v>
      </c>
    </row>
    <row r="531" spans="2:5" x14ac:dyDescent="0.2">
      <c r="B531" s="199">
        <v>40906</v>
      </c>
      <c r="C531" s="200">
        <v>0</v>
      </c>
      <c r="D531" s="198">
        <v>4.17</v>
      </c>
      <c r="E531" s="198">
        <f t="shared" si="12"/>
        <v>2011</v>
      </c>
    </row>
    <row r="532" spans="2:5" x14ac:dyDescent="0.2">
      <c r="B532" s="199">
        <v>40907</v>
      </c>
      <c r="C532" s="200">
        <v>0</v>
      </c>
      <c r="D532" s="198">
        <v>4.25</v>
      </c>
      <c r="E532" s="198">
        <f t="shared" si="12"/>
        <v>2011</v>
      </c>
    </row>
    <row r="533" spans="2:5" x14ac:dyDescent="0.2">
      <c r="B533" s="199">
        <v>40908</v>
      </c>
      <c r="C533" s="200">
        <v>0</v>
      </c>
      <c r="D533" s="198">
        <v>4.72</v>
      </c>
      <c r="E533" s="198">
        <f t="shared" si="12"/>
        <v>2011</v>
      </c>
    </row>
    <row r="534" spans="2:5" x14ac:dyDescent="0.2">
      <c r="B534" s="199">
        <v>40909</v>
      </c>
      <c r="C534" s="200">
        <v>0</v>
      </c>
      <c r="D534" s="198">
        <v>5.27</v>
      </c>
      <c r="E534" s="198">
        <f t="shared" si="12"/>
        <v>2012</v>
      </c>
    </row>
    <row r="535" spans="2:5" x14ac:dyDescent="0.2">
      <c r="B535" s="199">
        <v>40910</v>
      </c>
      <c r="C535" s="200">
        <v>0</v>
      </c>
      <c r="D535" s="198">
        <v>5.22</v>
      </c>
      <c r="E535" s="198">
        <f t="shared" si="12"/>
        <v>2012</v>
      </c>
    </row>
    <row r="536" spans="2:5" x14ac:dyDescent="0.2">
      <c r="B536" s="199">
        <v>40911</v>
      </c>
      <c r="C536" s="200">
        <v>0</v>
      </c>
      <c r="D536" s="198">
        <v>4.88</v>
      </c>
      <c r="E536" s="198">
        <f t="shared" si="12"/>
        <v>2012</v>
      </c>
    </row>
    <row r="537" spans="2:5" x14ac:dyDescent="0.2">
      <c r="B537" s="199">
        <v>40912</v>
      </c>
      <c r="C537" s="200">
        <v>0</v>
      </c>
      <c r="D537" s="198">
        <v>5.57</v>
      </c>
      <c r="E537" s="198">
        <f t="shared" si="12"/>
        <v>2012</v>
      </c>
    </row>
    <row r="538" spans="2:5" x14ac:dyDescent="0.2">
      <c r="B538" s="199">
        <v>40913</v>
      </c>
      <c r="C538" s="200">
        <v>0</v>
      </c>
      <c r="D538" s="198">
        <v>6.95</v>
      </c>
      <c r="E538" s="198">
        <f t="shared" si="12"/>
        <v>2012</v>
      </c>
    </row>
    <row r="539" spans="2:5" x14ac:dyDescent="0.2">
      <c r="B539" s="199">
        <v>40914</v>
      </c>
      <c r="C539" s="200">
        <v>0</v>
      </c>
      <c r="D539" s="198">
        <v>6.7</v>
      </c>
      <c r="E539" s="198">
        <f t="shared" si="12"/>
        <v>2012</v>
      </c>
    </row>
    <row r="540" spans="2:5" x14ac:dyDescent="0.2">
      <c r="B540" s="199">
        <v>40915</v>
      </c>
      <c r="C540" s="200">
        <v>0</v>
      </c>
      <c r="D540" s="198">
        <v>6.81</v>
      </c>
      <c r="E540" s="198">
        <f t="shared" si="12"/>
        <v>2012</v>
      </c>
    </row>
    <row r="541" spans="2:5" x14ac:dyDescent="0.2">
      <c r="B541" s="199">
        <v>40916</v>
      </c>
      <c r="C541" s="200">
        <v>0</v>
      </c>
      <c r="D541" s="198">
        <v>7.11</v>
      </c>
      <c r="E541" s="198">
        <f t="shared" si="12"/>
        <v>2012</v>
      </c>
    </row>
    <row r="542" spans="2:5" x14ac:dyDescent="0.2">
      <c r="B542" s="199">
        <v>40917</v>
      </c>
      <c r="C542" s="200">
        <v>0</v>
      </c>
      <c r="D542" s="198">
        <v>6.33</v>
      </c>
      <c r="E542" s="198">
        <f t="shared" si="12"/>
        <v>2012</v>
      </c>
    </row>
    <row r="543" spans="2:5" x14ac:dyDescent="0.2">
      <c r="B543" s="199">
        <v>40918</v>
      </c>
      <c r="C543" s="200">
        <v>0</v>
      </c>
      <c r="D543" s="198">
        <v>6.36</v>
      </c>
      <c r="E543" s="198">
        <f t="shared" si="12"/>
        <v>2012</v>
      </c>
    </row>
    <row r="544" spans="2:5" x14ac:dyDescent="0.2">
      <c r="B544" s="199">
        <v>40919</v>
      </c>
      <c r="C544" s="200">
        <v>0</v>
      </c>
      <c r="D544" s="198">
        <v>6.9</v>
      </c>
      <c r="E544" s="198">
        <f t="shared" si="12"/>
        <v>2012</v>
      </c>
    </row>
    <row r="545" spans="2:5" x14ac:dyDescent="0.2">
      <c r="B545" s="199">
        <v>40920</v>
      </c>
      <c r="C545" s="200">
        <v>0</v>
      </c>
      <c r="D545" s="198">
        <v>6.8</v>
      </c>
      <c r="E545" s="198">
        <f t="shared" si="12"/>
        <v>2012</v>
      </c>
    </row>
    <row r="546" spans="2:5" x14ac:dyDescent="0.2">
      <c r="B546" s="199">
        <v>40921</v>
      </c>
      <c r="C546" s="200">
        <v>0</v>
      </c>
      <c r="D546" s="198">
        <v>6.41</v>
      </c>
      <c r="E546" s="198">
        <f t="shared" si="12"/>
        <v>2012</v>
      </c>
    </row>
    <row r="547" spans="2:5" x14ac:dyDescent="0.2">
      <c r="B547" s="199">
        <v>40922</v>
      </c>
      <c r="C547" s="200">
        <v>0</v>
      </c>
      <c r="D547" s="198">
        <v>6.75</v>
      </c>
      <c r="E547" s="198">
        <f t="shared" si="12"/>
        <v>2012</v>
      </c>
    </row>
    <row r="548" spans="2:5" x14ac:dyDescent="0.2">
      <c r="B548" s="199">
        <v>40923</v>
      </c>
      <c r="C548" s="200">
        <v>0</v>
      </c>
      <c r="D548" s="198">
        <v>7</v>
      </c>
      <c r="E548" s="198">
        <f t="shared" si="12"/>
        <v>2012</v>
      </c>
    </row>
    <row r="549" spans="2:5" x14ac:dyDescent="0.2">
      <c r="B549" s="199">
        <v>40924</v>
      </c>
      <c r="C549" s="200">
        <v>0</v>
      </c>
      <c r="D549" s="198">
        <v>6.68</v>
      </c>
      <c r="E549" s="198">
        <f t="shared" si="12"/>
        <v>2012</v>
      </c>
    </row>
    <row r="550" spans="2:5" x14ac:dyDescent="0.2">
      <c r="B550" s="199">
        <v>40925</v>
      </c>
      <c r="C550" s="200">
        <v>0</v>
      </c>
      <c r="D550" s="198">
        <v>5.6</v>
      </c>
      <c r="E550" s="198">
        <f t="shared" si="12"/>
        <v>2012</v>
      </c>
    </row>
    <row r="551" spans="2:5" x14ac:dyDescent="0.2">
      <c r="B551" s="199">
        <v>40926</v>
      </c>
      <c r="C551" s="200">
        <v>0</v>
      </c>
      <c r="D551" s="198">
        <v>5.92</v>
      </c>
      <c r="E551" s="198">
        <f t="shared" si="12"/>
        <v>2012</v>
      </c>
    </row>
    <row r="552" spans="2:5" x14ac:dyDescent="0.2">
      <c r="B552" s="199">
        <v>40927</v>
      </c>
      <c r="C552" s="200">
        <v>0</v>
      </c>
      <c r="D552" s="198">
        <v>6.36</v>
      </c>
      <c r="E552" s="198">
        <f t="shared" si="12"/>
        <v>2012</v>
      </c>
    </row>
    <row r="553" spans="2:5" x14ac:dyDescent="0.2">
      <c r="B553" s="199">
        <v>40928</v>
      </c>
      <c r="C553" s="200">
        <v>0</v>
      </c>
      <c r="D553" s="198">
        <v>6.49</v>
      </c>
      <c r="E553" s="198">
        <f t="shared" si="12"/>
        <v>2012</v>
      </c>
    </row>
    <row r="554" spans="2:5" x14ac:dyDescent="0.2">
      <c r="B554" s="199">
        <v>40929</v>
      </c>
      <c r="C554" s="200">
        <v>0</v>
      </c>
      <c r="D554" s="198">
        <v>6.18</v>
      </c>
      <c r="E554" s="198">
        <f t="shared" si="12"/>
        <v>2012</v>
      </c>
    </row>
    <row r="555" spans="2:5" x14ac:dyDescent="0.2">
      <c r="B555" s="199">
        <v>40930</v>
      </c>
      <c r="C555" s="200">
        <v>0</v>
      </c>
      <c r="D555" s="198">
        <v>6.31</v>
      </c>
      <c r="E555" s="198">
        <f t="shared" si="12"/>
        <v>2012</v>
      </c>
    </row>
    <row r="556" spans="2:5" x14ac:dyDescent="0.2">
      <c r="B556" s="199">
        <v>40931</v>
      </c>
      <c r="C556" s="200">
        <v>0</v>
      </c>
      <c r="D556" s="198">
        <v>6.36</v>
      </c>
      <c r="E556" s="198">
        <f t="shared" si="12"/>
        <v>2012</v>
      </c>
    </row>
    <row r="557" spans="2:5" x14ac:dyDescent="0.2">
      <c r="B557" s="199">
        <v>40932</v>
      </c>
      <c r="C557" s="200">
        <v>0</v>
      </c>
      <c r="D557" s="198">
        <v>6.29</v>
      </c>
      <c r="E557" s="198">
        <f t="shared" si="12"/>
        <v>2012</v>
      </c>
    </row>
    <row r="558" spans="2:5" x14ac:dyDescent="0.2">
      <c r="B558" s="199">
        <v>40933</v>
      </c>
      <c r="C558" s="200">
        <v>0</v>
      </c>
      <c r="D558" s="198">
        <v>5.75</v>
      </c>
      <c r="E558" s="198">
        <f t="shared" si="12"/>
        <v>2012</v>
      </c>
    </row>
    <row r="559" spans="2:5" x14ac:dyDescent="0.2">
      <c r="B559" s="199">
        <v>40934</v>
      </c>
      <c r="C559" s="200">
        <v>0</v>
      </c>
      <c r="D559" s="198">
        <v>5.34</v>
      </c>
      <c r="E559" s="198">
        <f t="shared" si="12"/>
        <v>2012</v>
      </c>
    </row>
    <row r="560" spans="2:5" x14ac:dyDescent="0.2">
      <c r="B560" s="199">
        <v>40935</v>
      </c>
      <c r="C560" s="200">
        <v>0</v>
      </c>
      <c r="D560" s="198">
        <v>5.29</v>
      </c>
      <c r="E560" s="198">
        <f t="shared" si="12"/>
        <v>2012</v>
      </c>
    </row>
    <row r="561" spans="2:5" x14ac:dyDescent="0.2">
      <c r="B561" s="199">
        <v>40936</v>
      </c>
      <c r="C561" s="200">
        <v>0</v>
      </c>
      <c r="D561" s="198">
        <v>5.63</v>
      </c>
      <c r="E561" s="198">
        <f t="shared" si="12"/>
        <v>2012</v>
      </c>
    </row>
    <row r="562" spans="2:5" x14ac:dyDescent="0.2">
      <c r="B562" s="199">
        <v>40937</v>
      </c>
      <c r="C562" s="200">
        <v>0</v>
      </c>
      <c r="D562" s="198">
        <v>5.38</v>
      </c>
      <c r="E562" s="198">
        <f t="shared" si="12"/>
        <v>2012</v>
      </c>
    </row>
    <row r="563" spans="2:5" x14ac:dyDescent="0.2">
      <c r="B563" s="199">
        <v>40938</v>
      </c>
      <c r="C563" s="200">
        <v>0</v>
      </c>
      <c r="D563" s="198">
        <v>5.49</v>
      </c>
      <c r="E563" s="198">
        <f t="shared" si="12"/>
        <v>2012</v>
      </c>
    </row>
    <row r="564" spans="2:5" x14ac:dyDescent="0.2">
      <c r="B564" s="199">
        <v>40939</v>
      </c>
      <c r="C564" s="200">
        <v>0</v>
      </c>
      <c r="D564" s="198">
        <v>5.48</v>
      </c>
      <c r="E564" s="198">
        <f t="shared" si="12"/>
        <v>2012</v>
      </c>
    </row>
    <row r="565" spans="2:5" x14ac:dyDescent="0.2">
      <c r="B565" s="199">
        <v>40940</v>
      </c>
      <c r="C565" s="200">
        <v>0</v>
      </c>
      <c r="D565" s="198">
        <v>6.08</v>
      </c>
      <c r="E565" s="198">
        <f t="shared" si="12"/>
        <v>2012</v>
      </c>
    </row>
    <row r="566" spans="2:5" x14ac:dyDescent="0.2">
      <c r="B566" s="199">
        <v>40941</v>
      </c>
      <c r="C566" s="200">
        <v>0</v>
      </c>
      <c r="D566" s="198">
        <v>6.1</v>
      </c>
      <c r="E566" s="198">
        <f t="shared" si="12"/>
        <v>2012</v>
      </c>
    </row>
    <row r="567" spans="2:5" x14ac:dyDescent="0.2">
      <c r="B567" s="199">
        <v>40942</v>
      </c>
      <c r="C567" s="200">
        <v>0</v>
      </c>
      <c r="D567" s="198">
        <v>5.96</v>
      </c>
      <c r="E567" s="198">
        <f t="shared" si="12"/>
        <v>2012</v>
      </c>
    </row>
    <row r="568" spans="2:5" x14ac:dyDescent="0.2">
      <c r="B568" s="199">
        <v>40943</v>
      </c>
      <c r="C568" s="200">
        <v>0</v>
      </c>
      <c r="D568" s="198">
        <v>5.87</v>
      </c>
      <c r="E568" s="198">
        <f t="shared" si="12"/>
        <v>2012</v>
      </c>
    </row>
    <row r="569" spans="2:5" x14ac:dyDescent="0.2">
      <c r="B569" s="199">
        <v>40944</v>
      </c>
      <c r="C569" s="200">
        <v>0</v>
      </c>
      <c r="D569" s="198">
        <v>5.69</v>
      </c>
      <c r="E569" s="198">
        <f t="shared" si="12"/>
        <v>2012</v>
      </c>
    </row>
    <row r="570" spans="2:5" x14ac:dyDescent="0.2">
      <c r="B570" s="199">
        <v>40945</v>
      </c>
      <c r="C570" s="200">
        <v>0</v>
      </c>
      <c r="D570" s="198">
        <v>5.45</v>
      </c>
      <c r="E570" s="198">
        <f t="shared" si="12"/>
        <v>2012</v>
      </c>
    </row>
    <row r="571" spans="2:5" x14ac:dyDescent="0.2">
      <c r="B571" s="199">
        <v>40946</v>
      </c>
      <c r="C571" s="200">
        <v>0</v>
      </c>
      <c r="D571" s="198">
        <v>5.69</v>
      </c>
      <c r="E571" s="198">
        <f t="shared" si="12"/>
        <v>2012</v>
      </c>
    </row>
    <row r="572" spans="2:5" x14ac:dyDescent="0.2">
      <c r="B572" s="199">
        <v>40947</v>
      </c>
      <c r="C572" s="200">
        <v>0</v>
      </c>
      <c r="D572" s="198">
        <v>5.6</v>
      </c>
      <c r="E572" s="198">
        <f t="shared" si="12"/>
        <v>2012</v>
      </c>
    </row>
    <row r="573" spans="2:5" x14ac:dyDescent="0.2">
      <c r="B573" s="199">
        <v>40948</v>
      </c>
      <c r="C573" s="200">
        <v>0</v>
      </c>
      <c r="D573" s="198">
        <v>5.83</v>
      </c>
      <c r="E573" s="198">
        <f t="shared" si="12"/>
        <v>2012</v>
      </c>
    </row>
    <row r="574" spans="2:5" x14ac:dyDescent="0.2">
      <c r="B574" s="199">
        <v>40949</v>
      </c>
      <c r="C574" s="200">
        <v>0</v>
      </c>
      <c r="D574" s="198">
        <v>5.91</v>
      </c>
      <c r="E574" s="198">
        <f t="shared" si="12"/>
        <v>2012</v>
      </c>
    </row>
    <row r="575" spans="2:5" x14ac:dyDescent="0.2">
      <c r="B575" s="199">
        <v>40950</v>
      </c>
      <c r="C575" s="200">
        <v>0</v>
      </c>
      <c r="D575" s="198">
        <v>5.6</v>
      </c>
      <c r="E575" s="198">
        <f t="shared" si="12"/>
        <v>2012</v>
      </c>
    </row>
    <row r="576" spans="2:5" x14ac:dyDescent="0.2">
      <c r="B576" s="199">
        <v>40951</v>
      </c>
      <c r="C576" s="200">
        <v>0</v>
      </c>
      <c r="D576" s="198">
        <v>5.51</v>
      </c>
      <c r="E576" s="198">
        <f t="shared" si="12"/>
        <v>2012</v>
      </c>
    </row>
    <row r="577" spans="2:5" x14ac:dyDescent="0.2">
      <c r="B577" s="199">
        <v>40952</v>
      </c>
      <c r="C577" s="200">
        <v>0</v>
      </c>
      <c r="D577" s="198">
        <v>5.26</v>
      </c>
      <c r="E577" s="198">
        <f t="shared" si="12"/>
        <v>2012</v>
      </c>
    </row>
    <row r="578" spans="2:5" x14ac:dyDescent="0.2">
      <c r="B578" s="199">
        <v>40953</v>
      </c>
      <c r="C578" s="200">
        <v>0</v>
      </c>
      <c r="D578" s="198">
        <v>4.46</v>
      </c>
      <c r="E578" s="198">
        <f t="shared" si="12"/>
        <v>2012</v>
      </c>
    </row>
    <row r="579" spans="2:5" x14ac:dyDescent="0.2">
      <c r="B579" s="199">
        <v>40954</v>
      </c>
      <c r="C579" s="200">
        <v>0</v>
      </c>
      <c r="D579" s="198">
        <v>4.33</v>
      </c>
      <c r="E579" s="198">
        <f t="shared" ref="E579:E642" si="13">YEAR(B579)</f>
        <v>2012</v>
      </c>
    </row>
    <row r="580" spans="2:5" x14ac:dyDescent="0.2">
      <c r="B580" s="199">
        <v>40955</v>
      </c>
      <c r="C580" s="200">
        <v>0</v>
      </c>
      <c r="D580" s="198">
        <v>4.2699999999999996</v>
      </c>
      <c r="E580" s="198">
        <f t="shared" si="13"/>
        <v>2012</v>
      </c>
    </row>
    <row r="581" spans="2:5" x14ac:dyDescent="0.2">
      <c r="B581" s="199">
        <v>40956</v>
      </c>
      <c r="C581" s="200">
        <v>0</v>
      </c>
      <c r="D581" s="198">
        <v>4.41</v>
      </c>
      <c r="E581" s="198">
        <f t="shared" si="13"/>
        <v>2012</v>
      </c>
    </row>
    <row r="582" spans="2:5" x14ac:dyDescent="0.2">
      <c r="B582" s="199">
        <v>40957</v>
      </c>
      <c r="C582" s="200">
        <v>0</v>
      </c>
      <c r="D582" s="198">
        <v>4.22</v>
      </c>
      <c r="E582" s="198">
        <f t="shared" si="13"/>
        <v>2012</v>
      </c>
    </row>
    <row r="583" spans="2:5" x14ac:dyDescent="0.2">
      <c r="B583" s="199">
        <v>40958</v>
      </c>
      <c r="C583" s="200">
        <v>0</v>
      </c>
      <c r="D583" s="198">
        <v>4.3899999999999997</v>
      </c>
      <c r="E583" s="198">
        <f t="shared" si="13"/>
        <v>2012</v>
      </c>
    </row>
    <row r="584" spans="2:5" x14ac:dyDescent="0.2">
      <c r="B584" s="199">
        <v>40959</v>
      </c>
      <c r="C584" s="200">
        <v>0</v>
      </c>
      <c r="D584" s="198">
        <v>4.3600000000000003</v>
      </c>
      <c r="E584" s="198">
        <f t="shared" si="13"/>
        <v>2012</v>
      </c>
    </row>
    <row r="585" spans="2:5" x14ac:dyDescent="0.2">
      <c r="B585" s="199">
        <v>40960</v>
      </c>
      <c r="C585" s="200">
        <v>0</v>
      </c>
      <c r="D585" s="198">
        <v>4.2699999999999996</v>
      </c>
      <c r="E585" s="198">
        <f t="shared" si="13"/>
        <v>2012</v>
      </c>
    </row>
    <row r="586" spans="2:5" x14ac:dyDescent="0.2">
      <c r="B586" s="199">
        <v>40961</v>
      </c>
      <c r="C586" s="200">
        <v>0</v>
      </c>
      <c r="D586" s="198">
        <v>4.42</v>
      </c>
      <c r="E586" s="198">
        <f t="shared" si="13"/>
        <v>2012</v>
      </c>
    </row>
    <row r="587" spans="2:5" x14ac:dyDescent="0.2">
      <c r="B587" s="199">
        <v>40962</v>
      </c>
      <c r="C587" s="200">
        <v>0</v>
      </c>
      <c r="D587" s="198">
        <v>5.01</v>
      </c>
      <c r="E587" s="198">
        <f t="shared" si="13"/>
        <v>2012</v>
      </c>
    </row>
    <row r="588" spans="2:5" x14ac:dyDescent="0.2">
      <c r="B588" s="199">
        <v>40963</v>
      </c>
      <c r="C588" s="200">
        <v>0</v>
      </c>
      <c r="D588" s="198">
        <v>5.03</v>
      </c>
      <c r="E588" s="198">
        <f t="shared" si="13"/>
        <v>2012</v>
      </c>
    </row>
    <row r="589" spans="2:5" x14ac:dyDescent="0.2">
      <c r="B589" s="199">
        <v>40964</v>
      </c>
      <c r="C589" s="200">
        <v>0</v>
      </c>
      <c r="D589" s="198">
        <v>4.7699999999999996</v>
      </c>
      <c r="E589" s="198">
        <f t="shared" si="13"/>
        <v>2012</v>
      </c>
    </row>
    <row r="590" spans="2:5" x14ac:dyDescent="0.2">
      <c r="B590" s="199">
        <v>40965</v>
      </c>
      <c r="C590" s="200">
        <v>0</v>
      </c>
      <c r="D590" s="198">
        <v>4.92</v>
      </c>
      <c r="E590" s="198">
        <f t="shared" si="13"/>
        <v>2012</v>
      </c>
    </row>
    <row r="591" spans="2:5" x14ac:dyDescent="0.2">
      <c r="B591" s="199">
        <v>40966</v>
      </c>
      <c r="C591" s="200">
        <v>0</v>
      </c>
      <c r="D591" s="198">
        <v>4.96</v>
      </c>
      <c r="E591" s="198">
        <f t="shared" si="13"/>
        <v>2012</v>
      </c>
    </row>
    <row r="592" spans="2:5" x14ac:dyDescent="0.2">
      <c r="B592" s="199">
        <v>40967</v>
      </c>
      <c r="C592" s="200">
        <v>0</v>
      </c>
      <c r="D592" s="198">
        <v>4.87</v>
      </c>
      <c r="E592" s="198">
        <f t="shared" si="13"/>
        <v>2012</v>
      </c>
    </row>
    <row r="593" spans="2:5" x14ac:dyDescent="0.2">
      <c r="B593" s="199">
        <v>40968</v>
      </c>
      <c r="C593" s="200">
        <v>0</v>
      </c>
      <c r="D593" s="198">
        <v>4.8600000000000003</v>
      </c>
      <c r="E593" s="198">
        <f t="shared" si="13"/>
        <v>2012</v>
      </c>
    </row>
    <row r="594" spans="2:5" x14ac:dyDescent="0.2">
      <c r="B594" s="199">
        <v>40969</v>
      </c>
      <c r="C594" s="200">
        <v>0</v>
      </c>
      <c r="D594" s="198">
        <v>4.92</v>
      </c>
      <c r="E594" s="198">
        <f t="shared" si="13"/>
        <v>2012</v>
      </c>
    </row>
    <row r="595" spans="2:5" x14ac:dyDescent="0.2">
      <c r="B595" s="199">
        <v>40970</v>
      </c>
      <c r="C595" s="200">
        <v>0</v>
      </c>
      <c r="D595" s="198">
        <v>4.7</v>
      </c>
      <c r="E595" s="198">
        <f t="shared" si="13"/>
        <v>2012</v>
      </c>
    </row>
    <row r="596" spans="2:5" x14ac:dyDescent="0.2">
      <c r="B596" s="199">
        <v>40971</v>
      </c>
      <c r="C596" s="200">
        <v>0</v>
      </c>
      <c r="D596" s="198">
        <v>4.6100000000000003</v>
      </c>
      <c r="E596" s="198">
        <f t="shared" si="13"/>
        <v>2012</v>
      </c>
    </row>
    <row r="597" spans="2:5" x14ac:dyDescent="0.2">
      <c r="B597" s="199">
        <v>40972</v>
      </c>
      <c r="C597" s="200">
        <v>0</v>
      </c>
      <c r="D597" s="198">
        <v>4.82</v>
      </c>
      <c r="E597" s="198">
        <f t="shared" si="13"/>
        <v>2012</v>
      </c>
    </row>
    <row r="598" spans="2:5" x14ac:dyDescent="0.2">
      <c r="B598" s="199">
        <v>40973</v>
      </c>
      <c r="C598" s="200">
        <v>0</v>
      </c>
      <c r="D598" s="198">
        <v>4.9800000000000004</v>
      </c>
      <c r="E598" s="198">
        <f t="shared" si="13"/>
        <v>2012</v>
      </c>
    </row>
    <row r="599" spans="2:5" x14ac:dyDescent="0.2">
      <c r="B599" s="199">
        <v>40974</v>
      </c>
      <c r="C599" s="200">
        <v>0</v>
      </c>
      <c r="D599" s="198">
        <v>4.99</v>
      </c>
      <c r="E599" s="198">
        <f t="shared" si="13"/>
        <v>2012</v>
      </c>
    </row>
    <row r="600" spans="2:5" x14ac:dyDescent="0.2">
      <c r="B600" s="199">
        <v>40975</v>
      </c>
      <c r="C600" s="200">
        <v>0</v>
      </c>
      <c r="D600" s="198">
        <v>4.9400000000000004</v>
      </c>
      <c r="E600" s="198">
        <f t="shared" si="13"/>
        <v>2012</v>
      </c>
    </row>
    <row r="601" spans="2:5" x14ac:dyDescent="0.2">
      <c r="B601" s="199">
        <v>40976</v>
      </c>
      <c r="C601" s="200">
        <v>0</v>
      </c>
      <c r="D601" s="198">
        <v>4.93</v>
      </c>
      <c r="E601" s="198">
        <f t="shared" si="13"/>
        <v>2012</v>
      </c>
    </row>
    <row r="602" spans="2:5" x14ac:dyDescent="0.2">
      <c r="B602" s="199">
        <v>40977</v>
      </c>
      <c r="C602" s="200">
        <v>0</v>
      </c>
      <c r="D602" s="198">
        <v>4.8600000000000003</v>
      </c>
      <c r="E602" s="198">
        <f t="shared" si="13"/>
        <v>2012</v>
      </c>
    </row>
    <row r="603" spans="2:5" x14ac:dyDescent="0.2">
      <c r="B603" s="199">
        <v>40978</v>
      </c>
      <c r="C603" s="200">
        <v>0</v>
      </c>
      <c r="D603" s="198">
        <v>4.83</v>
      </c>
      <c r="E603" s="198">
        <f t="shared" si="13"/>
        <v>2012</v>
      </c>
    </row>
    <row r="604" spans="2:5" x14ac:dyDescent="0.2">
      <c r="B604" s="199">
        <v>40979</v>
      </c>
      <c r="C604" s="200">
        <v>0</v>
      </c>
      <c r="D604" s="198">
        <v>4.91</v>
      </c>
      <c r="E604" s="198">
        <f t="shared" si="13"/>
        <v>2012</v>
      </c>
    </row>
    <row r="605" spans="2:5" x14ac:dyDescent="0.2">
      <c r="B605" s="199">
        <v>40980</v>
      </c>
      <c r="C605" s="200">
        <v>0</v>
      </c>
      <c r="D605" s="198">
        <v>4.8899999999999997</v>
      </c>
      <c r="E605" s="198">
        <f t="shared" si="13"/>
        <v>2012</v>
      </c>
    </row>
    <row r="606" spans="2:5" x14ac:dyDescent="0.2">
      <c r="B606" s="199">
        <v>40981</v>
      </c>
      <c r="C606" s="200">
        <v>0</v>
      </c>
      <c r="D606" s="198">
        <v>5.27</v>
      </c>
      <c r="E606" s="198">
        <f t="shared" si="13"/>
        <v>2012</v>
      </c>
    </row>
    <row r="607" spans="2:5" x14ac:dyDescent="0.2">
      <c r="B607" s="199">
        <v>40982</v>
      </c>
      <c r="C607" s="200">
        <v>0</v>
      </c>
      <c r="D607" s="198">
        <v>5.38</v>
      </c>
      <c r="E607" s="198">
        <f t="shared" si="13"/>
        <v>2012</v>
      </c>
    </row>
    <row r="608" spans="2:5" x14ac:dyDescent="0.2">
      <c r="B608" s="199">
        <v>40983</v>
      </c>
      <c r="C608" s="200">
        <v>0</v>
      </c>
      <c r="D608" s="198">
        <v>5.33</v>
      </c>
      <c r="E608" s="198">
        <f t="shared" si="13"/>
        <v>2012</v>
      </c>
    </row>
    <row r="609" spans="2:5" x14ac:dyDescent="0.2">
      <c r="B609" s="199">
        <v>40984</v>
      </c>
      <c r="C609" s="200">
        <v>0</v>
      </c>
      <c r="D609" s="198">
        <v>5.34</v>
      </c>
      <c r="E609" s="198">
        <f t="shared" si="13"/>
        <v>2012</v>
      </c>
    </row>
    <row r="610" spans="2:5" x14ac:dyDescent="0.2">
      <c r="B610" s="199">
        <v>40985</v>
      </c>
      <c r="C610" s="200">
        <v>0</v>
      </c>
      <c r="D610" s="198">
        <v>5.22</v>
      </c>
      <c r="E610" s="198">
        <f t="shared" si="13"/>
        <v>2012</v>
      </c>
    </row>
    <row r="611" spans="2:5" x14ac:dyDescent="0.2">
      <c r="B611" s="199">
        <v>40986</v>
      </c>
      <c r="C611" s="200">
        <v>0</v>
      </c>
      <c r="D611" s="198">
        <v>5.28</v>
      </c>
      <c r="E611" s="198">
        <f t="shared" si="13"/>
        <v>2012</v>
      </c>
    </row>
    <row r="612" spans="2:5" x14ac:dyDescent="0.2">
      <c r="B612" s="199">
        <v>40987</v>
      </c>
      <c r="C612" s="200">
        <v>0</v>
      </c>
      <c r="D612" s="198">
        <v>4.6900000000000004</v>
      </c>
      <c r="E612" s="198">
        <f t="shared" si="13"/>
        <v>2012</v>
      </c>
    </row>
    <row r="613" spans="2:5" x14ac:dyDescent="0.2">
      <c r="B613" s="199">
        <v>40988</v>
      </c>
      <c r="C613" s="200">
        <v>0</v>
      </c>
      <c r="D613" s="198">
        <v>4.84</v>
      </c>
      <c r="E613" s="198">
        <f t="shared" si="13"/>
        <v>2012</v>
      </c>
    </row>
    <row r="614" spans="2:5" x14ac:dyDescent="0.2">
      <c r="B614" s="199">
        <v>40989</v>
      </c>
      <c r="C614" s="200">
        <v>0</v>
      </c>
      <c r="D614" s="198">
        <v>4.8099999999999996</v>
      </c>
      <c r="E614" s="198">
        <f t="shared" si="13"/>
        <v>2012</v>
      </c>
    </row>
    <row r="615" spans="2:5" x14ac:dyDescent="0.2">
      <c r="B615" s="199">
        <v>40990</v>
      </c>
      <c r="C615" s="200">
        <v>0</v>
      </c>
      <c r="D615" s="198">
        <v>4.7</v>
      </c>
      <c r="E615" s="198">
        <f t="shared" si="13"/>
        <v>2012</v>
      </c>
    </row>
    <row r="616" spans="2:5" x14ac:dyDescent="0.2">
      <c r="B616" s="199">
        <v>40991</v>
      </c>
      <c r="C616" s="200">
        <v>0</v>
      </c>
      <c r="D616" s="198">
        <v>4.6900000000000004</v>
      </c>
      <c r="E616" s="198">
        <f t="shared" si="13"/>
        <v>2012</v>
      </c>
    </row>
    <row r="617" spans="2:5" x14ac:dyDescent="0.2">
      <c r="B617" s="199">
        <v>40992</v>
      </c>
      <c r="C617" s="200">
        <v>0</v>
      </c>
      <c r="D617" s="198">
        <v>4.68</v>
      </c>
      <c r="E617" s="198">
        <f t="shared" si="13"/>
        <v>2012</v>
      </c>
    </row>
    <row r="618" spans="2:5" x14ac:dyDescent="0.2">
      <c r="B618" s="199">
        <v>40993</v>
      </c>
      <c r="C618" s="200">
        <v>0</v>
      </c>
      <c r="D618" s="198">
        <v>4.55</v>
      </c>
      <c r="E618" s="198">
        <f t="shared" si="13"/>
        <v>2012</v>
      </c>
    </row>
    <row r="619" spans="2:5" x14ac:dyDescent="0.2">
      <c r="B619" s="199">
        <v>40994</v>
      </c>
      <c r="C619" s="200">
        <v>0</v>
      </c>
      <c r="D619" s="198">
        <v>4.62</v>
      </c>
      <c r="E619" s="198">
        <f t="shared" si="13"/>
        <v>2012</v>
      </c>
    </row>
    <row r="620" spans="2:5" x14ac:dyDescent="0.2">
      <c r="B620" s="199">
        <v>40995</v>
      </c>
      <c r="C620" s="200">
        <v>0</v>
      </c>
      <c r="D620" s="198">
        <v>4.8099999999999996</v>
      </c>
      <c r="E620" s="198">
        <f t="shared" si="13"/>
        <v>2012</v>
      </c>
    </row>
    <row r="621" spans="2:5" x14ac:dyDescent="0.2">
      <c r="B621" s="199">
        <v>40996</v>
      </c>
      <c r="C621" s="200">
        <v>0</v>
      </c>
      <c r="D621" s="198">
        <v>4.79</v>
      </c>
      <c r="E621" s="198">
        <f t="shared" si="13"/>
        <v>2012</v>
      </c>
    </row>
    <row r="622" spans="2:5" x14ac:dyDescent="0.2">
      <c r="B622" s="199">
        <v>40997</v>
      </c>
      <c r="C622" s="200">
        <v>0</v>
      </c>
      <c r="D622" s="198">
        <v>4.8099999999999996</v>
      </c>
      <c r="E622" s="198">
        <f t="shared" si="13"/>
        <v>2012</v>
      </c>
    </row>
    <row r="623" spans="2:5" x14ac:dyDescent="0.2">
      <c r="B623" s="199">
        <v>40998</v>
      </c>
      <c r="C623" s="200">
        <v>0</v>
      </c>
      <c r="D623" s="198">
        <v>4.8600000000000003</v>
      </c>
      <c r="E623" s="198">
        <f t="shared" si="13"/>
        <v>2012</v>
      </c>
    </row>
    <row r="624" spans="2:5" x14ac:dyDescent="0.2">
      <c r="B624" s="199">
        <v>40999</v>
      </c>
      <c r="C624" s="200">
        <v>0</v>
      </c>
      <c r="D624" s="198">
        <v>4.91</v>
      </c>
      <c r="E624" s="198">
        <f t="shared" si="13"/>
        <v>2012</v>
      </c>
    </row>
    <row r="625" spans="2:5" x14ac:dyDescent="0.2">
      <c r="B625" s="199">
        <v>41000</v>
      </c>
      <c r="C625" s="200">
        <v>0</v>
      </c>
      <c r="D625" s="198">
        <v>4.83</v>
      </c>
      <c r="E625" s="198">
        <f t="shared" si="13"/>
        <v>2012</v>
      </c>
    </row>
    <row r="626" spans="2:5" x14ac:dyDescent="0.2">
      <c r="B626" s="199">
        <v>41001</v>
      </c>
      <c r="C626" s="200">
        <v>0</v>
      </c>
      <c r="D626" s="198">
        <v>4.97</v>
      </c>
      <c r="E626" s="198">
        <f t="shared" si="13"/>
        <v>2012</v>
      </c>
    </row>
    <row r="627" spans="2:5" x14ac:dyDescent="0.2">
      <c r="B627" s="199">
        <v>41002</v>
      </c>
      <c r="C627" s="200">
        <v>0</v>
      </c>
      <c r="D627" s="198">
        <v>4.95</v>
      </c>
      <c r="E627" s="198">
        <f t="shared" si="13"/>
        <v>2012</v>
      </c>
    </row>
    <row r="628" spans="2:5" x14ac:dyDescent="0.2">
      <c r="B628" s="199">
        <v>41003</v>
      </c>
      <c r="C628" s="200">
        <v>0</v>
      </c>
      <c r="D628" s="198">
        <v>4.91</v>
      </c>
      <c r="E628" s="198">
        <f t="shared" si="13"/>
        <v>2012</v>
      </c>
    </row>
    <row r="629" spans="2:5" x14ac:dyDescent="0.2">
      <c r="B629" s="199">
        <v>41004</v>
      </c>
      <c r="C629" s="200">
        <v>0</v>
      </c>
      <c r="D629" s="198">
        <v>4.92</v>
      </c>
      <c r="E629" s="198">
        <f t="shared" si="13"/>
        <v>2012</v>
      </c>
    </row>
    <row r="630" spans="2:5" x14ac:dyDescent="0.2">
      <c r="B630" s="199">
        <v>41005</v>
      </c>
      <c r="C630" s="200">
        <v>0</v>
      </c>
      <c r="D630" s="198">
        <v>4.95</v>
      </c>
      <c r="E630" s="198">
        <f t="shared" si="13"/>
        <v>2012</v>
      </c>
    </row>
    <row r="631" spans="2:5" x14ac:dyDescent="0.2">
      <c r="B631" s="199">
        <v>41006</v>
      </c>
      <c r="C631" s="200">
        <v>0</v>
      </c>
      <c r="D631" s="198">
        <v>4.6900000000000004</v>
      </c>
      <c r="E631" s="198">
        <f t="shared" si="13"/>
        <v>2012</v>
      </c>
    </row>
    <row r="632" spans="2:5" x14ac:dyDescent="0.2">
      <c r="B632" s="199">
        <v>41007</v>
      </c>
      <c r="C632" s="200">
        <v>0</v>
      </c>
      <c r="D632" s="198">
        <v>4.79</v>
      </c>
      <c r="E632" s="198">
        <f t="shared" si="13"/>
        <v>2012</v>
      </c>
    </row>
    <row r="633" spans="2:5" x14ac:dyDescent="0.2">
      <c r="B633" s="199">
        <v>41008</v>
      </c>
      <c r="C633" s="200">
        <v>0</v>
      </c>
      <c r="D633" s="198">
        <v>4.87</v>
      </c>
      <c r="E633" s="198">
        <f t="shared" si="13"/>
        <v>2012</v>
      </c>
    </row>
    <row r="634" spans="2:5" x14ac:dyDescent="0.2">
      <c r="B634" s="199">
        <v>41009</v>
      </c>
      <c r="C634" s="200">
        <v>0</v>
      </c>
      <c r="D634" s="198">
        <v>4.84</v>
      </c>
      <c r="E634" s="198">
        <f t="shared" si="13"/>
        <v>2012</v>
      </c>
    </row>
    <row r="635" spans="2:5" x14ac:dyDescent="0.2">
      <c r="B635" s="199">
        <v>41010</v>
      </c>
      <c r="C635" s="200">
        <v>0</v>
      </c>
      <c r="D635" s="198">
        <v>4.93</v>
      </c>
      <c r="E635" s="198">
        <f t="shared" si="13"/>
        <v>2012</v>
      </c>
    </row>
    <row r="636" spans="2:5" x14ac:dyDescent="0.2">
      <c r="B636" s="199">
        <v>41011</v>
      </c>
      <c r="C636" s="200">
        <v>0</v>
      </c>
      <c r="D636" s="198">
        <v>4.92</v>
      </c>
      <c r="E636" s="198">
        <f t="shared" si="13"/>
        <v>2012</v>
      </c>
    </row>
    <row r="637" spans="2:5" x14ac:dyDescent="0.2">
      <c r="B637" s="199">
        <v>41012</v>
      </c>
      <c r="C637" s="200">
        <v>0</v>
      </c>
      <c r="D637" s="198">
        <v>4.9400000000000004</v>
      </c>
      <c r="E637" s="198">
        <f t="shared" si="13"/>
        <v>2012</v>
      </c>
    </row>
    <row r="638" spans="2:5" x14ac:dyDescent="0.2">
      <c r="B638" s="199">
        <v>41013</v>
      </c>
      <c r="C638" s="200">
        <v>0</v>
      </c>
      <c r="D638" s="198">
        <v>4.96</v>
      </c>
      <c r="E638" s="198">
        <f t="shared" si="13"/>
        <v>2012</v>
      </c>
    </row>
    <row r="639" spans="2:5" x14ac:dyDescent="0.2">
      <c r="B639" s="199">
        <v>41014</v>
      </c>
      <c r="C639" s="200">
        <v>0</v>
      </c>
      <c r="D639" s="198">
        <v>4.97</v>
      </c>
      <c r="E639" s="198">
        <f t="shared" si="13"/>
        <v>2012</v>
      </c>
    </row>
    <row r="640" spans="2:5" x14ac:dyDescent="0.2">
      <c r="B640" s="199">
        <v>41015</v>
      </c>
      <c r="C640" s="200">
        <v>0</v>
      </c>
      <c r="D640" s="198">
        <v>4.93</v>
      </c>
      <c r="E640" s="198">
        <f t="shared" si="13"/>
        <v>2012</v>
      </c>
    </row>
    <row r="641" spans="2:5" x14ac:dyDescent="0.2">
      <c r="B641" s="199">
        <v>41016</v>
      </c>
      <c r="C641" s="200">
        <v>0</v>
      </c>
      <c r="D641" s="198">
        <v>4.9800000000000004</v>
      </c>
      <c r="E641" s="198">
        <f t="shared" si="13"/>
        <v>2012</v>
      </c>
    </row>
    <row r="642" spans="2:5" x14ac:dyDescent="0.2">
      <c r="B642" s="199">
        <v>41017</v>
      </c>
      <c r="C642" s="200">
        <v>0</v>
      </c>
      <c r="D642" s="198">
        <v>5.12</v>
      </c>
      <c r="E642" s="198">
        <f t="shared" si="13"/>
        <v>2012</v>
      </c>
    </row>
    <row r="643" spans="2:5" x14ac:dyDescent="0.2">
      <c r="B643" s="199">
        <v>41018</v>
      </c>
      <c r="C643" s="200">
        <v>0</v>
      </c>
      <c r="D643" s="198">
        <v>5.14</v>
      </c>
      <c r="E643" s="198">
        <f t="shared" ref="E643:E706" si="14">YEAR(B643)</f>
        <v>2012</v>
      </c>
    </row>
    <row r="644" spans="2:5" x14ac:dyDescent="0.2">
      <c r="B644" s="199">
        <v>41019</v>
      </c>
      <c r="C644" s="200">
        <v>0</v>
      </c>
      <c r="D644" s="198">
        <v>5.35</v>
      </c>
      <c r="E644" s="198">
        <f t="shared" si="14"/>
        <v>2012</v>
      </c>
    </row>
    <row r="645" spans="2:5" x14ac:dyDescent="0.2">
      <c r="B645" s="199">
        <v>41020</v>
      </c>
      <c r="C645" s="200">
        <v>0</v>
      </c>
      <c r="D645" s="198">
        <v>5.26</v>
      </c>
      <c r="E645" s="198">
        <f t="shared" si="14"/>
        <v>2012</v>
      </c>
    </row>
    <row r="646" spans="2:5" x14ac:dyDescent="0.2">
      <c r="B646" s="199">
        <v>41021</v>
      </c>
      <c r="C646" s="200">
        <v>0</v>
      </c>
      <c r="D646" s="198">
        <v>5.2</v>
      </c>
      <c r="E646" s="198">
        <f t="shared" si="14"/>
        <v>2012</v>
      </c>
    </row>
    <row r="647" spans="2:5" x14ac:dyDescent="0.2">
      <c r="B647" s="199">
        <v>41022</v>
      </c>
      <c r="C647" s="200">
        <v>0</v>
      </c>
      <c r="D647" s="198">
        <v>4.96</v>
      </c>
      <c r="E647" s="198">
        <f t="shared" si="14"/>
        <v>2012</v>
      </c>
    </row>
    <row r="648" spans="2:5" x14ac:dyDescent="0.2">
      <c r="B648" s="199">
        <v>41023</v>
      </c>
      <c r="C648" s="200">
        <v>0</v>
      </c>
      <c r="D648" s="198">
        <v>5.0999999999999996</v>
      </c>
      <c r="E648" s="198">
        <f t="shared" si="14"/>
        <v>2012</v>
      </c>
    </row>
    <row r="649" spans="2:5" x14ac:dyDescent="0.2">
      <c r="B649" s="199">
        <v>41024</v>
      </c>
      <c r="C649" s="200">
        <v>0</v>
      </c>
      <c r="D649" s="198">
        <v>5.13</v>
      </c>
      <c r="E649" s="198">
        <f t="shared" si="14"/>
        <v>2012</v>
      </c>
    </row>
    <row r="650" spans="2:5" x14ac:dyDescent="0.2">
      <c r="B650" s="199">
        <v>41025</v>
      </c>
      <c r="C650" s="200">
        <v>0</v>
      </c>
      <c r="D650" s="198">
        <v>5.0999999999999996</v>
      </c>
      <c r="E650" s="198">
        <f t="shared" si="14"/>
        <v>2012</v>
      </c>
    </row>
    <row r="651" spans="2:5" x14ac:dyDescent="0.2">
      <c r="B651" s="199">
        <v>41026</v>
      </c>
      <c r="C651" s="200">
        <v>0</v>
      </c>
      <c r="D651" s="198">
        <v>5.1100000000000003</v>
      </c>
      <c r="E651" s="198">
        <f t="shared" si="14"/>
        <v>2012</v>
      </c>
    </row>
    <row r="652" spans="2:5" x14ac:dyDescent="0.2">
      <c r="B652" s="199">
        <v>41027</v>
      </c>
      <c r="C652" s="200">
        <v>0</v>
      </c>
      <c r="D652" s="198">
        <v>4.9800000000000004</v>
      </c>
      <c r="E652" s="198">
        <f t="shared" si="14"/>
        <v>2012</v>
      </c>
    </row>
    <row r="653" spans="2:5" x14ac:dyDescent="0.2">
      <c r="B653" s="199">
        <v>41028</v>
      </c>
      <c r="C653" s="200">
        <v>0</v>
      </c>
      <c r="D653" s="198">
        <v>4.9000000000000004</v>
      </c>
      <c r="E653" s="198">
        <f t="shared" si="14"/>
        <v>2012</v>
      </c>
    </row>
    <row r="654" spans="2:5" x14ac:dyDescent="0.2">
      <c r="B654" s="199">
        <v>41029</v>
      </c>
      <c r="C654" s="200">
        <v>0</v>
      </c>
      <c r="D654" s="198">
        <v>4.95</v>
      </c>
      <c r="E654" s="198">
        <f t="shared" si="14"/>
        <v>2012</v>
      </c>
    </row>
    <row r="655" spans="2:5" x14ac:dyDescent="0.2">
      <c r="B655" s="199">
        <v>41030</v>
      </c>
      <c r="C655" s="200">
        <v>0</v>
      </c>
      <c r="D655" s="198">
        <v>5</v>
      </c>
      <c r="E655" s="198">
        <f t="shared" si="14"/>
        <v>2012</v>
      </c>
    </row>
    <row r="656" spans="2:5" x14ac:dyDescent="0.2">
      <c r="B656" s="199">
        <v>41031</v>
      </c>
      <c r="C656" s="200">
        <v>0</v>
      </c>
      <c r="D656" s="198">
        <v>5.07</v>
      </c>
      <c r="E656" s="198">
        <f t="shared" si="14"/>
        <v>2012</v>
      </c>
    </row>
    <row r="657" spans="2:5" x14ac:dyDescent="0.2">
      <c r="B657" s="199">
        <v>41032</v>
      </c>
      <c r="C657" s="200">
        <v>0</v>
      </c>
      <c r="D657" s="198">
        <v>5.13</v>
      </c>
      <c r="E657" s="198">
        <f t="shared" si="14"/>
        <v>2012</v>
      </c>
    </row>
    <row r="658" spans="2:5" x14ac:dyDescent="0.2">
      <c r="B658" s="199">
        <v>41033</v>
      </c>
      <c r="C658" s="200">
        <v>0</v>
      </c>
      <c r="D658" s="198">
        <v>5.07</v>
      </c>
      <c r="E658" s="198">
        <f t="shared" si="14"/>
        <v>2012</v>
      </c>
    </row>
    <row r="659" spans="2:5" x14ac:dyDescent="0.2">
      <c r="B659" s="199">
        <v>41034</v>
      </c>
      <c r="C659" s="200">
        <v>0</v>
      </c>
      <c r="D659" s="198">
        <v>5.08</v>
      </c>
      <c r="E659" s="198">
        <f t="shared" si="14"/>
        <v>2012</v>
      </c>
    </row>
    <row r="660" spans="2:5" x14ac:dyDescent="0.2">
      <c r="B660" s="199">
        <v>41035</v>
      </c>
      <c r="C660" s="200">
        <v>0</v>
      </c>
      <c r="D660" s="198">
        <v>5.05</v>
      </c>
      <c r="E660" s="198">
        <f t="shared" si="14"/>
        <v>2012</v>
      </c>
    </row>
    <row r="661" spans="2:5" x14ac:dyDescent="0.2">
      <c r="B661" s="199">
        <v>41036</v>
      </c>
      <c r="C661" s="200">
        <v>0</v>
      </c>
      <c r="D661" s="198">
        <v>5.0599999999999996</v>
      </c>
      <c r="E661" s="198">
        <f t="shared" si="14"/>
        <v>2012</v>
      </c>
    </row>
    <row r="662" spans="2:5" x14ac:dyDescent="0.2">
      <c r="B662" s="199">
        <v>41037</v>
      </c>
      <c r="C662" s="200">
        <v>0</v>
      </c>
      <c r="D662" s="198">
        <v>5.05</v>
      </c>
      <c r="E662" s="198">
        <f t="shared" si="14"/>
        <v>2012</v>
      </c>
    </row>
    <row r="663" spans="2:5" x14ac:dyDescent="0.2">
      <c r="B663" s="199">
        <v>41038</v>
      </c>
      <c r="C663" s="200">
        <v>0</v>
      </c>
      <c r="D663" s="198">
        <v>5.04</v>
      </c>
      <c r="E663" s="198">
        <f t="shared" si="14"/>
        <v>2012</v>
      </c>
    </row>
    <row r="664" spans="2:5" x14ac:dyDescent="0.2">
      <c r="B664" s="199">
        <v>41039</v>
      </c>
      <c r="C664" s="200">
        <v>0</v>
      </c>
      <c r="D664" s="198">
        <v>4.8499999999999996</v>
      </c>
      <c r="E664" s="198">
        <f t="shared" si="14"/>
        <v>2012</v>
      </c>
    </row>
    <row r="665" spans="2:5" x14ac:dyDescent="0.2">
      <c r="B665" s="199">
        <v>41040</v>
      </c>
      <c r="C665" s="200">
        <v>0</v>
      </c>
      <c r="D665" s="198">
        <v>4.96</v>
      </c>
      <c r="E665" s="198">
        <f t="shared" si="14"/>
        <v>2012</v>
      </c>
    </row>
    <row r="666" spans="2:5" x14ac:dyDescent="0.2">
      <c r="B666" s="199">
        <v>41041</v>
      </c>
      <c r="C666" s="200">
        <v>0</v>
      </c>
      <c r="D666" s="198">
        <v>4.95</v>
      </c>
      <c r="E666" s="198">
        <f t="shared" si="14"/>
        <v>2012</v>
      </c>
    </row>
    <row r="667" spans="2:5" x14ac:dyDescent="0.2">
      <c r="B667" s="199">
        <v>41042</v>
      </c>
      <c r="C667" s="200">
        <v>0</v>
      </c>
      <c r="D667" s="198">
        <v>4.93</v>
      </c>
      <c r="E667" s="198">
        <f t="shared" si="14"/>
        <v>2012</v>
      </c>
    </row>
    <row r="668" spans="2:5" x14ac:dyDescent="0.2">
      <c r="B668" s="199">
        <v>41043</v>
      </c>
      <c r="C668" s="200">
        <v>0</v>
      </c>
      <c r="D668" s="198">
        <v>5.01</v>
      </c>
      <c r="E668" s="198">
        <f t="shared" si="14"/>
        <v>2012</v>
      </c>
    </row>
    <row r="669" spans="2:5" x14ac:dyDescent="0.2">
      <c r="B669" s="199">
        <v>41044</v>
      </c>
      <c r="C669" s="200">
        <v>0</v>
      </c>
      <c r="D669" s="198">
        <v>5.03</v>
      </c>
      <c r="E669" s="198">
        <f t="shared" si="14"/>
        <v>2012</v>
      </c>
    </row>
    <row r="670" spans="2:5" x14ac:dyDescent="0.2">
      <c r="B670" s="199">
        <v>41045</v>
      </c>
      <c r="C670" s="200">
        <v>0</v>
      </c>
      <c r="D670" s="198">
        <v>5.09</v>
      </c>
      <c r="E670" s="198">
        <f t="shared" si="14"/>
        <v>2012</v>
      </c>
    </row>
    <row r="671" spans="2:5" x14ac:dyDescent="0.2">
      <c r="B671" s="199">
        <v>41046</v>
      </c>
      <c r="C671" s="200">
        <v>0</v>
      </c>
      <c r="D671" s="198">
        <v>5.0999999999999996</v>
      </c>
      <c r="E671" s="198">
        <f t="shared" si="14"/>
        <v>2012</v>
      </c>
    </row>
    <row r="672" spans="2:5" x14ac:dyDescent="0.2">
      <c r="B672" s="199">
        <v>41047</v>
      </c>
      <c r="C672" s="200">
        <v>0</v>
      </c>
      <c r="D672" s="198">
        <v>5.12</v>
      </c>
      <c r="E672" s="198">
        <f t="shared" si="14"/>
        <v>2012</v>
      </c>
    </row>
    <row r="673" spans="2:5" x14ac:dyDescent="0.2">
      <c r="B673" s="199">
        <v>41048</v>
      </c>
      <c r="C673" s="200">
        <v>0</v>
      </c>
      <c r="D673" s="198">
        <v>5.0999999999999996</v>
      </c>
      <c r="E673" s="198">
        <f t="shared" si="14"/>
        <v>2012</v>
      </c>
    </row>
    <row r="674" spans="2:5" x14ac:dyDescent="0.2">
      <c r="B674" s="199">
        <v>41049</v>
      </c>
      <c r="C674" s="200">
        <v>0</v>
      </c>
      <c r="D674" s="198">
        <v>5.09</v>
      </c>
      <c r="E674" s="198">
        <f t="shared" si="14"/>
        <v>2012</v>
      </c>
    </row>
    <row r="675" spans="2:5" x14ac:dyDescent="0.2">
      <c r="B675" s="199">
        <v>41050</v>
      </c>
      <c r="C675" s="200">
        <v>0</v>
      </c>
      <c r="D675" s="198">
        <v>5.0999999999999996</v>
      </c>
      <c r="E675" s="198">
        <f t="shared" si="14"/>
        <v>2012</v>
      </c>
    </row>
    <row r="676" spans="2:5" x14ac:dyDescent="0.2">
      <c r="B676" s="199">
        <v>41051</v>
      </c>
      <c r="C676" s="200">
        <v>0</v>
      </c>
      <c r="D676" s="198">
        <v>5.0999999999999996</v>
      </c>
      <c r="E676" s="198">
        <f t="shared" si="14"/>
        <v>2012</v>
      </c>
    </row>
    <row r="677" spans="2:5" x14ac:dyDescent="0.2">
      <c r="B677" s="199">
        <v>41052</v>
      </c>
      <c r="C677" s="200">
        <v>0</v>
      </c>
      <c r="D677" s="198">
        <v>5.14</v>
      </c>
      <c r="E677" s="198">
        <f t="shared" si="14"/>
        <v>2012</v>
      </c>
    </row>
    <row r="678" spans="2:5" x14ac:dyDescent="0.2">
      <c r="B678" s="199">
        <v>41053</v>
      </c>
      <c r="C678" s="200">
        <v>0</v>
      </c>
      <c r="D678" s="198">
        <v>5.12</v>
      </c>
      <c r="E678" s="198">
        <f t="shared" si="14"/>
        <v>2012</v>
      </c>
    </row>
    <row r="679" spans="2:5" x14ac:dyDescent="0.2">
      <c r="B679" s="199">
        <v>41054</v>
      </c>
      <c r="C679" s="200">
        <v>0</v>
      </c>
      <c r="D679" s="198">
        <v>5.15</v>
      </c>
      <c r="E679" s="198">
        <f t="shared" si="14"/>
        <v>2012</v>
      </c>
    </row>
    <row r="680" spans="2:5" x14ac:dyDescent="0.2">
      <c r="B680" s="199">
        <v>41055</v>
      </c>
      <c r="C680" s="200">
        <v>0</v>
      </c>
      <c r="D680" s="198">
        <v>5.0999999999999996</v>
      </c>
      <c r="E680" s="198">
        <f t="shared" si="14"/>
        <v>2012</v>
      </c>
    </row>
    <row r="681" spans="2:5" x14ac:dyDescent="0.2">
      <c r="B681" s="199">
        <v>41056</v>
      </c>
      <c r="C681" s="200">
        <v>0</v>
      </c>
      <c r="D681" s="198">
        <v>5.14</v>
      </c>
      <c r="E681" s="198">
        <f t="shared" si="14"/>
        <v>2012</v>
      </c>
    </row>
    <row r="682" spans="2:5" x14ac:dyDescent="0.2">
      <c r="B682" s="199">
        <v>41057</v>
      </c>
      <c r="C682" s="200">
        <v>0</v>
      </c>
      <c r="D682" s="198">
        <v>5.14</v>
      </c>
      <c r="E682" s="198">
        <f t="shared" si="14"/>
        <v>2012</v>
      </c>
    </row>
    <row r="683" spans="2:5" x14ac:dyDescent="0.2">
      <c r="B683" s="199">
        <v>41058</v>
      </c>
      <c r="C683" s="200">
        <v>0</v>
      </c>
      <c r="D683" s="198">
        <v>5.15</v>
      </c>
      <c r="E683" s="198">
        <f t="shared" si="14"/>
        <v>2012</v>
      </c>
    </row>
    <row r="684" spans="2:5" x14ac:dyDescent="0.2">
      <c r="B684" s="199">
        <v>41059</v>
      </c>
      <c r="C684" s="200">
        <v>0</v>
      </c>
      <c r="D684" s="198">
        <v>5.13</v>
      </c>
      <c r="E684" s="198">
        <f t="shared" si="14"/>
        <v>2012</v>
      </c>
    </row>
    <row r="685" spans="2:5" x14ac:dyDescent="0.2">
      <c r="B685" s="199">
        <v>41060</v>
      </c>
      <c r="C685" s="200">
        <v>0</v>
      </c>
      <c r="D685" s="198">
        <v>5.18</v>
      </c>
      <c r="E685" s="198">
        <f t="shared" si="14"/>
        <v>2012</v>
      </c>
    </row>
    <row r="686" spans="2:5" x14ac:dyDescent="0.2">
      <c r="B686" s="199">
        <v>41061</v>
      </c>
      <c r="C686" s="200">
        <v>0</v>
      </c>
      <c r="D686" s="198">
        <v>5.27</v>
      </c>
      <c r="E686" s="198">
        <f t="shared" si="14"/>
        <v>2012</v>
      </c>
    </row>
    <row r="687" spans="2:5" x14ac:dyDescent="0.2">
      <c r="B687" s="199">
        <v>41062</v>
      </c>
      <c r="C687" s="200">
        <v>0</v>
      </c>
      <c r="D687" s="198">
        <v>5.25</v>
      </c>
      <c r="E687" s="198">
        <f t="shared" si="14"/>
        <v>2012</v>
      </c>
    </row>
    <row r="688" spans="2:5" x14ac:dyDescent="0.2">
      <c r="B688" s="199">
        <v>41063</v>
      </c>
      <c r="C688" s="200">
        <v>0</v>
      </c>
      <c r="D688" s="198">
        <v>5.21</v>
      </c>
      <c r="E688" s="198">
        <f t="shared" si="14"/>
        <v>2012</v>
      </c>
    </row>
    <row r="689" spans="2:5" x14ac:dyDescent="0.2">
      <c r="B689" s="199">
        <v>41064</v>
      </c>
      <c r="C689" s="200">
        <v>0</v>
      </c>
      <c r="D689" s="198">
        <v>5.27</v>
      </c>
      <c r="E689" s="198">
        <f t="shared" si="14"/>
        <v>2012</v>
      </c>
    </row>
    <row r="690" spans="2:5" x14ac:dyDescent="0.2">
      <c r="B690" s="199">
        <v>41065</v>
      </c>
      <c r="C690" s="200">
        <v>0</v>
      </c>
      <c r="D690" s="198">
        <v>5.44</v>
      </c>
      <c r="E690" s="198">
        <f t="shared" si="14"/>
        <v>2012</v>
      </c>
    </row>
    <row r="691" spans="2:5" x14ac:dyDescent="0.2">
      <c r="B691" s="199">
        <v>41066</v>
      </c>
      <c r="C691" s="200">
        <v>0</v>
      </c>
      <c r="D691" s="198">
        <v>5.46</v>
      </c>
      <c r="E691" s="198">
        <f t="shared" si="14"/>
        <v>2012</v>
      </c>
    </row>
    <row r="692" spans="2:5" x14ac:dyDescent="0.2">
      <c r="B692" s="199">
        <v>41067</v>
      </c>
      <c r="C692" s="200">
        <v>0</v>
      </c>
      <c r="D692" s="198">
        <v>5.59</v>
      </c>
      <c r="E692" s="198">
        <f t="shared" si="14"/>
        <v>2012</v>
      </c>
    </row>
    <row r="693" spans="2:5" x14ac:dyDescent="0.2">
      <c r="B693" s="199">
        <v>41068</v>
      </c>
      <c r="C693" s="200">
        <v>0</v>
      </c>
      <c r="D693" s="198">
        <v>5.63</v>
      </c>
      <c r="E693" s="198">
        <f t="shared" si="14"/>
        <v>2012</v>
      </c>
    </row>
    <row r="694" spans="2:5" x14ac:dyDescent="0.2">
      <c r="B694" s="199">
        <v>41069</v>
      </c>
      <c r="C694" s="200">
        <v>0</v>
      </c>
      <c r="D694" s="198">
        <v>5.56</v>
      </c>
      <c r="E694" s="198">
        <f t="shared" si="14"/>
        <v>2012</v>
      </c>
    </row>
    <row r="695" spans="2:5" x14ac:dyDescent="0.2">
      <c r="B695" s="199">
        <v>41070</v>
      </c>
      <c r="C695" s="200">
        <v>0</v>
      </c>
      <c r="D695" s="198">
        <v>5.47</v>
      </c>
      <c r="E695" s="198">
        <f t="shared" si="14"/>
        <v>2012</v>
      </c>
    </row>
    <row r="696" spans="2:5" x14ac:dyDescent="0.2">
      <c r="B696" s="199">
        <v>41071</v>
      </c>
      <c r="C696" s="200">
        <v>0</v>
      </c>
      <c r="D696" s="198">
        <v>5.57</v>
      </c>
      <c r="E696" s="198">
        <f t="shared" si="14"/>
        <v>2012</v>
      </c>
    </row>
    <row r="697" spans="2:5" x14ac:dyDescent="0.2">
      <c r="B697" s="199">
        <v>41072</v>
      </c>
      <c r="C697" s="200">
        <v>0</v>
      </c>
      <c r="D697" s="198">
        <v>5.7</v>
      </c>
      <c r="E697" s="198">
        <f t="shared" si="14"/>
        <v>2012</v>
      </c>
    </row>
    <row r="698" spans="2:5" x14ac:dyDescent="0.2">
      <c r="B698" s="199">
        <v>41073</v>
      </c>
      <c r="C698" s="200">
        <v>0</v>
      </c>
      <c r="D698" s="198">
        <v>5.93</v>
      </c>
      <c r="E698" s="198">
        <f t="shared" si="14"/>
        <v>2012</v>
      </c>
    </row>
    <row r="699" spans="2:5" x14ac:dyDescent="0.2">
      <c r="B699" s="199">
        <v>41074</v>
      </c>
      <c r="C699" s="200">
        <v>0</v>
      </c>
      <c r="D699" s="198">
        <v>5.95</v>
      </c>
      <c r="E699" s="198">
        <f t="shared" si="14"/>
        <v>2012</v>
      </c>
    </row>
    <row r="700" spans="2:5" x14ac:dyDescent="0.2">
      <c r="B700" s="199">
        <v>41075</v>
      </c>
      <c r="C700" s="200">
        <v>0</v>
      </c>
      <c r="D700" s="198">
        <v>6.5</v>
      </c>
      <c r="E700" s="198">
        <f t="shared" si="14"/>
        <v>2012</v>
      </c>
    </row>
    <row r="701" spans="2:5" x14ac:dyDescent="0.2">
      <c r="B701" s="199">
        <v>41076</v>
      </c>
      <c r="C701" s="200">
        <v>0</v>
      </c>
      <c r="D701" s="198">
        <v>6.4</v>
      </c>
      <c r="E701" s="198">
        <f t="shared" si="14"/>
        <v>2012</v>
      </c>
    </row>
    <row r="702" spans="2:5" x14ac:dyDescent="0.2">
      <c r="B702" s="199">
        <v>41077</v>
      </c>
      <c r="C702" s="200">
        <v>0</v>
      </c>
      <c r="D702" s="198">
        <v>6.16</v>
      </c>
      <c r="E702" s="198">
        <f t="shared" si="14"/>
        <v>2012</v>
      </c>
    </row>
    <row r="703" spans="2:5" x14ac:dyDescent="0.2">
      <c r="B703" s="199">
        <v>41078</v>
      </c>
      <c r="C703" s="200">
        <v>0</v>
      </c>
      <c r="D703" s="198">
        <v>6.31</v>
      </c>
      <c r="E703" s="198">
        <f t="shared" si="14"/>
        <v>2012</v>
      </c>
    </row>
    <row r="704" spans="2:5" x14ac:dyDescent="0.2">
      <c r="B704" s="199">
        <v>41079</v>
      </c>
      <c r="C704" s="200">
        <v>0</v>
      </c>
      <c r="D704" s="198">
        <v>6.5</v>
      </c>
      <c r="E704" s="198">
        <f t="shared" si="14"/>
        <v>2012</v>
      </c>
    </row>
    <row r="705" spans="2:5" x14ac:dyDescent="0.2">
      <c r="B705" s="199">
        <v>41080</v>
      </c>
      <c r="C705" s="200">
        <v>0</v>
      </c>
      <c r="D705" s="198">
        <v>6.67</v>
      </c>
      <c r="E705" s="198">
        <f t="shared" si="14"/>
        <v>2012</v>
      </c>
    </row>
    <row r="706" spans="2:5" x14ac:dyDescent="0.2">
      <c r="B706" s="199">
        <v>41081</v>
      </c>
      <c r="C706" s="200">
        <v>0</v>
      </c>
      <c r="D706" s="198">
        <v>6.68</v>
      </c>
      <c r="E706" s="198">
        <f t="shared" si="14"/>
        <v>2012</v>
      </c>
    </row>
    <row r="707" spans="2:5" x14ac:dyDescent="0.2">
      <c r="B707" s="199">
        <v>41082</v>
      </c>
      <c r="C707" s="200">
        <v>0</v>
      </c>
      <c r="D707" s="198">
        <v>6.55</v>
      </c>
      <c r="E707" s="198">
        <f t="shared" ref="E707:E770" si="15">YEAR(B707)</f>
        <v>2012</v>
      </c>
    </row>
    <row r="708" spans="2:5" x14ac:dyDescent="0.2">
      <c r="B708" s="199">
        <v>41083</v>
      </c>
      <c r="C708" s="200">
        <v>0</v>
      </c>
      <c r="D708" s="198">
        <v>6.43</v>
      </c>
      <c r="E708" s="198">
        <f t="shared" si="15"/>
        <v>2012</v>
      </c>
    </row>
    <row r="709" spans="2:5" x14ac:dyDescent="0.2">
      <c r="B709" s="199">
        <v>41084</v>
      </c>
      <c r="C709" s="200">
        <v>0</v>
      </c>
      <c r="D709" s="198">
        <v>6.35</v>
      </c>
      <c r="E709" s="198">
        <f t="shared" si="15"/>
        <v>2012</v>
      </c>
    </row>
    <row r="710" spans="2:5" x14ac:dyDescent="0.2">
      <c r="B710" s="199">
        <v>41085</v>
      </c>
      <c r="C710" s="200">
        <v>0</v>
      </c>
      <c r="D710" s="198">
        <v>6.3</v>
      </c>
      <c r="E710" s="198">
        <f t="shared" si="15"/>
        <v>2012</v>
      </c>
    </row>
    <row r="711" spans="2:5" x14ac:dyDescent="0.2">
      <c r="B711" s="199">
        <v>41086</v>
      </c>
      <c r="C711" s="200">
        <v>0</v>
      </c>
      <c r="D711" s="198">
        <v>6.42</v>
      </c>
      <c r="E711" s="198">
        <f t="shared" si="15"/>
        <v>2012</v>
      </c>
    </row>
    <row r="712" spans="2:5" x14ac:dyDescent="0.2">
      <c r="B712" s="199">
        <v>41087</v>
      </c>
      <c r="C712" s="200">
        <v>0</v>
      </c>
      <c r="D712" s="198">
        <v>6.65</v>
      </c>
      <c r="E712" s="198">
        <f t="shared" si="15"/>
        <v>2012</v>
      </c>
    </row>
    <row r="713" spans="2:5" x14ac:dyDescent="0.2">
      <c r="B713" s="199">
        <v>41088</v>
      </c>
      <c r="C713" s="200">
        <v>0</v>
      </c>
      <c r="D713" s="198">
        <v>6.61</v>
      </c>
      <c r="E713" s="198">
        <f t="shared" si="15"/>
        <v>2012</v>
      </c>
    </row>
    <row r="714" spans="2:5" x14ac:dyDescent="0.2">
      <c r="B714" s="199">
        <v>41089</v>
      </c>
      <c r="C714" s="200">
        <v>0</v>
      </c>
      <c r="D714" s="198">
        <v>6.65</v>
      </c>
      <c r="E714" s="198">
        <f t="shared" si="15"/>
        <v>2012</v>
      </c>
    </row>
    <row r="715" spans="2:5" x14ac:dyDescent="0.2">
      <c r="B715" s="199">
        <v>41090</v>
      </c>
      <c r="C715" s="200">
        <v>0</v>
      </c>
      <c r="D715" s="198">
        <v>6.69</v>
      </c>
      <c r="E715" s="198">
        <f t="shared" si="15"/>
        <v>2012</v>
      </c>
    </row>
    <row r="716" spans="2:5" x14ac:dyDescent="0.2">
      <c r="B716" s="199">
        <v>41091</v>
      </c>
      <c r="C716" s="200">
        <v>0</v>
      </c>
      <c r="D716" s="198">
        <v>6.63</v>
      </c>
      <c r="E716" s="198">
        <f t="shared" si="15"/>
        <v>2012</v>
      </c>
    </row>
    <row r="717" spans="2:5" x14ac:dyDescent="0.2">
      <c r="B717" s="199">
        <v>41092</v>
      </c>
      <c r="C717" s="200">
        <v>0</v>
      </c>
      <c r="D717" s="198">
        <v>6.76</v>
      </c>
      <c r="E717" s="198">
        <f t="shared" si="15"/>
        <v>2012</v>
      </c>
    </row>
    <row r="718" spans="2:5" x14ac:dyDescent="0.2">
      <c r="B718" s="199">
        <v>41093</v>
      </c>
      <c r="C718" s="200">
        <v>0</v>
      </c>
      <c r="D718" s="198">
        <v>6.45</v>
      </c>
      <c r="E718" s="198">
        <f t="shared" si="15"/>
        <v>2012</v>
      </c>
    </row>
    <row r="719" spans="2:5" x14ac:dyDescent="0.2">
      <c r="B719" s="199">
        <v>41094</v>
      </c>
      <c r="C719" s="200">
        <v>0</v>
      </c>
      <c r="D719" s="198">
        <v>6.51</v>
      </c>
      <c r="E719" s="198">
        <f t="shared" si="15"/>
        <v>2012</v>
      </c>
    </row>
    <row r="720" spans="2:5" x14ac:dyDescent="0.2">
      <c r="B720" s="199">
        <v>41095</v>
      </c>
      <c r="C720" s="200">
        <v>0</v>
      </c>
      <c r="D720" s="198">
        <v>6.67</v>
      </c>
      <c r="E720" s="198">
        <f t="shared" si="15"/>
        <v>2012</v>
      </c>
    </row>
    <row r="721" spans="2:5" x14ac:dyDescent="0.2">
      <c r="B721" s="199">
        <v>41096</v>
      </c>
      <c r="C721" s="200">
        <v>0</v>
      </c>
      <c r="D721" s="198">
        <v>6.65</v>
      </c>
      <c r="E721" s="198">
        <f t="shared" si="15"/>
        <v>2012</v>
      </c>
    </row>
    <row r="722" spans="2:5" x14ac:dyDescent="0.2">
      <c r="B722" s="199">
        <v>41097</v>
      </c>
      <c r="C722" s="200">
        <v>0</v>
      </c>
      <c r="D722" s="198">
        <v>6.76</v>
      </c>
      <c r="E722" s="198">
        <f t="shared" si="15"/>
        <v>2012</v>
      </c>
    </row>
    <row r="723" spans="2:5" x14ac:dyDescent="0.2">
      <c r="B723" s="199">
        <v>41098</v>
      </c>
      <c r="C723" s="200">
        <v>0</v>
      </c>
      <c r="D723" s="198">
        <v>6.8</v>
      </c>
      <c r="E723" s="198">
        <f t="shared" si="15"/>
        <v>2012</v>
      </c>
    </row>
    <row r="724" spans="2:5" x14ac:dyDescent="0.2">
      <c r="B724" s="199">
        <v>41099</v>
      </c>
      <c r="C724" s="200">
        <v>0</v>
      </c>
      <c r="D724" s="198">
        <v>7.02</v>
      </c>
      <c r="E724" s="198">
        <f t="shared" si="15"/>
        <v>2012</v>
      </c>
    </row>
    <row r="725" spans="2:5" x14ac:dyDescent="0.2">
      <c r="B725" s="199">
        <v>41100</v>
      </c>
      <c r="C725" s="200">
        <v>0</v>
      </c>
      <c r="D725" s="198">
        <v>7.2</v>
      </c>
      <c r="E725" s="198">
        <f t="shared" si="15"/>
        <v>2012</v>
      </c>
    </row>
    <row r="726" spans="2:5" x14ac:dyDescent="0.2">
      <c r="B726" s="199">
        <v>41101</v>
      </c>
      <c r="C726" s="200">
        <v>0</v>
      </c>
      <c r="D726" s="198">
        <v>7.15</v>
      </c>
      <c r="E726" s="198">
        <f t="shared" si="15"/>
        <v>2012</v>
      </c>
    </row>
    <row r="727" spans="2:5" x14ac:dyDescent="0.2">
      <c r="B727" s="199">
        <v>41102</v>
      </c>
      <c r="C727" s="200">
        <v>0</v>
      </c>
      <c r="D727" s="198">
        <v>7.76</v>
      </c>
      <c r="E727" s="198">
        <f t="shared" si="15"/>
        <v>2012</v>
      </c>
    </row>
    <row r="728" spans="2:5" x14ac:dyDescent="0.2">
      <c r="B728" s="199">
        <v>41103</v>
      </c>
      <c r="C728" s="200">
        <v>0</v>
      </c>
      <c r="D728" s="198">
        <v>7.67</v>
      </c>
      <c r="E728" s="198">
        <f t="shared" si="15"/>
        <v>2012</v>
      </c>
    </row>
    <row r="729" spans="2:5" x14ac:dyDescent="0.2">
      <c r="B729" s="199">
        <v>41104</v>
      </c>
      <c r="C729" s="200">
        <v>0</v>
      </c>
      <c r="D729" s="198">
        <v>7.54</v>
      </c>
      <c r="E729" s="198">
        <f t="shared" si="15"/>
        <v>2012</v>
      </c>
    </row>
    <row r="730" spans="2:5" x14ac:dyDescent="0.2">
      <c r="B730" s="199">
        <v>41105</v>
      </c>
      <c r="C730" s="200">
        <v>0</v>
      </c>
      <c r="D730" s="198">
        <v>7.62</v>
      </c>
      <c r="E730" s="198">
        <f t="shared" si="15"/>
        <v>2012</v>
      </c>
    </row>
    <row r="731" spans="2:5" x14ac:dyDescent="0.2">
      <c r="B731" s="199">
        <v>41106</v>
      </c>
      <c r="C731" s="200">
        <v>0</v>
      </c>
      <c r="D731" s="198">
        <v>8.5</v>
      </c>
      <c r="E731" s="198">
        <f t="shared" si="15"/>
        <v>2012</v>
      </c>
    </row>
    <row r="732" spans="2:5" x14ac:dyDescent="0.2">
      <c r="B732" s="199">
        <v>41107</v>
      </c>
      <c r="C732" s="200">
        <v>0</v>
      </c>
      <c r="D732" s="198">
        <v>8.8000000000000007</v>
      </c>
      <c r="E732" s="198">
        <f t="shared" si="15"/>
        <v>2012</v>
      </c>
    </row>
    <row r="733" spans="2:5" x14ac:dyDescent="0.2">
      <c r="B733" s="199">
        <v>41108</v>
      </c>
      <c r="C733" s="200">
        <v>0</v>
      </c>
      <c r="D733" s="198">
        <v>9.11</v>
      </c>
      <c r="E733" s="198">
        <f t="shared" si="15"/>
        <v>2012</v>
      </c>
    </row>
    <row r="734" spans="2:5" x14ac:dyDescent="0.2">
      <c r="B734" s="199">
        <v>41109</v>
      </c>
      <c r="C734" s="200">
        <v>0</v>
      </c>
      <c r="D734" s="198">
        <v>8.8699999999999992</v>
      </c>
      <c r="E734" s="198">
        <f t="shared" si="15"/>
        <v>2012</v>
      </c>
    </row>
    <row r="735" spans="2:5" x14ac:dyDescent="0.2">
      <c r="B735" s="199">
        <v>41110</v>
      </c>
      <c r="C735" s="200">
        <v>0</v>
      </c>
      <c r="D735" s="198">
        <v>8.52</v>
      </c>
      <c r="E735" s="198">
        <f t="shared" si="15"/>
        <v>2012</v>
      </c>
    </row>
    <row r="736" spans="2:5" x14ac:dyDescent="0.2">
      <c r="B736" s="199">
        <v>41111</v>
      </c>
      <c r="C736" s="200">
        <v>0</v>
      </c>
      <c r="D736" s="198">
        <v>8.85</v>
      </c>
      <c r="E736" s="198">
        <f t="shared" si="15"/>
        <v>2012</v>
      </c>
    </row>
    <row r="737" spans="2:5" x14ac:dyDescent="0.2">
      <c r="B737" s="199">
        <v>41112</v>
      </c>
      <c r="C737" s="200">
        <v>0</v>
      </c>
      <c r="D737" s="198">
        <v>8.41</v>
      </c>
      <c r="E737" s="198">
        <f t="shared" si="15"/>
        <v>2012</v>
      </c>
    </row>
    <row r="738" spans="2:5" x14ac:dyDescent="0.2">
      <c r="B738" s="199">
        <v>41113</v>
      </c>
      <c r="C738" s="200">
        <v>0</v>
      </c>
      <c r="D738" s="198">
        <v>8.4499999999999993</v>
      </c>
      <c r="E738" s="198">
        <f t="shared" si="15"/>
        <v>2012</v>
      </c>
    </row>
    <row r="739" spans="2:5" x14ac:dyDescent="0.2">
      <c r="B739" s="199">
        <v>41114</v>
      </c>
      <c r="C739" s="200">
        <v>0</v>
      </c>
      <c r="D739" s="198">
        <v>8.6</v>
      </c>
      <c r="E739" s="198">
        <f t="shared" si="15"/>
        <v>2012</v>
      </c>
    </row>
    <row r="740" spans="2:5" x14ac:dyDescent="0.2">
      <c r="B740" s="199">
        <v>41115</v>
      </c>
      <c r="C740" s="200">
        <v>0</v>
      </c>
      <c r="D740" s="198">
        <v>8.8000000000000007</v>
      </c>
      <c r="E740" s="198">
        <f t="shared" si="15"/>
        <v>2012</v>
      </c>
    </row>
    <row r="741" spans="2:5" x14ac:dyDescent="0.2">
      <c r="B741" s="199">
        <v>41116</v>
      </c>
      <c r="C741" s="200">
        <v>0</v>
      </c>
      <c r="D741" s="198">
        <v>8.9</v>
      </c>
      <c r="E741" s="198">
        <f t="shared" si="15"/>
        <v>2012</v>
      </c>
    </row>
    <row r="742" spans="2:5" x14ac:dyDescent="0.2">
      <c r="B742" s="199">
        <v>41117</v>
      </c>
      <c r="C742" s="200">
        <v>0</v>
      </c>
      <c r="D742" s="198">
        <v>8.9</v>
      </c>
      <c r="E742" s="198">
        <f t="shared" si="15"/>
        <v>2012</v>
      </c>
    </row>
    <row r="743" spans="2:5" x14ac:dyDescent="0.2">
      <c r="B743" s="199">
        <v>41118</v>
      </c>
      <c r="C743" s="200">
        <v>0</v>
      </c>
      <c r="D743" s="198">
        <v>8.89</v>
      </c>
      <c r="E743" s="198">
        <f t="shared" si="15"/>
        <v>2012</v>
      </c>
    </row>
    <row r="744" spans="2:5" x14ac:dyDescent="0.2">
      <c r="B744" s="199">
        <v>41119</v>
      </c>
      <c r="C744" s="200">
        <v>0</v>
      </c>
      <c r="D744" s="198">
        <v>8.7100000000000009</v>
      </c>
      <c r="E744" s="198">
        <f t="shared" si="15"/>
        <v>2012</v>
      </c>
    </row>
    <row r="745" spans="2:5" x14ac:dyDescent="0.2">
      <c r="B745" s="199">
        <v>41120</v>
      </c>
      <c r="C745" s="200">
        <v>0</v>
      </c>
      <c r="D745" s="198">
        <v>9.1</v>
      </c>
      <c r="E745" s="198">
        <f t="shared" si="15"/>
        <v>2012</v>
      </c>
    </row>
    <row r="746" spans="2:5" x14ac:dyDescent="0.2">
      <c r="B746" s="199">
        <v>41121</v>
      </c>
      <c r="C746" s="200">
        <v>0</v>
      </c>
      <c r="D746" s="198">
        <v>9.35</v>
      </c>
      <c r="E746" s="198">
        <f t="shared" si="15"/>
        <v>2012</v>
      </c>
    </row>
    <row r="747" spans="2:5" x14ac:dyDescent="0.2">
      <c r="B747" s="199">
        <v>41122</v>
      </c>
      <c r="C747" s="200">
        <v>0</v>
      </c>
      <c r="D747" s="198">
        <v>9.5500000000000007</v>
      </c>
      <c r="E747" s="198">
        <f t="shared" si="15"/>
        <v>2012</v>
      </c>
    </row>
    <row r="748" spans="2:5" x14ac:dyDescent="0.2">
      <c r="B748" s="199">
        <v>41123</v>
      </c>
      <c r="C748" s="200">
        <v>0</v>
      </c>
      <c r="D748" s="198">
        <v>10.53</v>
      </c>
      <c r="E748" s="198">
        <f t="shared" si="15"/>
        <v>2012</v>
      </c>
    </row>
    <row r="749" spans="2:5" x14ac:dyDescent="0.2">
      <c r="B749" s="199">
        <v>41124</v>
      </c>
      <c r="C749" s="200">
        <v>0</v>
      </c>
      <c r="D749" s="198">
        <v>10.97</v>
      </c>
      <c r="E749" s="198">
        <f t="shared" si="15"/>
        <v>2012</v>
      </c>
    </row>
    <row r="750" spans="2:5" x14ac:dyDescent="0.2">
      <c r="B750" s="199">
        <v>41125</v>
      </c>
      <c r="C750" s="200">
        <v>0</v>
      </c>
      <c r="D750" s="198">
        <v>10.98</v>
      </c>
      <c r="E750" s="198">
        <f t="shared" si="15"/>
        <v>2012</v>
      </c>
    </row>
    <row r="751" spans="2:5" x14ac:dyDescent="0.2">
      <c r="B751" s="199">
        <v>41126</v>
      </c>
      <c r="C751" s="200">
        <v>0</v>
      </c>
      <c r="D751" s="198">
        <v>10.87</v>
      </c>
      <c r="E751" s="198">
        <f t="shared" si="15"/>
        <v>2012</v>
      </c>
    </row>
    <row r="752" spans="2:5" x14ac:dyDescent="0.2">
      <c r="B752" s="199">
        <v>41127</v>
      </c>
      <c r="C752" s="200">
        <v>0</v>
      </c>
      <c r="D752" s="198">
        <v>10.86</v>
      </c>
      <c r="E752" s="198">
        <f t="shared" si="15"/>
        <v>2012</v>
      </c>
    </row>
    <row r="753" spans="2:5" x14ac:dyDescent="0.2">
      <c r="B753" s="199">
        <v>41128</v>
      </c>
      <c r="C753" s="200">
        <v>0</v>
      </c>
      <c r="D753" s="198">
        <v>11.1</v>
      </c>
      <c r="E753" s="198">
        <f t="shared" si="15"/>
        <v>2012</v>
      </c>
    </row>
    <row r="754" spans="2:5" x14ac:dyDescent="0.2">
      <c r="B754" s="199">
        <v>41129</v>
      </c>
      <c r="C754" s="200">
        <v>0</v>
      </c>
      <c r="D754" s="198">
        <v>11.06</v>
      </c>
      <c r="E754" s="198">
        <f t="shared" si="15"/>
        <v>2012</v>
      </c>
    </row>
    <row r="755" spans="2:5" x14ac:dyDescent="0.2">
      <c r="B755" s="199">
        <v>41130</v>
      </c>
      <c r="C755" s="200">
        <v>0</v>
      </c>
      <c r="D755" s="198">
        <v>11.06</v>
      </c>
      <c r="E755" s="198">
        <f t="shared" si="15"/>
        <v>2012</v>
      </c>
    </row>
    <row r="756" spans="2:5" x14ac:dyDescent="0.2">
      <c r="B756" s="199">
        <v>41131</v>
      </c>
      <c r="C756" s="200">
        <v>0</v>
      </c>
      <c r="D756" s="198">
        <v>11.39</v>
      </c>
      <c r="E756" s="198">
        <f t="shared" si="15"/>
        <v>2012</v>
      </c>
    </row>
    <row r="757" spans="2:5" x14ac:dyDescent="0.2">
      <c r="B757" s="199">
        <v>41132</v>
      </c>
      <c r="C757" s="200">
        <v>0</v>
      </c>
      <c r="D757" s="198">
        <v>11.51</v>
      </c>
      <c r="E757" s="198">
        <f t="shared" si="15"/>
        <v>2012</v>
      </c>
    </row>
    <row r="758" spans="2:5" x14ac:dyDescent="0.2">
      <c r="B758" s="199">
        <v>41133</v>
      </c>
      <c r="C758" s="200">
        <v>0</v>
      </c>
      <c r="D758" s="198">
        <v>11.62</v>
      </c>
      <c r="E758" s="198">
        <f t="shared" si="15"/>
        <v>2012</v>
      </c>
    </row>
    <row r="759" spans="2:5" x14ac:dyDescent="0.2">
      <c r="B759" s="199">
        <v>41134</v>
      </c>
      <c r="C759" s="200">
        <v>0</v>
      </c>
      <c r="D759" s="198">
        <v>12.04</v>
      </c>
      <c r="E759" s="198">
        <f t="shared" si="15"/>
        <v>2012</v>
      </c>
    </row>
    <row r="760" spans="2:5" x14ac:dyDescent="0.2">
      <c r="B760" s="199">
        <v>41135</v>
      </c>
      <c r="C760" s="200">
        <v>0</v>
      </c>
      <c r="D760" s="198">
        <v>12.19</v>
      </c>
      <c r="E760" s="198">
        <f t="shared" si="15"/>
        <v>2012</v>
      </c>
    </row>
    <row r="761" spans="2:5" x14ac:dyDescent="0.2">
      <c r="B761" s="199">
        <v>41136</v>
      </c>
      <c r="C761" s="200">
        <v>0</v>
      </c>
      <c r="D761" s="198">
        <v>13.25</v>
      </c>
      <c r="E761" s="198">
        <f t="shared" si="15"/>
        <v>2012</v>
      </c>
    </row>
    <row r="762" spans="2:5" x14ac:dyDescent="0.2">
      <c r="B762" s="199">
        <v>41137</v>
      </c>
      <c r="C762" s="200">
        <v>0</v>
      </c>
      <c r="D762" s="198">
        <v>13.5</v>
      </c>
      <c r="E762" s="198">
        <f t="shared" si="15"/>
        <v>2012</v>
      </c>
    </row>
    <row r="763" spans="2:5" x14ac:dyDescent="0.2">
      <c r="B763" s="199">
        <v>41138</v>
      </c>
      <c r="C763" s="200">
        <v>0</v>
      </c>
      <c r="D763" s="198">
        <v>11.58</v>
      </c>
      <c r="E763" s="198">
        <f t="shared" si="15"/>
        <v>2012</v>
      </c>
    </row>
    <row r="764" spans="2:5" x14ac:dyDescent="0.2">
      <c r="B764" s="199">
        <v>41139</v>
      </c>
      <c r="C764" s="200">
        <v>0</v>
      </c>
      <c r="D764" s="198">
        <v>11.61</v>
      </c>
      <c r="E764" s="198">
        <f t="shared" si="15"/>
        <v>2012</v>
      </c>
    </row>
    <row r="765" spans="2:5" x14ac:dyDescent="0.2">
      <c r="B765" s="199">
        <v>41140</v>
      </c>
      <c r="C765" s="200">
        <v>0</v>
      </c>
      <c r="D765" s="198">
        <v>8</v>
      </c>
      <c r="E765" s="198">
        <f t="shared" si="15"/>
        <v>2012</v>
      </c>
    </row>
    <row r="766" spans="2:5" x14ac:dyDescent="0.2">
      <c r="B766" s="199">
        <v>41141</v>
      </c>
      <c r="C766" s="200">
        <v>0</v>
      </c>
      <c r="D766" s="198">
        <v>10.1</v>
      </c>
      <c r="E766" s="198">
        <f t="shared" si="15"/>
        <v>2012</v>
      </c>
    </row>
    <row r="767" spans="2:5" x14ac:dyDescent="0.2">
      <c r="B767" s="199">
        <v>41142</v>
      </c>
      <c r="C767" s="200">
        <v>0</v>
      </c>
      <c r="D767" s="198">
        <v>9.91</v>
      </c>
      <c r="E767" s="198">
        <f t="shared" si="15"/>
        <v>2012</v>
      </c>
    </row>
    <row r="768" spans="2:5" x14ac:dyDescent="0.2">
      <c r="B768" s="199">
        <v>41143</v>
      </c>
      <c r="C768" s="200">
        <v>0</v>
      </c>
      <c r="D768" s="198">
        <v>9.81</v>
      </c>
      <c r="E768" s="198">
        <f t="shared" si="15"/>
        <v>2012</v>
      </c>
    </row>
    <row r="769" spans="2:5" x14ac:dyDescent="0.2">
      <c r="B769" s="199">
        <v>41144</v>
      </c>
      <c r="C769" s="200">
        <v>0</v>
      </c>
      <c r="D769" s="198">
        <v>10.1</v>
      </c>
      <c r="E769" s="198">
        <f t="shared" si="15"/>
        <v>2012</v>
      </c>
    </row>
    <row r="770" spans="2:5" x14ac:dyDescent="0.2">
      <c r="B770" s="199">
        <v>41145</v>
      </c>
      <c r="C770" s="200">
        <v>0</v>
      </c>
      <c r="D770" s="198">
        <v>10.6</v>
      </c>
      <c r="E770" s="198">
        <f t="shared" si="15"/>
        <v>2012</v>
      </c>
    </row>
    <row r="771" spans="2:5" x14ac:dyDescent="0.2">
      <c r="B771" s="199">
        <v>41146</v>
      </c>
      <c r="C771" s="200">
        <v>0</v>
      </c>
      <c r="D771" s="198">
        <v>10.52</v>
      </c>
      <c r="E771" s="198">
        <f t="shared" ref="E771:E834" si="16">YEAR(B771)</f>
        <v>2012</v>
      </c>
    </row>
    <row r="772" spans="2:5" x14ac:dyDescent="0.2">
      <c r="B772" s="199">
        <v>41147</v>
      </c>
      <c r="C772" s="200">
        <v>0</v>
      </c>
      <c r="D772" s="198">
        <v>10.61</v>
      </c>
      <c r="E772" s="198">
        <f t="shared" si="16"/>
        <v>2012</v>
      </c>
    </row>
    <row r="773" spans="2:5" x14ac:dyDescent="0.2">
      <c r="B773" s="199">
        <v>41148</v>
      </c>
      <c r="C773" s="200">
        <v>0</v>
      </c>
      <c r="D773" s="198">
        <v>10.95</v>
      </c>
      <c r="E773" s="198">
        <f t="shared" si="16"/>
        <v>2012</v>
      </c>
    </row>
    <row r="774" spans="2:5" x14ac:dyDescent="0.2">
      <c r="B774" s="199">
        <v>41149</v>
      </c>
      <c r="C774" s="200">
        <v>0</v>
      </c>
      <c r="D774" s="198">
        <v>10.94</v>
      </c>
      <c r="E774" s="198">
        <f t="shared" si="16"/>
        <v>2012</v>
      </c>
    </row>
    <row r="775" spans="2:5" x14ac:dyDescent="0.2">
      <c r="B775" s="199">
        <v>41150</v>
      </c>
      <c r="C775" s="200">
        <v>0</v>
      </c>
      <c r="D775" s="198">
        <v>10.92</v>
      </c>
      <c r="E775" s="198">
        <f t="shared" si="16"/>
        <v>2012</v>
      </c>
    </row>
    <row r="776" spans="2:5" x14ac:dyDescent="0.2">
      <c r="B776" s="199">
        <v>41151</v>
      </c>
      <c r="C776" s="200">
        <v>0</v>
      </c>
      <c r="D776" s="198">
        <v>10.78</v>
      </c>
      <c r="E776" s="198">
        <f t="shared" si="16"/>
        <v>2012</v>
      </c>
    </row>
    <row r="777" spans="2:5" x14ac:dyDescent="0.2">
      <c r="B777" s="199">
        <v>41152</v>
      </c>
      <c r="C777" s="200">
        <v>0</v>
      </c>
      <c r="D777" s="198">
        <v>10.16</v>
      </c>
      <c r="E777" s="198">
        <f t="shared" si="16"/>
        <v>2012</v>
      </c>
    </row>
    <row r="778" spans="2:5" x14ac:dyDescent="0.2">
      <c r="B778" s="199">
        <v>41153</v>
      </c>
      <c r="C778" s="200">
        <v>0</v>
      </c>
      <c r="D778" s="198">
        <v>9.9700000000000006</v>
      </c>
      <c r="E778" s="198">
        <f t="shared" si="16"/>
        <v>2012</v>
      </c>
    </row>
    <row r="779" spans="2:5" x14ac:dyDescent="0.2">
      <c r="B779" s="199">
        <v>41154</v>
      </c>
      <c r="C779" s="200">
        <v>0</v>
      </c>
      <c r="D779" s="198">
        <v>10.199999999999999</v>
      </c>
      <c r="E779" s="198">
        <f t="shared" si="16"/>
        <v>2012</v>
      </c>
    </row>
    <row r="780" spans="2:5" x14ac:dyDescent="0.2">
      <c r="B780" s="199">
        <v>41155</v>
      </c>
      <c r="C780" s="200">
        <v>0</v>
      </c>
      <c r="D780" s="198">
        <v>10.53</v>
      </c>
      <c r="E780" s="198">
        <f t="shared" si="16"/>
        <v>2012</v>
      </c>
    </row>
    <row r="781" spans="2:5" x14ac:dyDescent="0.2">
      <c r="B781" s="199">
        <v>41156</v>
      </c>
      <c r="C781" s="200">
        <v>0</v>
      </c>
      <c r="D781" s="198">
        <v>10.38</v>
      </c>
      <c r="E781" s="198">
        <f t="shared" si="16"/>
        <v>2012</v>
      </c>
    </row>
    <row r="782" spans="2:5" x14ac:dyDescent="0.2">
      <c r="B782" s="199">
        <v>41157</v>
      </c>
      <c r="C782" s="200">
        <v>0</v>
      </c>
      <c r="D782" s="198">
        <v>11</v>
      </c>
      <c r="E782" s="198">
        <f t="shared" si="16"/>
        <v>2012</v>
      </c>
    </row>
    <row r="783" spans="2:5" x14ac:dyDescent="0.2">
      <c r="B783" s="199">
        <v>41158</v>
      </c>
      <c r="C783" s="200">
        <v>0</v>
      </c>
      <c r="D783" s="198">
        <v>11.18</v>
      </c>
      <c r="E783" s="198">
        <f t="shared" si="16"/>
        <v>2012</v>
      </c>
    </row>
    <row r="784" spans="2:5" x14ac:dyDescent="0.2">
      <c r="B784" s="199">
        <v>41159</v>
      </c>
      <c r="C784" s="200">
        <v>0</v>
      </c>
      <c r="D784" s="198">
        <v>11</v>
      </c>
      <c r="E784" s="198">
        <f t="shared" si="16"/>
        <v>2012</v>
      </c>
    </row>
    <row r="785" spans="2:5" x14ac:dyDescent="0.2">
      <c r="B785" s="199">
        <v>41160</v>
      </c>
      <c r="C785" s="200">
        <v>0</v>
      </c>
      <c r="D785" s="198">
        <v>11.04</v>
      </c>
      <c r="E785" s="198">
        <f t="shared" si="16"/>
        <v>2012</v>
      </c>
    </row>
    <row r="786" spans="2:5" x14ac:dyDescent="0.2">
      <c r="B786" s="199">
        <v>41161</v>
      </c>
      <c r="C786" s="200">
        <v>0</v>
      </c>
      <c r="D786" s="198">
        <v>11.02</v>
      </c>
      <c r="E786" s="198">
        <f t="shared" si="16"/>
        <v>2012</v>
      </c>
    </row>
    <row r="787" spans="2:5" x14ac:dyDescent="0.2">
      <c r="B787" s="199">
        <v>41162</v>
      </c>
      <c r="C787" s="200">
        <v>0</v>
      </c>
      <c r="D787" s="198">
        <v>11.17</v>
      </c>
      <c r="E787" s="198">
        <f t="shared" si="16"/>
        <v>2012</v>
      </c>
    </row>
    <row r="788" spans="2:5" x14ac:dyDescent="0.2">
      <c r="B788" s="199">
        <v>41163</v>
      </c>
      <c r="C788" s="200">
        <v>0</v>
      </c>
      <c r="D788" s="198">
        <v>11.33</v>
      </c>
      <c r="E788" s="198">
        <f t="shared" si="16"/>
        <v>2012</v>
      </c>
    </row>
    <row r="789" spans="2:5" x14ac:dyDescent="0.2">
      <c r="B789" s="199">
        <v>41164</v>
      </c>
      <c r="C789" s="200">
        <v>0</v>
      </c>
      <c r="D789" s="198">
        <v>11.36</v>
      </c>
      <c r="E789" s="198">
        <f t="shared" si="16"/>
        <v>2012</v>
      </c>
    </row>
    <row r="790" spans="2:5" x14ac:dyDescent="0.2">
      <c r="B790" s="199">
        <v>41165</v>
      </c>
      <c r="C790" s="200">
        <v>0</v>
      </c>
      <c r="D790" s="198">
        <v>11.4</v>
      </c>
      <c r="E790" s="198">
        <f t="shared" si="16"/>
        <v>2012</v>
      </c>
    </row>
    <row r="791" spans="2:5" x14ac:dyDescent="0.2">
      <c r="B791" s="199">
        <v>41166</v>
      </c>
      <c r="C791" s="200">
        <v>0</v>
      </c>
      <c r="D791" s="198">
        <v>11.67</v>
      </c>
      <c r="E791" s="198">
        <f t="shared" si="16"/>
        <v>2012</v>
      </c>
    </row>
    <row r="792" spans="2:5" x14ac:dyDescent="0.2">
      <c r="B792" s="199">
        <v>41167</v>
      </c>
      <c r="C792" s="200">
        <v>0</v>
      </c>
      <c r="D792" s="198">
        <v>11.75</v>
      </c>
      <c r="E792" s="198">
        <f t="shared" si="16"/>
        <v>2012</v>
      </c>
    </row>
    <row r="793" spans="2:5" x14ac:dyDescent="0.2">
      <c r="B793" s="199">
        <v>41168</v>
      </c>
      <c r="C793" s="200">
        <v>0</v>
      </c>
      <c r="D793" s="198">
        <v>11.87</v>
      </c>
      <c r="E793" s="198">
        <f t="shared" si="16"/>
        <v>2012</v>
      </c>
    </row>
    <row r="794" spans="2:5" x14ac:dyDescent="0.2">
      <c r="B794" s="199">
        <v>41169</v>
      </c>
      <c r="C794" s="200">
        <v>0</v>
      </c>
      <c r="D794" s="198">
        <v>11.89</v>
      </c>
      <c r="E794" s="198">
        <f t="shared" si="16"/>
        <v>2012</v>
      </c>
    </row>
    <row r="795" spans="2:5" x14ac:dyDescent="0.2">
      <c r="B795" s="199">
        <v>41170</v>
      </c>
      <c r="C795" s="200">
        <v>0</v>
      </c>
      <c r="D795" s="198">
        <v>12.25</v>
      </c>
      <c r="E795" s="198">
        <f t="shared" si="16"/>
        <v>2012</v>
      </c>
    </row>
    <row r="796" spans="2:5" x14ac:dyDescent="0.2">
      <c r="B796" s="199">
        <v>41171</v>
      </c>
      <c r="C796" s="200">
        <v>0</v>
      </c>
      <c r="D796" s="198">
        <v>12.57</v>
      </c>
      <c r="E796" s="198">
        <f t="shared" si="16"/>
        <v>2012</v>
      </c>
    </row>
    <row r="797" spans="2:5" x14ac:dyDescent="0.2">
      <c r="B797" s="199">
        <v>41172</v>
      </c>
      <c r="C797" s="200">
        <v>0</v>
      </c>
      <c r="D797" s="198">
        <v>12.28</v>
      </c>
      <c r="E797" s="198">
        <f t="shared" si="16"/>
        <v>2012</v>
      </c>
    </row>
    <row r="798" spans="2:5" x14ac:dyDescent="0.2">
      <c r="B798" s="199">
        <v>41173</v>
      </c>
      <c r="C798" s="200">
        <v>0</v>
      </c>
      <c r="D798" s="198">
        <v>12.37</v>
      </c>
      <c r="E798" s="198">
        <f t="shared" si="16"/>
        <v>2012</v>
      </c>
    </row>
    <row r="799" spans="2:5" x14ac:dyDescent="0.2">
      <c r="B799" s="199">
        <v>41174</v>
      </c>
      <c r="C799" s="200">
        <v>0</v>
      </c>
      <c r="D799" s="198">
        <v>12.24</v>
      </c>
      <c r="E799" s="198">
        <f t="shared" si="16"/>
        <v>2012</v>
      </c>
    </row>
    <row r="800" spans="2:5" x14ac:dyDescent="0.2">
      <c r="B800" s="199">
        <v>41175</v>
      </c>
      <c r="C800" s="200">
        <v>0</v>
      </c>
      <c r="D800" s="198">
        <v>12.19</v>
      </c>
      <c r="E800" s="198">
        <f t="shared" si="16"/>
        <v>2012</v>
      </c>
    </row>
    <row r="801" spans="2:5" x14ac:dyDescent="0.2">
      <c r="B801" s="199">
        <v>41176</v>
      </c>
      <c r="C801" s="200">
        <v>0</v>
      </c>
      <c r="D801" s="198">
        <v>12.1</v>
      </c>
      <c r="E801" s="198">
        <f t="shared" si="16"/>
        <v>2012</v>
      </c>
    </row>
    <row r="802" spans="2:5" x14ac:dyDescent="0.2">
      <c r="B802" s="199">
        <v>41177</v>
      </c>
      <c r="C802" s="200">
        <v>0</v>
      </c>
      <c r="D802" s="198">
        <v>12.2</v>
      </c>
      <c r="E802" s="198">
        <f t="shared" si="16"/>
        <v>2012</v>
      </c>
    </row>
    <row r="803" spans="2:5" x14ac:dyDescent="0.2">
      <c r="B803" s="199">
        <v>41178</v>
      </c>
      <c r="C803" s="200">
        <v>0</v>
      </c>
      <c r="D803" s="198">
        <v>12.27</v>
      </c>
      <c r="E803" s="198">
        <f t="shared" si="16"/>
        <v>2012</v>
      </c>
    </row>
    <row r="804" spans="2:5" x14ac:dyDescent="0.2">
      <c r="B804" s="199">
        <v>41179</v>
      </c>
      <c r="C804" s="200">
        <v>0</v>
      </c>
      <c r="D804" s="198">
        <v>12.31</v>
      </c>
      <c r="E804" s="198">
        <f t="shared" si="16"/>
        <v>2012</v>
      </c>
    </row>
    <row r="805" spans="2:5" x14ac:dyDescent="0.2">
      <c r="B805" s="199">
        <v>41180</v>
      </c>
      <c r="C805" s="200">
        <v>0</v>
      </c>
      <c r="D805" s="198">
        <v>12.39</v>
      </c>
      <c r="E805" s="198">
        <f t="shared" si="16"/>
        <v>2012</v>
      </c>
    </row>
    <row r="806" spans="2:5" x14ac:dyDescent="0.2">
      <c r="B806" s="199">
        <v>41181</v>
      </c>
      <c r="C806" s="200">
        <v>0</v>
      </c>
      <c r="D806" s="198">
        <v>12.36</v>
      </c>
      <c r="E806" s="198">
        <f t="shared" si="16"/>
        <v>2012</v>
      </c>
    </row>
    <row r="807" spans="2:5" x14ac:dyDescent="0.2">
      <c r="B807" s="199">
        <v>41182</v>
      </c>
      <c r="C807" s="200">
        <v>0</v>
      </c>
      <c r="D807" s="198">
        <v>12.4</v>
      </c>
      <c r="E807" s="198">
        <f t="shared" si="16"/>
        <v>2012</v>
      </c>
    </row>
    <row r="808" spans="2:5" x14ac:dyDescent="0.2">
      <c r="B808" s="199">
        <v>41183</v>
      </c>
      <c r="C808" s="200">
        <v>0</v>
      </c>
      <c r="D808" s="198">
        <v>12.4</v>
      </c>
      <c r="E808" s="198">
        <f t="shared" si="16"/>
        <v>2012</v>
      </c>
    </row>
    <row r="809" spans="2:5" x14ac:dyDescent="0.2">
      <c r="B809" s="199">
        <v>41184</v>
      </c>
      <c r="C809" s="200">
        <v>0</v>
      </c>
      <c r="D809" s="198">
        <v>12.84</v>
      </c>
      <c r="E809" s="198">
        <f t="shared" si="16"/>
        <v>2012</v>
      </c>
    </row>
    <row r="810" spans="2:5" x14ac:dyDescent="0.2">
      <c r="B810" s="199">
        <v>41185</v>
      </c>
      <c r="C810" s="200">
        <v>0</v>
      </c>
      <c r="D810" s="198">
        <v>12.89</v>
      </c>
      <c r="E810" s="198">
        <f t="shared" si="16"/>
        <v>2012</v>
      </c>
    </row>
    <row r="811" spans="2:5" x14ac:dyDescent="0.2">
      <c r="B811" s="199">
        <v>41186</v>
      </c>
      <c r="C811" s="200">
        <v>0</v>
      </c>
      <c r="D811" s="198">
        <v>12.85</v>
      </c>
      <c r="E811" s="198">
        <f t="shared" si="16"/>
        <v>2012</v>
      </c>
    </row>
    <row r="812" spans="2:5" x14ac:dyDescent="0.2">
      <c r="B812" s="199">
        <v>41187</v>
      </c>
      <c r="C812" s="200">
        <v>0</v>
      </c>
      <c r="D812" s="198">
        <v>12.69</v>
      </c>
      <c r="E812" s="198">
        <f t="shared" si="16"/>
        <v>2012</v>
      </c>
    </row>
    <row r="813" spans="2:5" x14ac:dyDescent="0.2">
      <c r="B813" s="199">
        <v>41188</v>
      </c>
      <c r="C813" s="200">
        <v>0</v>
      </c>
      <c r="D813" s="198">
        <v>12.5</v>
      </c>
      <c r="E813" s="198">
        <f t="shared" si="16"/>
        <v>2012</v>
      </c>
    </row>
    <row r="814" spans="2:5" x14ac:dyDescent="0.2">
      <c r="B814" s="199">
        <v>41189</v>
      </c>
      <c r="C814" s="200">
        <v>0</v>
      </c>
      <c r="D814" s="198">
        <v>11.8</v>
      </c>
      <c r="E814" s="198">
        <f t="shared" si="16"/>
        <v>2012</v>
      </c>
    </row>
    <row r="815" spans="2:5" x14ac:dyDescent="0.2">
      <c r="B815" s="199">
        <v>41190</v>
      </c>
      <c r="C815" s="200">
        <v>0</v>
      </c>
      <c r="D815" s="198">
        <v>11.78</v>
      </c>
      <c r="E815" s="198">
        <f t="shared" si="16"/>
        <v>2012</v>
      </c>
    </row>
    <row r="816" spans="2:5" x14ac:dyDescent="0.2">
      <c r="B816" s="199">
        <v>41191</v>
      </c>
      <c r="C816" s="200">
        <v>0</v>
      </c>
      <c r="D816" s="198">
        <v>11.89</v>
      </c>
      <c r="E816" s="198">
        <f t="shared" si="16"/>
        <v>2012</v>
      </c>
    </row>
    <row r="817" spans="2:5" x14ac:dyDescent="0.2">
      <c r="B817" s="199">
        <v>41192</v>
      </c>
      <c r="C817" s="200">
        <v>0</v>
      </c>
      <c r="D817" s="198">
        <v>12.12</v>
      </c>
      <c r="E817" s="198">
        <f t="shared" si="16"/>
        <v>2012</v>
      </c>
    </row>
    <row r="818" spans="2:5" x14ac:dyDescent="0.2">
      <c r="B818" s="199">
        <v>41193</v>
      </c>
      <c r="C818" s="200">
        <v>0</v>
      </c>
      <c r="D818" s="198">
        <v>12.03</v>
      </c>
      <c r="E818" s="198">
        <f t="shared" si="16"/>
        <v>2012</v>
      </c>
    </row>
    <row r="819" spans="2:5" x14ac:dyDescent="0.2">
      <c r="B819" s="199">
        <v>41194</v>
      </c>
      <c r="C819" s="200">
        <v>0</v>
      </c>
      <c r="D819" s="198">
        <v>12</v>
      </c>
      <c r="E819" s="198">
        <f t="shared" si="16"/>
        <v>2012</v>
      </c>
    </row>
    <row r="820" spans="2:5" x14ac:dyDescent="0.2">
      <c r="B820" s="199">
        <v>41195</v>
      </c>
      <c r="C820" s="200">
        <v>0</v>
      </c>
      <c r="D820" s="198">
        <v>11.86</v>
      </c>
      <c r="E820" s="198">
        <f t="shared" si="16"/>
        <v>2012</v>
      </c>
    </row>
    <row r="821" spans="2:5" x14ac:dyDescent="0.2">
      <c r="B821" s="199">
        <v>41196</v>
      </c>
      <c r="C821" s="200">
        <v>0</v>
      </c>
      <c r="D821" s="198">
        <v>11.74</v>
      </c>
      <c r="E821" s="198">
        <f t="shared" si="16"/>
        <v>2012</v>
      </c>
    </row>
    <row r="822" spans="2:5" x14ac:dyDescent="0.2">
      <c r="B822" s="199">
        <v>41197</v>
      </c>
      <c r="C822" s="200">
        <v>0</v>
      </c>
      <c r="D822" s="198">
        <v>11.84</v>
      </c>
      <c r="E822" s="198">
        <f t="shared" si="16"/>
        <v>2012</v>
      </c>
    </row>
    <row r="823" spans="2:5" x14ac:dyDescent="0.2">
      <c r="B823" s="199">
        <v>41198</v>
      </c>
      <c r="C823" s="200">
        <v>0</v>
      </c>
      <c r="D823" s="198">
        <v>11.85</v>
      </c>
      <c r="E823" s="198">
        <f t="shared" si="16"/>
        <v>2012</v>
      </c>
    </row>
    <row r="824" spans="2:5" x14ac:dyDescent="0.2">
      <c r="B824" s="199">
        <v>41199</v>
      </c>
      <c r="C824" s="200">
        <v>0</v>
      </c>
      <c r="D824" s="198">
        <v>11.81</v>
      </c>
      <c r="E824" s="198">
        <f t="shared" si="16"/>
        <v>2012</v>
      </c>
    </row>
    <row r="825" spans="2:5" x14ac:dyDescent="0.2">
      <c r="B825" s="199">
        <v>41200</v>
      </c>
      <c r="C825" s="200">
        <v>0</v>
      </c>
      <c r="D825" s="198">
        <v>11.94</v>
      </c>
      <c r="E825" s="198">
        <f t="shared" si="16"/>
        <v>2012</v>
      </c>
    </row>
    <row r="826" spans="2:5" x14ac:dyDescent="0.2">
      <c r="B826" s="199">
        <v>41201</v>
      </c>
      <c r="C826" s="200">
        <v>0</v>
      </c>
      <c r="D826" s="198">
        <v>11.74</v>
      </c>
      <c r="E826" s="198">
        <f t="shared" si="16"/>
        <v>2012</v>
      </c>
    </row>
    <row r="827" spans="2:5" x14ac:dyDescent="0.2">
      <c r="B827" s="199">
        <v>41202</v>
      </c>
      <c r="C827" s="200">
        <v>0</v>
      </c>
      <c r="D827" s="198">
        <v>11.74</v>
      </c>
      <c r="E827" s="198">
        <f t="shared" si="16"/>
        <v>2012</v>
      </c>
    </row>
    <row r="828" spans="2:5" x14ac:dyDescent="0.2">
      <c r="B828" s="199">
        <v>41203</v>
      </c>
      <c r="C828" s="200">
        <v>0</v>
      </c>
      <c r="D828" s="198">
        <v>11.63</v>
      </c>
      <c r="E828" s="198">
        <f t="shared" si="16"/>
        <v>2012</v>
      </c>
    </row>
    <row r="829" spans="2:5" x14ac:dyDescent="0.2">
      <c r="B829" s="199">
        <v>41204</v>
      </c>
      <c r="C829" s="200">
        <v>0</v>
      </c>
      <c r="D829" s="198">
        <v>11.71</v>
      </c>
      <c r="E829" s="198">
        <f t="shared" si="16"/>
        <v>2012</v>
      </c>
    </row>
    <row r="830" spans="2:5" x14ac:dyDescent="0.2">
      <c r="B830" s="199">
        <v>41205</v>
      </c>
      <c r="C830" s="200">
        <v>0</v>
      </c>
      <c r="D830" s="198">
        <v>11.65</v>
      </c>
      <c r="E830" s="198">
        <f t="shared" si="16"/>
        <v>2012</v>
      </c>
    </row>
    <row r="831" spans="2:5" x14ac:dyDescent="0.2">
      <c r="B831" s="199">
        <v>41206</v>
      </c>
      <c r="C831" s="200">
        <v>0</v>
      </c>
      <c r="D831" s="198">
        <v>11.65</v>
      </c>
      <c r="E831" s="198">
        <f t="shared" si="16"/>
        <v>2012</v>
      </c>
    </row>
    <row r="832" spans="2:5" x14ac:dyDescent="0.2">
      <c r="B832" s="199">
        <v>41207</v>
      </c>
      <c r="C832" s="200">
        <v>0</v>
      </c>
      <c r="D832" s="198">
        <v>10.86</v>
      </c>
      <c r="E832" s="198">
        <f t="shared" si="16"/>
        <v>2012</v>
      </c>
    </row>
    <row r="833" spans="2:5" x14ac:dyDescent="0.2">
      <c r="B833" s="199">
        <v>41208</v>
      </c>
      <c r="C833" s="200">
        <v>0</v>
      </c>
      <c r="D833" s="198">
        <v>10.17</v>
      </c>
      <c r="E833" s="198">
        <f t="shared" si="16"/>
        <v>2012</v>
      </c>
    </row>
    <row r="834" spans="2:5" x14ac:dyDescent="0.2">
      <c r="B834" s="199">
        <v>41209</v>
      </c>
      <c r="C834" s="200">
        <v>0</v>
      </c>
      <c r="D834" s="198">
        <v>10.26</v>
      </c>
      <c r="E834" s="198">
        <f t="shared" si="16"/>
        <v>2012</v>
      </c>
    </row>
    <row r="835" spans="2:5" x14ac:dyDescent="0.2">
      <c r="B835" s="199">
        <v>41210</v>
      </c>
      <c r="C835" s="200">
        <v>0</v>
      </c>
      <c r="D835" s="198">
        <v>10.7</v>
      </c>
      <c r="E835" s="198">
        <f t="shared" ref="E835:E898" si="17">YEAR(B835)</f>
        <v>2012</v>
      </c>
    </row>
    <row r="836" spans="2:5" x14ac:dyDescent="0.2">
      <c r="B836" s="199">
        <v>41211</v>
      </c>
      <c r="C836" s="200">
        <v>0</v>
      </c>
      <c r="D836" s="198">
        <v>10.6</v>
      </c>
      <c r="E836" s="198">
        <f t="shared" si="17"/>
        <v>2012</v>
      </c>
    </row>
    <row r="837" spans="2:5" x14ac:dyDescent="0.2">
      <c r="B837" s="199">
        <v>41212</v>
      </c>
      <c r="C837" s="200">
        <v>0</v>
      </c>
      <c r="D837" s="198">
        <v>10.89</v>
      </c>
      <c r="E837" s="198">
        <f t="shared" si="17"/>
        <v>2012</v>
      </c>
    </row>
    <row r="838" spans="2:5" x14ac:dyDescent="0.2">
      <c r="B838" s="199">
        <v>41213</v>
      </c>
      <c r="C838" s="200">
        <v>0</v>
      </c>
      <c r="D838" s="198">
        <v>11.2</v>
      </c>
      <c r="E838" s="198">
        <f t="shared" si="17"/>
        <v>2012</v>
      </c>
    </row>
    <row r="839" spans="2:5" x14ac:dyDescent="0.2">
      <c r="B839" s="199">
        <v>41214</v>
      </c>
      <c r="C839" s="200">
        <v>0</v>
      </c>
      <c r="D839" s="198">
        <v>10.57</v>
      </c>
      <c r="E839" s="198">
        <f t="shared" si="17"/>
        <v>2012</v>
      </c>
    </row>
    <row r="840" spans="2:5" x14ac:dyDescent="0.2">
      <c r="B840" s="199">
        <v>41215</v>
      </c>
      <c r="C840" s="200">
        <v>0</v>
      </c>
      <c r="D840" s="198">
        <v>10.47</v>
      </c>
      <c r="E840" s="198">
        <f t="shared" si="17"/>
        <v>2012</v>
      </c>
    </row>
    <row r="841" spans="2:5" x14ac:dyDescent="0.2">
      <c r="B841" s="199">
        <v>41216</v>
      </c>
      <c r="C841" s="200">
        <v>0</v>
      </c>
      <c r="D841" s="198">
        <v>10.64</v>
      </c>
      <c r="E841" s="198">
        <f t="shared" si="17"/>
        <v>2012</v>
      </c>
    </row>
    <row r="842" spans="2:5" x14ac:dyDescent="0.2">
      <c r="B842" s="199">
        <v>41217</v>
      </c>
      <c r="C842" s="200">
        <v>0</v>
      </c>
      <c r="D842" s="198">
        <v>10.8</v>
      </c>
      <c r="E842" s="198">
        <f t="shared" si="17"/>
        <v>2012</v>
      </c>
    </row>
    <row r="843" spans="2:5" x14ac:dyDescent="0.2">
      <c r="B843" s="199">
        <v>41218</v>
      </c>
      <c r="C843" s="200">
        <v>0</v>
      </c>
      <c r="D843" s="198">
        <v>10.75</v>
      </c>
      <c r="E843" s="198">
        <f t="shared" si="17"/>
        <v>2012</v>
      </c>
    </row>
    <row r="844" spans="2:5" x14ac:dyDescent="0.2">
      <c r="B844" s="199">
        <v>41219</v>
      </c>
      <c r="C844" s="200">
        <v>0</v>
      </c>
      <c r="D844" s="198">
        <v>10.9</v>
      </c>
      <c r="E844" s="198">
        <f t="shared" si="17"/>
        <v>2012</v>
      </c>
    </row>
    <row r="845" spans="2:5" x14ac:dyDescent="0.2">
      <c r="B845" s="199">
        <v>41220</v>
      </c>
      <c r="C845" s="200">
        <v>0</v>
      </c>
      <c r="D845" s="198">
        <v>10.92</v>
      </c>
      <c r="E845" s="198">
        <f t="shared" si="17"/>
        <v>2012</v>
      </c>
    </row>
    <row r="846" spans="2:5" x14ac:dyDescent="0.2">
      <c r="B846" s="199">
        <v>41221</v>
      </c>
      <c r="C846" s="200">
        <v>0</v>
      </c>
      <c r="D846" s="198">
        <v>10.92</v>
      </c>
      <c r="E846" s="198">
        <f t="shared" si="17"/>
        <v>2012</v>
      </c>
    </row>
    <row r="847" spans="2:5" x14ac:dyDescent="0.2">
      <c r="B847" s="199">
        <v>41222</v>
      </c>
      <c r="C847" s="200">
        <v>0</v>
      </c>
      <c r="D847" s="198">
        <v>10.81</v>
      </c>
      <c r="E847" s="198">
        <f t="shared" si="17"/>
        <v>2012</v>
      </c>
    </row>
    <row r="848" spans="2:5" x14ac:dyDescent="0.2">
      <c r="B848" s="199">
        <v>41223</v>
      </c>
      <c r="C848" s="200">
        <v>0</v>
      </c>
      <c r="D848" s="198">
        <v>10.89</v>
      </c>
      <c r="E848" s="198">
        <f t="shared" si="17"/>
        <v>2012</v>
      </c>
    </row>
    <row r="849" spans="2:5" x14ac:dyDescent="0.2">
      <c r="B849" s="199">
        <v>41224</v>
      </c>
      <c r="C849" s="200">
        <v>0</v>
      </c>
      <c r="D849" s="198">
        <v>10.87</v>
      </c>
      <c r="E849" s="198">
        <f t="shared" si="17"/>
        <v>2012</v>
      </c>
    </row>
    <row r="850" spans="2:5" x14ac:dyDescent="0.2">
      <c r="B850" s="199">
        <v>41225</v>
      </c>
      <c r="C850" s="200">
        <v>0</v>
      </c>
      <c r="D850" s="198">
        <v>11.01</v>
      </c>
      <c r="E850" s="198">
        <f t="shared" si="17"/>
        <v>2012</v>
      </c>
    </row>
    <row r="851" spans="2:5" x14ac:dyDescent="0.2">
      <c r="B851" s="199">
        <v>41226</v>
      </c>
      <c r="C851" s="200">
        <v>0</v>
      </c>
      <c r="D851" s="198">
        <v>10.95</v>
      </c>
      <c r="E851" s="198">
        <f t="shared" si="17"/>
        <v>2012</v>
      </c>
    </row>
    <row r="852" spans="2:5" x14ac:dyDescent="0.2">
      <c r="B852" s="199">
        <v>41227</v>
      </c>
      <c r="C852" s="200">
        <v>0</v>
      </c>
      <c r="D852" s="198">
        <v>10.95</v>
      </c>
      <c r="E852" s="198">
        <f t="shared" si="17"/>
        <v>2012</v>
      </c>
    </row>
    <row r="853" spans="2:5" x14ac:dyDescent="0.2">
      <c r="B853" s="199">
        <v>41228</v>
      </c>
      <c r="C853" s="200">
        <v>0</v>
      </c>
      <c r="D853" s="198">
        <v>11.2</v>
      </c>
      <c r="E853" s="198">
        <f t="shared" si="17"/>
        <v>2012</v>
      </c>
    </row>
    <row r="854" spans="2:5" x14ac:dyDescent="0.2">
      <c r="B854" s="199">
        <v>41229</v>
      </c>
      <c r="C854" s="200">
        <v>0</v>
      </c>
      <c r="D854" s="198">
        <v>11.75</v>
      </c>
      <c r="E854" s="198">
        <f t="shared" si="17"/>
        <v>2012</v>
      </c>
    </row>
    <row r="855" spans="2:5" x14ac:dyDescent="0.2">
      <c r="B855" s="199">
        <v>41230</v>
      </c>
      <c r="C855" s="200">
        <v>0</v>
      </c>
      <c r="D855" s="198">
        <v>11.79</v>
      </c>
      <c r="E855" s="198">
        <f t="shared" si="17"/>
        <v>2012</v>
      </c>
    </row>
    <row r="856" spans="2:5" x14ac:dyDescent="0.2">
      <c r="B856" s="199">
        <v>41231</v>
      </c>
      <c r="C856" s="200">
        <v>0</v>
      </c>
      <c r="D856" s="198">
        <v>11.65</v>
      </c>
      <c r="E856" s="198">
        <f t="shared" si="17"/>
        <v>2012</v>
      </c>
    </row>
    <row r="857" spans="2:5" x14ac:dyDescent="0.2">
      <c r="B857" s="199">
        <v>41232</v>
      </c>
      <c r="C857" s="200">
        <v>0</v>
      </c>
      <c r="D857" s="198">
        <v>11.8</v>
      </c>
      <c r="E857" s="198">
        <f t="shared" si="17"/>
        <v>2012</v>
      </c>
    </row>
    <row r="858" spans="2:5" x14ac:dyDescent="0.2">
      <c r="B858" s="199">
        <v>41233</v>
      </c>
      <c r="C858" s="200">
        <v>0</v>
      </c>
      <c r="D858" s="198">
        <v>11.73</v>
      </c>
      <c r="E858" s="198">
        <f t="shared" si="17"/>
        <v>2012</v>
      </c>
    </row>
    <row r="859" spans="2:5" x14ac:dyDescent="0.2">
      <c r="B859" s="199">
        <v>41234</v>
      </c>
      <c r="C859" s="200">
        <v>0</v>
      </c>
      <c r="D859" s="198">
        <v>11.77</v>
      </c>
      <c r="E859" s="198">
        <f t="shared" si="17"/>
        <v>2012</v>
      </c>
    </row>
    <row r="860" spans="2:5" x14ac:dyDescent="0.2">
      <c r="B860" s="199">
        <v>41235</v>
      </c>
      <c r="C860" s="200">
        <v>0</v>
      </c>
      <c r="D860" s="198">
        <v>12.42</v>
      </c>
      <c r="E860" s="198">
        <f t="shared" si="17"/>
        <v>2012</v>
      </c>
    </row>
    <row r="861" spans="2:5" x14ac:dyDescent="0.2">
      <c r="B861" s="199">
        <v>41236</v>
      </c>
      <c r="C861" s="200">
        <v>0</v>
      </c>
      <c r="D861" s="198">
        <v>12.34</v>
      </c>
      <c r="E861" s="198">
        <f t="shared" si="17"/>
        <v>2012</v>
      </c>
    </row>
    <row r="862" spans="2:5" x14ac:dyDescent="0.2">
      <c r="B862" s="199">
        <v>41237</v>
      </c>
      <c r="C862" s="200">
        <v>0</v>
      </c>
      <c r="D862" s="198">
        <v>12.41</v>
      </c>
      <c r="E862" s="198">
        <f t="shared" si="17"/>
        <v>2012</v>
      </c>
    </row>
    <row r="863" spans="2:5" x14ac:dyDescent="0.2">
      <c r="B863" s="199">
        <v>41238</v>
      </c>
      <c r="C863" s="200">
        <v>0</v>
      </c>
      <c r="D863" s="198">
        <v>12.48</v>
      </c>
      <c r="E863" s="198">
        <f t="shared" si="17"/>
        <v>2012</v>
      </c>
    </row>
    <row r="864" spans="2:5" x14ac:dyDescent="0.2">
      <c r="B864" s="199">
        <v>41239</v>
      </c>
      <c r="C864" s="200">
        <v>0</v>
      </c>
      <c r="D864" s="198">
        <v>12.25</v>
      </c>
      <c r="E864" s="198">
        <f t="shared" si="17"/>
        <v>2012</v>
      </c>
    </row>
    <row r="865" spans="2:5" x14ac:dyDescent="0.2">
      <c r="B865" s="199">
        <v>41240</v>
      </c>
      <c r="C865" s="200">
        <v>0</v>
      </c>
      <c r="D865" s="198">
        <v>12.2</v>
      </c>
      <c r="E865" s="198">
        <f t="shared" si="17"/>
        <v>2012</v>
      </c>
    </row>
    <row r="866" spans="2:5" x14ac:dyDescent="0.2">
      <c r="B866" s="199">
        <v>41241</v>
      </c>
      <c r="C866" s="200">
        <v>0</v>
      </c>
      <c r="D866" s="198">
        <v>12.35</v>
      </c>
      <c r="E866" s="198">
        <f t="shared" si="17"/>
        <v>2012</v>
      </c>
    </row>
    <row r="867" spans="2:5" x14ac:dyDescent="0.2">
      <c r="B867" s="199">
        <v>41242</v>
      </c>
      <c r="C867" s="200">
        <v>0</v>
      </c>
      <c r="D867" s="198">
        <v>12.45</v>
      </c>
      <c r="E867" s="198">
        <f t="shared" si="17"/>
        <v>2012</v>
      </c>
    </row>
    <row r="868" spans="2:5" x14ac:dyDescent="0.2">
      <c r="B868" s="199">
        <v>41243</v>
      </c>
      <c r="C868" s="200">
        <v>0</v>
      </c>
      <c r="D868" s="198">
        <v>12.56</v>
      </c>
      <c r="E868" s="198">
        <f t="shared" si="17"/>
        <v>2012</v>
      </c>
    </row>
    <row r="869" spans="2:5" x14ac:dyDescent="0.2">
      <c r="B869" s="199">
        <v>41244</v>
      </c>
      <c r="C869" s="200">
        <v>0</v>
      </c>
      <c r="D869" s="198">
        <v>12.56</v>
      </c>
      <c r="E869" s="198">
        <f t="shared" si="17"/>
        <v>2012</v>
      </c>
    </row>
    <row r="870" spans="2:5" x14ac:dyDescent="0.2">
      <c r="B870" s="199">
        <v>41245</v>
      </c>
      <c r="C870" s="200">
        <v>0</v>
      </c>
      <c r="D870" s="198">
        <v>12.5</v>
      </c>
      <c r="E870" s="198">
        <f t="shared" si="17"/>
        <v>2012</v>
      </c>
    </row>
    <row r="871" spans="2:5" x14ac:dyDescent="0.2">
      <c r="B871" s="199">
        <v>41246</v>
      </c>
      <c r="C871" s="200">
        <v>0</v>
      </c>
      <c r="D871" s="198">
        <v>12.68</v>
      </c>
      <c r="E871" s="198">
        <f t="shared" si="17"/>
        <v>2012</v>
      </c>
    </row>
    <row r="872" spans="2:5" x14ac:dyDescent="0.2">
      <c r="B872" s="199">
        <v>41247</v>
      </c>
      <c r="C872" s="200">
        <v>0</v>
      </c>
      <c r="D872" s="198">
        <v>13.41</v>
      </c>
      <c r="E872" s="198">
        <f t="shared" si="17"/>
        <v>2012</v>
      </c>
    </row>
    <row r="873" spans="2:5" x14ac:dyDescent="0.2">
      <c r="B873" s="199">
        <v>41248</v>
      </c>
      <c r="C873" s="200">
        <v>0</v>
      </c>
      <c r="D873" s="198">
        <v>13.38</v>
      </c>
      <c r="E873" s="198">
        <f t="shared" si="17"/>
        <v>2012</v>
      </c>
    </row>
    <row r="874" spans="2:5" x14ac:dyDescent="0.2">
      <c r="B874" s="199">
        <v>41249</v>
      </c>
      <c r="C874" s="200">
        <v>0</v>
      </c>
      <c r="D874" s="198">
        <v>13.3</v>
      </c>
      <c r="E874" s="198">
        <f t="shared" si="17"/>
        <v>2012</v>
      </c>
    </row>
    <row r="875" spans="2:5" x14ac:dyDescent="0.2">
      <c r="B875" s="199">
        <v>41250</v>
      </c>
      <c r="C875" s="200">
        <v>0</v>
      </c>
      <c r="D875" s="198">
        <v>13.5</v>
      </c>
      <c r="E875" s="198">
        <f t="shared" si="17"/>
        <v>2012</v>
      </c>
    </row>
    <row r="876" spans="2:5" x14ac:dyDescent="0.2">
      <c r="B876" s="199">
        <v>41251</v>
      </c>
      <c r="C876" s="200">
        <v>0</v>
      </c>
      <c r="D876" s="198">
        <v>13.42</v>
      </c>
      <c r="E876" s="198">
        <f t="shared" si="17"/>
        <v>2012</v>
      </c>
    </row>
    <row r="877" spans="2:5" x14ac:dyDescent="0.2">
      <c r="B877" s="199">
        <v>41252</v>
      </c>
      <c r="C877" s="200">
        <v>0</v>
      </c>
      <c r="D877" s="198">
        <v>13.39</v>
      </c>
      <c r="E877" s="198">
        <f t="shared" si="17"/>
        <v>2012</v>
      </c>
    </row>
    <row r="878" spans="2:5" x14ac:dyDescent="0.2">
      <c r="B878" s="199">
        <v>41253</v>
      </c>
      <c r="C878" s="200">
        <v>0</v>
      </c>
      <c r="D878" s="198">
        <v>13.43</v>
      </c>
      <c r="E878" s="198">
        <f t="shared" si="17"/>
        <v>2012</v>
      </c>
    </row>
    <row r="879" spans="2:5" x14ac:dyDescent="0.2">
      <c r="B879" s="199">
        <v>41254</v>
      </c>
      <c r="C879" s="200">
        <v>0</v>
      </c>
      <c r="D879" s="198">
        <v>13.56</v>
      </c>
      <c r="E879" s="198">
        <f t="shared" si="17"/>
        <v>2012</v>
      </c>
    </row>
    <row r="880" spans="2:5" x14ac:dyDescent="0.2">
      <c r="B880" s="199">
        <v>41255</v>
      </c>
      <c r="C880" s="200">
        <v>0</v>
      </c>
      <c r="D880" s="198">
        <v>13.7</v>
      </c>
      <c r="E880" s="198">
        <f t="shared" si="17"/>
        <v>2012</v>
      </c>
    </row>
    <row r="881" spans="2:5" x14ac:dyDescent="0.2">
      <c r="B881" s="199">
        <v>41256</v>
      </c>
      <c r="C881" s="200">
        <v>0</v>
      </c>
      <c r="D881" s="198">
        <v>13.7</v>
      </c>
      <c r="E881" s="198">
        <f t="shared" si="17"/>
        <v>2012</v>
      </c>
    </row>
    <row r="882" spans="2:5" x14ac:dyDescent="0.2">
      <c r="B882" s="199">
        <v>41257</v>
      </c>
      <c r="C882" s="200">
        <v>0</v>
      </c>
      <c r="D882" s="198">
        <v>13.6</v>
      </c>
      <c r="E882" s="198">
        <f t="shared" si="17"/>
        <v>2012</v>
      </c>
    </row>
    <row r="883" spans="2:5" x14ac:dyDescent="0.2">
      <c r="B883" s="199">
        <v>41258</v>
      </c>
      <c r="C883" s="200">
        <v>0</v>
      </c>
      <c r="D883" s="198">
        <v>13.49</v>
      </c>
      <c r="E883" s="198">
        <f t="shared" si="17"/>
        <v>2012</v>
      </c>
    </row>
    <row r="884" spans="2:5" x14ac:dyDescent="0.2">
      <c r="B884" s="199">
        <v>41259</v>
      </c>
      <c r="C884" s="200">
        <v>0</v>
      </c>
      <c r="D884" s="198">
        <v>13.3</v>
      </c>
      <c r="E884" s="198">
        <f t="shared" si="17"/>
        <v>2012</v>
      </c>
    </row>
    <row r="885" spans="2:5" x14ac:dyDescent="0.2">
      <c r="B885" s="199">
        <v>41260</v>
      </c>
      <c r="C885" s="200">
        <v>0</v>
      </c>
      <c r="D885" s="198">
        <v>13.25</v>
      </c>
      <c r="E885" s="198">
        <f t="shared" si="17"/>
        <v>2012</v>
      </c>
    </row>
    <row r="886" spans="2:5" x14ac:dyDescent="0.2">
      <c r="B886" s="199">
        <v>41261</v>
      </c>
      <c r="C886" s="200">
        <v>0</v>
      </c>
      <c r="D886" s="198">
        <v>13.3</v>
      </c>
      <c r="E886" s="198">
        <f t="shared" si="17"/>
        <v>2012</v>
      </c>
    </row>
    <row r="887" spans="2:5" x14ac:dyDescent="0.2">
      <c r="B887" s="199">
        <v>41262</v>
      </c>
      <c r="C887" s="200">
        <v>0</v>
      </c>
      <c r="D887" s="198">
        <v>13.6</v>
      </c>
      <c r="E887" s="198">
        <f t="shared" si="17"/>
        <v>2012</v>
      </c>
    </row>
    <row r="888" spans="2:5" x14ac:dyDescent="0.2">
      <c r="B888" s="199">
        <v>41263</v>
      </c>
      <c r="C888" s="200">
        <v>0</v>
      </c>
      <c r="D888" s="198">
        <v>13.52</v>
      </c>
      <c r="E888" s="198">
        <f t="shared" si="17"/>
        <v>2012</v>
      </c>
    </row>
    <row r="889" spans="2:5" x14ac:dyDescent="0.2">
      <c r="B889" s="199">
        <v>41264</v>
      </c>
      <c r="C889" s="200">
        <v>0</v>
      </c>
      <c r="D889" s="198">
        <v>13.5</v>
      </c>
      <c r="E889" s="198">
        <f t="shared" si="17"/>
        <v>2012</v>
      </c>
    </row>
    <row r="890" spans="2:5" x14ac:dyDescent="0.2">
      <c r="B890" s="199">
        <v>41265</v>
      </c>
      <c r="C890" s="200">
        <v>0</v>
      </c>
      <c r="D890" s="198">
        <v>13.37</v>
      </c>
      <c r="E890" s="198">
        <f t="shared" si="17"/>
        <v>2012</v>
      </c>
    </row>
    <row r="891" spans="2:5" x14ac:dyDescent="0.2">
      <c r="B891" s="199">
        <v>41266</v>
      </c>
      <c r="C891" s="200">
        <v>0</v>
      </c>
      <c r="D891" s="198">
        <v>13.31</v>
      </c>
      <c r="E891" s="198">
        <f t="shared" si="17"/>
        <v>2012</v>
      </c>
    </row>
    <row r="892" spans="2:5" x14ac:dyDescent="0.2">
      <c r="B892" s="199">
        <v>41267</v>
      </c>
      <c r="C892" s="200">
        <v>0</v>
      </c>
      <c r="D892" s="198">
        <v>13.38</v>
      </c>
      <c r="E892" s="198">
        <f t="shared" si="17"/>
        <v>2012</v>
      </c>
    </row>
    <row r="893" spans="2:5" x14ac:dyDescent="0.2">
      <c r="B893" s="199">
        <v>41268</v>
      </c>
      <c r="C893" s="200">
        <v>0</v>
      </c>
      <c r="D893" s="198">
        <v>13.35</v>
      </c>
      <c r="E893" s="198">
        <f t="shared" si="17"/>
        <v>2012</v>
      </c>
    </row>
    <row r="894" spans="2:5" x14ac:dyDescent="0.2">
      <c r="B894" s="199">
        <v>41269</v>
      </c>
      <c r="C894" s="200">
        <v>0</v>
      </c>
      <c r="D894" s="198">
        <v>13.47</v>
      </c>
      <c r="E894" s="198">
        <f t="shared" si="17"/>
        <v>2012</v>
      </c>
    </row>
    <row r="895" spans="2:5" x14ac:dyDescent="0.2">
      <c r="B895" s="199">
        <v>41270</v>
      </c>
      <c r="C895" s="200">
        <v>0</v>
      </c>
      <c r="D895" s="198">
        <v>13.42</v>
      </c>
      <c r="E895" s="198">
        <f t="shared" si="17"/>
        <v>2012</v>
      </c>
    </row>
    <row r="896" spans="2:5" x14ac:dyDescent="0.2">
      <c r="B896" s="199">
        <v>41271</v>
      </c>
      <c r="C896" s="200">
        <v>0</v>
      </c>
      <c r="D896" s="198">
        <v>13.42</v>
      </c>
      <c r="E896" s="198">
        <f t="shared" si="17"/>
        <v>2012</v>
      </c>
    </row>
    <row r="897" spans="2:5" x14ac:dyDescent="0.2">
      <c r="B897" s="199">
        <v>41272</v>
      </c>
      <c r="C897" s="200">
        <v>0</v>
      </c>
      <c r="D897" s="198">
        <v>13.4</v>
      </c>
      <c r="E897" s="198">
        <f t="shared" si="17"/>
        <v>2012</v>
      </c>
    </row>
    <row r="898" spans="2:5" x14ac:dyDescent="0.2">
      <c r="B898" s="199">
        <v>41273</v>
      </c>
      <c r="C898" s="200">
        <v>0</v>
      </c>
      <c r="D898" s="198">
        <v>13.45</v>
      </c>
      <c r="E898" s="198">
        <f t="shared" si="17"/>
        <v>2012</v>
      </c>
    </row>
    <row r="899" spans="2:5" x14ac:dyDescent="0.2">
      <c r="B899" s="199">
        <v>41274</v>
      </c>
      <c r="C899" s="200">
        <v>0</v>
      </c>
      <c r="D899" s="198">
        <v>13.51</v>
      </c>
      <c r="E899" s="198">
        <f t="shared" ref="E899:E962" si="18">YEAR(B899)</f>
        <v>2012</v>
      </c>
    </row>
    <row r="900" spans="2:5" x14ac:dyDescent="0.2">
      <c r="B900" s="199">
        <v>41275</v>
      </c>
      <c r="C900" s="200">
        <v>0</v>
      </c>
      <c r="D900" s="198">
        <v>13.3</v>
      </c>
      <c r="E900" s="198">
        <f t="shared" si="18"/>
        <v>2013</v>
      </c>
    </row>
    <row r="901" spans="2:5" x14ac:dyDescent="0.2">
      <c r="B901" s="199">
        <v>41276</v>
      </c>
      <c r="C901" s="200">
        <v>0</v>
      </c>
      <c r="D901" s="198">
        <v>13.28</v>
      </c>
      <c r="E901" s="198">
        <f t="shared" si="18"/>
        <v>2013</v>
      </c>
    </row>
    <row r="902" spans="2:5" x14ac:dyDescent="0.2">
      <c r="B902" s="199">
        <v>41277</v>
      </c>
      <c r="C902" s="200">
        <v>0</v>
      </c>
      <c r="D902" s="198">
        <v>13.4</v>
      </c>
      <c r="E902" s="198">
        <f t="shared" si="18"/>
        <v>2013</v>
      </c>
    </row>
    <row r="903" spans="2:5" x14ac:dyDescent="0.2">
      <c r="B903" s="199">
        <v>41278</v>
      </c>
      <c r="C903" s="200">
        <v>0</v>
      </c>
      <c r="D903" s="198">
        <v>13.5</v>
      </c>
      <c r="E903" s="198">
        <f t="shared" si="18"/>
        <v>2013</v>
      </c>
    </row>
    <row r="904" spans="2:5" x14ac:dyDescent="0.2">
      <c r="B904" s="199">
        <v>41279</v>
      </c>
      <c r="C904" s="200">
        <v>0</v>
      </c>
      <c r="D904" s="198">
        <v>13.44</v>
      </c>
      <c r="E904" s="198">
        <f t="shared" si="18"/>
        <v>2013</v>
      </c>
    </row>
    <row r="905" spans="2:5" x14ac:dyDescent="0.2">
      <c r="B905" s="199">
        <v>41280</v>
      </c>
      <c r="C905" s="200">
        <v>0</v>
      </c>
      <c r="D905" s="198">
        <v>13.45</v>
      </c>
      <c r="E905" s="198">
        <f t="shared" si="18"/>
        <v>2013</v>
      </c>
    </row>
    <row r="906" spans="2:5" x14ac:dyDescent="0.2">
      <c r="B906" s="199">
        <v>41281</v>
      </c>
      <c r="C906" s="200">
        <v>0</v>
      </c>
      <c r="D906" s="198">
        <v>13.59</v>
      </c>
      <c r="E906" s="198">
        <f t="shared" si="18"/>
        <v>2013</v>
      </c>
    </row>
    <row r="907" spans="2:5" x14ac:dyDescent="0.2">
      <c r="B907" s="199">
        <v>41282</v>
      </c>
      <c r="C907" s="200">
        <v>0</v>
      </c>
      <c r="D907" s="198">
        <v>13.74</v>
      </c>
      <c r="E907" s="198">
        <f t="shared" si="18"/>
        <v>2013</v>
      </c>
    </row>
    <row r="908" spans="2:5" x14ac:dyDescent="0.2">
      <c r="B908" s="199">
        <v>41283</v>
      </c>
      <c r="C908" s="200">
        <v>0</v>
      </c>
      <c r="D908" s="198">
        <v>13.77</v>
      </c>
      <c r="E908" s="198">
        <f t="shared" si="18"/>
        <v>2013</v>
      </c>
    </row>
    <row r="909" spans="2:5" x14ac:dyDescent="0.2">
      <c r="B909" s="199">
        <v>41284</v>
      </c>
      <c r="C909" s="200">
        <v>0</v>
      </c>
      <c r="D909" s="198">
        <v>14.14</v>
      </c>
      <c r="E909" s="198">
        <f t="shared" si="18"/>
        <v>2013</v>
      </c>
    </row>
    <row r="910" spans="2:5" x14ac:dyDescent="0.2">
      <c r="B910" s="199">
        <v>41285</v>
      </c>
      <c r="C910" s="200">
        <v>0</v>
      </c>
      <c r="D910" s="198">
        <v>14.14</v>
      </c>
      <c r="E910" s="198">
        <f t="shared" si="18"/>
        <v>2013</v>
      </c>
    </row>
    <row r="911" spans="2:5" x14ac:dyDescent="0.2">
      <c r="B911" s="199">
        <v>41286</v>
      </c>
      <c r="C911" s="200">
        <v>0</v>
      </c>
      <c r="D911" s="198">
        <v>14.24</v>
      </c>
      <c r="E911" s="198">
        <f t="shared" si="18"/>
        <v>2013</v>
      </c>
    </row>
    <row r="912" spans="2:5" x14ac:dyDescent="0.2">
      <c r="B912" s="199">
        <v>41287</v>
      </c>
      <c r="C912" s="200">
        <v>0</v>
      </c>
      <c r="D912" s="198">
        <v>14.12</v>
      </c>
      <c r="E912" s="198">
        <f t="shared" si="18"/>
        <v>2013</v>
      </c>
    </row>
    <row r="913" spans="2:5" x14ac:dyDescent="0.2">
      <c r="B913" s="199">
        <v>41288</v>
      </c>
      <c r="C913" s="200">
        <v>0</v>
      </c>
      <c r="D913" s="198">
        <v>14.3</v>
      </c>
      <c r="E913" s="198">
        <f t="shared" si="18"/>
        <v>2013</v>
      </c>
    </row>
    <row r="914" spans="2:5" x14ac:dyDescent="0.2">
      <c r="B914" s="199">
        <v>41289</v>
      </c>
      <c r="C914" s="200">
        <v>0</v>
      </c>
      <c r="D914" s="198">
        <v>14.25</v>
      </c>
      <c r="E914" s="198">
        <f t="shared" si="18"/>
        <v>2013</v>
      </c>
    </row>
    <row r="915" spans="2:5" x14ac:dyDescent="0.2">
      <c r="B915" s="199">
        <v>41290</v>
      </c>
      <c r="C915" s="200">
        <v>0</v>
      </c>
      <c r="D915" s="198">
        <v>14.73</v>
      </c>
      <c r="E915" s="198">
        <f t="shared" si="18"/>
        <v>2013</v>
      </c>
    </row>
    <row r="916" spans="2:5" x14ac:dyDescent="0.2">
      <c r="B916" s="199">
        <v>41291</v>
      </c>
      <c r="C916" s="200">
        <v>0</v>
      </c>
      <c r="D916" s="198">
        <v>15.5</v>
      </c>
      <c r="E916" s="198">
        <f t="shared" si="18"/>
        <v>2013</v>
      </c>
    </row>
    <row r="917" spans="2:5" x14ac:dyDescent="0.2">
      <c r="B917" s="199">
        <v>41292</v>
      </c>
      <c r="C917" s="200">
        <v>0</v>
      </c>
      <c r="D917" s="198">
        <v>15.7</v>
      </c>
      <c r="E917" s="198">
        <f t="shared" si="18"/>
        <v>2013</v>
      </c>
    </row>
    <row r="918" spans="2:5" x14ac:dyDescent="0.2">
      <c r="B918" s="199">
        <v>41293</v>
      </c>
      <c r="C918" s="200">
        <v>0</v>
      </c>
      <c r="D918" s="198">
        <v>15.61</v>
      </c>
      <c r="E918" s="198">
        <f t="shared" si="18"/>
        <v>2013</v>
      </c>
    </row>
    <row r="919" spans="2:5" x14ac:dyDescent="0.2">
      <c r="B919" s="199">
        <v>41294</v>
      </c>
      <c r="C919" s="200">
        <v>0</v>
      </c>
      <c r="D919" s="198">
        <v>15.7</v>
      </c>
      <c r="E919" s="198">
        <f t="shared" si="18"/>
        <v>2013</v>
      </c>
    </row>
    <row r="920" spans="2:5" x14ac:dyDescent="0.2">
      <c r="B920" s="199">
        <v>41295</v>
      </c>
      <c r="C920" s="200">
        <v>0</v>
      </c>
      <c r="D920" s="198">
        <v>16.8</v>
      </c>
      <c r="E920" s="198">
        <f t="shared" si="18"/>
        <v>2013</v>
      </c>
    </row>
    <row r="921" spans="2:5" x14ac:dyDescent="0.2">
      <c r="B921" s="199">
        <v>41296</v>
      </c>
      <c r="C921" s="200">
        <v>0</v>
      </c>
      <c r="D921" s="198">
        <v>17.260000000000002</v>
      </c>
      <c r="E921" s="198">
        <f t="shared" si="18"/>
        <v>2013</v>
      </c>
    </row>
    <row r="922" spans="2:5" x14ac:dyDescent="0.2">
      <c r="B922" s="199">
        <v>41297</v>
      </c>
      <c r="C922" s="200">
        <v>0</v>
      </c>
      <c r="D922" s="198">
        <v>17.5</v>
      </c>
      <c r="E922" s="198">
        <f t="shared" si="18"/>
        <v>2013</v>
      </c>
    </row>
    <row r="923" spans="2:5" x14ac:dyDescent="0.2">
      <c r="B923" s="199">
        <v>41298</v>
      </c>
      <c r="C923" s="200">
        <v>0</v>
      </c>
      <c r="D923" s="198">
        <v>16.899999999999999</v>
      </c>
      <c r="E923" s="198">
        <f t="shared" si="18"/>
        <v>2013</v>
      </c>
    </row>
    <row r="924" spans="2:5" x14ac:dyDescent="0.2">
      <c r="B924" s="199">
        <v>41299</v>
      </c>
      <c r="C924" s="200">
        <v>0</v>
      </c>
      <c r="D924" s="198">
        <v>17.399999999999999</v>
      </c>
      <c r="E924" s="198">
        <f t="shared" si="18"/>
        <v>2013</v>
      </c>
    </row>
    <row r="925" spans="2:5" x14ac:dyDescent="0.2">
      <c r="B925" s="199">
        <v>41300</v>
      </c>
      <c r="C925" s="200">
        <v>0</v>
      </c>
      <c r="D925" s="198">
        <v>17.88</v>
      </c>
      <c r="E925" s="198">
        <f t="shared" si="18"/>
        <v>2013</v>
      </c>
    </row>
    <row r="926" spans="2:5" x14ac:dyDescent="0.2">
      <c r="B926" s="199">
        <v>41301</v>
      </c>
      <c r="C926" s="200">
        <v>0</v>
      </c>
      <c r="D926" s="198">
        <v>17.82</v>
      </c>
      <c r="E926" s="198">
        <f t="shared" si="18"/>
        <v>2013</v>
      </c>
    </row>
    <row r="927" spans="2:5" x14ac:dyDescent="0.2">
      <c r="B927" s="199">
        <v>41302</v>
      </c>
      <c r="C927" s="200">
        <v>0</v>
      </c>
      <c r="D927" s="198">
        <v>18.72</v>
      </c>
      <c r="E927" s="198">
        <f t="shared" si="18"/>
        <v>2013</v>
      </c>
    </row>
    <row r="928" spans="2:5" x14ac:dyDescent="0.2">
      <c r="B928" s="199">
        <v>41303</v>
      </c>
      <c r="C928" s="200">
        <v>0</v>
      </c>
      <c r="D928" s="198">
        <v>19.53</v>
      </c>
      <c r="E928" s="198">
        <f t="shared" si="18"/>
        <v>2013</v>
      </c>
    </row>
    <row r="929" spans="2:5" x14ac:dyDescent="0.2">
      <c r="B929" s="199">
        <v>41304</v>
      </c>
      <c r="C929" s="200">
        <v>0</v>
      </c>
      <c r="D929" s="198">
        <v>19.7</v>
      </c>
      <c r="E929" s="198">
        <f t="shared" si="18"/>
        <v>2013</v>
      </c>
    </row>
    <row r="930" spans="2:5" x14ac:dyDescent="0.2">
      <c r="B930" s="199">
        <v>41305</v>
      </c>
      <c r="C930" s="200">
        <v>0</v>
      </c>
      <c r="D930" s="198">
        <v>20.41</v>
      </c>
      <c r="E930" s="198">
        <f t="shared" si="18"/>
        <v>2013</v>
      </c>
    </row>
    <row r="931" spans="2:5" x14ac:dyDescent="0.2">
      <c r="B931" s="199">
        <v>41306</v>
      </c>
      <c r="C931" s="200">
        <v>0</v>
      </c>
      <c r="D931" s="198">
        <v>20.5</v>
      </c>
      <c r="E931" s="198">
        <f t="shared" si="18"/>
        <v>2013</v>
      </c>
    </row>
    <row r="932" spans="2:5" x14ac:dyDescent="0.2">
      <c r="B932" s="199">
        <v>41307</v>
      </c>
      <c r="C932" s="200">
        <v>0</v>
      </c>
      <c r="D932" s="198">
        <v>19.63</v>
      </c>
      <c r="E932" s="198">
        <f t="shared" si="18"/>
        <v>2013</v>
      </c>
    </row>
    <row r="933" spans="2:5" x14ac:dyDescent="0.2">
      <c r="B933" s="199">
        <v>41308</v>
      </c>
      <c r="C933" s="200">
        <v>0</v>
      </c>
      <c r="D933" s="198">
        <v>20.59</v>
      </c>
      <c r="E933" s="198">
        <f t="shared" si="18"/>
        <v>2013</v>
      </c>
    </row>
    <row r="934" spans="2:5" x14ac:dyDescent="0.2">
      <c r="B934" s="199">
        <v>41309</v>
      </c>
      <c r="C934" s="200">
        <v>0</v>
      </c>
      <c r="D934" s="198">
        <v>20.43</v>
      </c>
      <c r="E934" s="198">
        <f t="shared" si="18"/>
        <v>2013</v>
      </c>
    </row>
    <row r="935" spans="2:5" x14ac:dyDescent="0.2">
      <c r="B935" s="199">
        <v>41310</v>
      </c>
      <c r="C935" s="200">
        <v>0</v>
      </c>
      <c r="D935" s="198">
        <v>20.6</v>
      </c>
      <c r="E935" s="198">
        <f t="shared" si="18"/>
        <v>2013</v>
      </c>
    </row>
    <row r="936" spans="2:5" x14ac:dyDescent="0.2">
      <c r="B936" s="199">
        <v>41311</v>
      </c>
      <c r="C936" s="200">
        <v>0</v>
      </c>
      <c r="D936" s="198">
        <v>21.18</v>
      </c>
      <c r="E936" s="198">
        <f t="shared" si="18"/>
        <v>2013</v>
      </c>
    </row>
    <row r="937" spans="2:5" x14ac:dyDescent="0.2">
      <c r="B937" s="199">
        <v>41312</v>
      </c>
      <c r="C937" s="200">
        <v>0</v>
      </c>
      <c r="D937" s="198">
        <v>22.15</v>
      </c>
      <c r="E937" s="198">
        <f t="shared" si="18"/>
        <v>2013</v>
      </c>
    </row>
    <row r="938" spans="2:5" x14ac:dyDescent="0.2">
      <c r="B938" s="199">
        <v>41313</v>
      </c>
      <c r="C938" s="200">
        <v>0</v>
      </c>
      <c r="D938" s="198">
        <v>22.66</v>
      </c>
      <c r="E938" s="198">
        <f t="shared" si="18"/>
        <v>2013</v>
      </c>
    </row>
    <row r="939" spans="2:5" x14ac:dyDescent="0.2">
      <c r="B939" s="199">
        <v>41314</v>
      </c>
      <c r="C939" s="200">
        <v>0</v>
      </c>
      <c r="D939" s="198">
        <v>23.65</v>
      </c>
      <c r="E939" s="198">
        <f t="shared" si="18"/>
        <v>2013</v>
      </c>
    </row>
    <row r="940" spans="2:5" x14ac:dyDescent="0.2">
      <c r="B940" s="199">
        <v>41315</v>
      </c>
      <c r="C940" s="200">
        <v>0</v>
      </c>
      <c r="D940" s="198">
        <v>23.97</v>
      </c>
      <c r="E940" s="198">
        <f t="shared" si="18"/>
        <v>2013</v>
      </c>
    </row>
    <row r="941" spans="2:5" x14ac:dyDescent="0.2">
      <c r="B941" s="199">
        <v>41316</v>
      </c>
      <c r="C941" s="200">
        <v>0</v>
      </c>
      <c r="D941" s="198">
        <v>24.65</v>
      </c>
      <c r="E941" s="198">
        <f t="shared" si="18"/>
        <v>2013</v>
      </c>
    </row>
    <row r="942" spans="2:5" x14ac:dyDescent="0.2">
      <c r="B942" s="199">
        <v>41317</v>
      </c>
      <c r="C942" s="200">
        <v>0</v>
      </c>
      <c r="D942" s="198">
        <v>25.17</v>
      </c>
      <c r="E942" s="198">
        <f t="shared" si="18"/>
        <v>2013</v>
      </c>
    </row>
    <row r="943" spans="2:5" x14ac:dyDescent="0.2">
      <c r="B943" s="199">
        <v>41318</v>
      </c>
      <c r="C943" s="200">
        <v>0</v>
      </c>
      <c r="D943" s="198">
        <v>24.2</v>
      </c>
      <c r="E943" s="198">
        <f t="shared" si="18"/>
        <v>2013</v>
      </c>
    </row>
    <row r="944" spans="2:5" x14ac:dyDescent="0.2">
      <c r="B944" s="199">
        <v>41319</v>
      </c>
      <c r="C944" s="200">
        <v>0</v>
      </c>
      <c r="D944" s="198">
        <v>27.22</v>
      </c>
      <c r="E944" s="198">
        <f t="shared" si="18"/>
        <v>2013</v>
      </c>
    </row>
    <row r="945" spans="2:5" x14ac:dyDescent="0.2">
      <c r="B945" s="199">
        <v>41320</v>
      </c>
      <c r="C945" s="200">
        <v>0</v>
      </c>
      <c r="D945" s="198">
        <v>27.1</v>
      </c>
      <c r="E945" s="198">
        <f t="shared" si="18"/>
        <v>2013</v>
      </c>
    </row>
    <row r="946" spans="2:5" x14ac:dyDescent="0.2">
      <c r="B946" s="199">
        <v>41321</v>
      </c>
      <c r="C946" s="200">
        <v>0</v>
      </c>
      <c r="D946" s="198">
        <v>27.22</v>
      </c>
      <c r="E946" s="198">
        <f t="shared" si="18"/>
        <v>2013</v>
      </c>
    </row>
    <row r="947" spans="2:5" x14ac:dyDescent="0.2">
      <c r="B947" s="199">
        <v>41322</v>
      </c>
      <c r="C947" s="200">
        <v>0</v>
      </c>
      <c r="D947" s="198">
        <v>26.81</v>
      </c>
      <c r="E947" s="198">
        <f t="shared" si="18"/>
        <v>2013</v>
      </c>
    </row>
    <row r="948" spans="2:5" x14ac:dyDescent="0.2">
      <c r="B948" s="199">
        <v>41323</v>
      </c>
      <c r="C948" s="200">
        <v>0</v>
      </c>
      <c r="D948" s="198">
        <v>26.95</v>
      </c>
      <c r="E948" s="198">
        <f t="shared" si="18"/>
        <v>2013</v>
      </c>
    </row>
    <row r="949" spans="2:5" x14ac:dyDescent="0.2">
      <c r="B949" s="199">
        <v>41324</v>
      </c>
      <c r="C949" s="200">
        <v>0</v>
      </c>
      <c r="D949" s="198">
        <v>29.42</v>
      </c>
      <c r="E949" s="198">
        <f t="shared" si="18"/>
        <v>2013</v>
      </c>
    </row>
    <row r="950" spans="2:5" x14ac:dyDescent="0.2">
      <c r="B950" s="199">
        <v>41325</v>
      </c>
      <c r="C950" s="200">
        <v>0</v>
      </c>
      <c r="D950" s="198">
        <v>29.64</v>
      </c>
      <c r="E950" s="198">
        <f t="shared" si="18"/>
        <v>2013</v>
      </c>
    </row>
    <row r="951" spans="2:5" x14ac:dyDescent="0.2">
      <c r="B951" s="199">
        <v>41326</v>
      </c>
      <c r="C951" s="200">
        <v>0</v>
      </c>
      <c r="D951" s="198">
        <v>29.75</v>
      </c>
      <c r="E951" s="198">
        <f t="shared" si="18"/>
        <v>2013</v>
      </c>
    </row>
    <row r="952" spans="2:5" x14ac:dyDescent="0.2">
      <c r="B952" s="199">
        <v>41327</v>
      </c>
      <c r="C952" s="200">
        <v>0</v>
      </c>
      <c r="D952" s="198">
        <v>30.25</v>
      </c>
      <c r="E952" s="198">
        <f t="shared" si="18"/>
        <v>2013</v>
      </c>
    </row>
    <row r="953" spans="2:5" x14ac:dyDescent="0.2">
      <c r="B953" s="199">
        <v>41328</v>
      </c>
      <c r="C953" s="200">
        <v>0</v>
      </c>
      <c r="D953" s="198">
        <v>29.8</v>
      </c>
      <c r="E953" s="198">
        <f t="shared" si="18"/>
        <v>2013</v>
      </c>
    </row>
    <row r="954" spans="2:5" x14ac:dyDescent="0.2">
      <c r="B954" s="199">
        <v>41329</v>
      </c>
      <c r="C954" s="200">
        <v>0</v>
      </c>
      <c r="D954" s="198">
        <v>29.89</v>
      </c>
      <c r="E954" s="198">
        <f t="shared" si="18"/>
        <v>2013</v>
      </c>
    </row>
    <row r="955" spans="2:5" x14ac:dyDescent="0.2">
      <c r="B955" s="199">
        <v>41330</v>
      </c>
      <c r="C955" s="200">
        <v>0</v>
      </c>
      <c r="D955" s="198">
        <v>30.4</v>
      </c>
      <c r="E955" s="198">
        <f t="shared" si="18"/>
        <v>2013</v>
      </c>
    </row>
    <row r="956" spans="2:5" x14ac:dyDescent="0.2">
      <c r="B956" s="199">
        <v>41331</v>
      </c>
      <c r="C956" s="200">
        <v>0</v>
      </c>
      <c r="D956" s="198">
        <v>31.1</v>
      </c>
      <c r="E956" s="198">
        <f t="shared" si="18"/>
        <v>2013</v>
      </c>
    </row>
    <row r="957" spans="2:5" x14ac:dyDescent="0.2">
      <c r="B957" s="199">
        <v>41332</v>
      </c>
      <c r="C957" s="200">
        <v>0</v>
      </c>
      <c r="D957" s="198">
        <v>30.9</v>
      </c>
      <c r="E957" s="198">
        <f t="shared" si="18"/>
        <v>2013</v>
      </c>
    </row>
    <row r="958" spans="2:5" x14ac:dyDescent="0.2">
      <c r="B958" s="199">
        <v>41333</v>
      </c>
      <c r="C958" s="200">
        <v>0</v>
      </c>
      <c r="D958" s="198">
        <v>33.380000000000003</v>
      </c>
      <c r="E958" s="198">
        <f t="shared" si="18"/>
        <v>2013</v>
      </c>
    </row>
    <row r="959" spans="2:5" x14ac:dyDescent="0.2">
      <c r="B959" s="199">
        <v>41334</v>
      </c>
      <c r="C959" s="200">
        <v>0</v>
      </c>
      <c r="D959" s="198">
        <v>34.5</v>
      </c>
      <c r="E959" s="198">
        <f t="shared" si="18"/>
        <v>2013</v>
      </c>
    </row>
    <row r="960" spans="2:5" x14ac:dyDescent="0.2">
      <c r="B960" s="199">
        <v>41335</v>
      </c>
      <c r="C960" s="200">
        <v>0</v>
      </c>
      <c r="D960" s="198">
        <v>34.25</v>
      </c>
      <c r="E960" s="198">
        <f t="shared" si="18"/>
        <v>2013</v>
      </c>
    </row>
    <row r="961" spans="2:5" x14ac:dyDescent="0.2">
      <c r="B961" s="199">
        <v>41336</v>
      </c>
      <c r="C961" s="200">
        <v>0</v>
      </c>
      <c r="D961" s="198">
        <v>34.5</v>
      </c>
      <c r="E961" s="198">
        <f t="shared" si="18"/>
        <v>2013</v>
      </c>
    </row>
    <row r="962" spans="2:5" x14ac:dyDescent="0.2">
      <c r="B962" s="199">
        <v>41337</v>
      </c>
      <c r="C962" s="200">
        <v>0</v>
      </c>
      <c r="D962" s="198">
        <v>36.15</v>
      </c>
      <c r="E962" s="198">
        <f t="shared" si="18"/>
        <v>2013</v>
      </c>
    </row>
    <row r="963" spans="2:5" x14ac:dyDescent="0.2">
      <c r="B963" s="199">
        <v>41338</v>
      </c>
      <c r="C963" s="200">
        <v>0</v>
      </c>
      <c r="D963" s="198">
        <v>40.33</v>
      </c>
      <c r="E963" s="198">
        <f t="shared" ref="E963:E1026" si="19">YEAR(B963)</f>
        <v>2013</v>
      </c>
    </row>
    <row r="964" spans="2:5" x14ac:dyDescent="0.2">
      <c r="B964" s="199">
        <v>41339</v>
      </c>
      <c r="C964" s="200">
        <v>0</v>
      </c>
      <c r="D964" s="198">
        <v>41.02</v>
      </c>
      <c r="E964" s="198">
        <f t="shared" si="19"/>
        <v>2013</v>
      </c>
    </row>
    <row r="965" spans="2:5" x14ac:dyDescent="0.2">
      <c r="B965" s="199">
        <v>41340</v>
      </c>
      <c r="C965" s="200">
        <v>0</v>
      </c>
      <c r="D965" s="198">
        <v>42</v>
      </c>
      <c r="E965" s="198">
        <f t="shared" si="19"/>
        <v>2013</v>
      </c>
    </row>
    <row r="966" spans="2:5" x14ac:dyDescent="0.2">
      <c r="B966" s="199">
        <v>41341</v>
      </c>
      <c r="C966" s="200">
        <v>0</v>
      </c>
      <c r="D966" s="198">
        <v>44.18</v>
      </c>
      <c r="E966" s="198">
        <f t="shared" si="19"/>
        <v>2013</v>
      </c>
    </row>
    <row r="967" spans="2:5" x14ac:dyDescent="0.2">
      <c r="B967" s="199">
        <v>41342</v>
      </c>
      <c r="C967" s="200">
        <v>0</v>
      </c>
      <c r="D967" s="198">
        <v>46.85</v>
      </c>
      <c r="E967" s="198">
        <f t="shared" si="19"/>
        <v>2013</v>
      </c>
    </row>
    <row r="968" spans="2:5" x14ac:dyDescent="0.2">
      <c r="B968" s="199">
        <v>41343</v>
      </c>
      <c r="C968" s="200">
        <v>0</v>
      </c>
      <c r="D968" s="198">
        <v>46</v>
      </c>
      <c r="E968" s="198">
        <f t="shared" si="19"/>
        <v>2013</v>
      </c>
    </row>
    <row r="969" spans="2:5" x14ac:dyDescent="0.2">
      <c r="B969" s="199">
        <v>41344</v>
      </c>
      <c r="C969" s="200">
        <v>0</v>
      </c>
      <c r="D969" s="198">
        <v>48.4</v>
      </c>
      <c r="E969" s="198">
        <f t="shared" si="19"/>
        <v>2013</v>
      </c>
    </row>
    <row r="970" spans="2:5" x14ac:dyDescent="0.2">
      <c r="B970" s="199">
        <v>41345</v>
      </c>
      <c r="C970" s="200">
        <v>0</v>
      </c>
      <c r="D970" s="198">
        <v>44.29</v>
      </c>
      <c r="E970" s="198">
        <f t="shared" si="19"/>
        <v>2013</v>
      </c>
    </row>
    <row r="971" spans="2:5" x14ac:dyDescent="0.2">
      <c r="B971" s="199">
        <v>41346</v>
      </c>
      <c r="C971" s="200">
        <v>0</v>
      </c>
      <c r="D971" s="198">
        <v>46.92</v>
      </c>
      <c r="E971" s="198">
        <f t="shared" si="19"/>
        <v>2013</v>
      </c>
    </row>
    <row r="972" spans="2:5" x14ac:dyDescent="0.2">
      <c r="B972" s="199">
        <v>41347</v>
      </c>
      <c r="C972" s="200">
        <v>0</v>
      </c>
      <c r="D972" s="198">
        <v>47.17</v>
      </c>
      <c r="E972" s="198">
        <f t="shared" si="19"/>
        <v>2013</v>
      </c>
    </row>
    <row r="973" spans="2:5" x14ac:dyDescent="0.2">
      <c r="B973" s="199">
        <v>41348</v>
      </c>
      <c r="C973" s="200">
        <v>0</v>
      </c>
      <c r="D973" s="198">
        <v>46.95</v>
      </c>
      <c r="E973" s="198">
        <f t="shared" si="19"/>
        <v>2013</v>
      </c>
    </row>
    <row r="974" spans="2:5" x14ac:dyDescent="0.2">
      <c r="B974" s="199">
        <v>41349</v>
      </c>
      <c r="C974" s="200">
        <v>0</v>
      </c>
      <c r="D974" s="198">
        <v>47</v>
      </c>
      <c r="E974" s="198">
        <f t="shared" si="19"/>
        <v>2013</v>
      </c>
    </row>
    <row r="975" spans="2:5" x14ac:dyDescent="0.2">
      <c r="B975" s="199">
        <v>41350</v>
      </c>
      <c r="C975" s="200">
        <v>0</v>
      </c>
      <c r="D975" s="198">
        <v>47.4</v>
      </c>
      <c r="E975" s="198">
        <f t="shared" si="19"/>
        <v>2013</v>
      </c>
    </row>
    <row r="976" spans="2:5" x14ac:dyDescent="0.2">
      <c r="B976" s="199">
        <v>41351</v>
      </c>
      <c r="C976" s="200">
        <v>0</v>
      </c>
      <c r="D976" s="198">
        <v>51.6</v>
      </c>
      <c r="E976" s="198">
        <f t="shared" si="19"/>
        <v>2013</v>
      </c>
    </row>
    <row r="977" spans="2:5" x14ac:dyDescent="0.2">
      <c r="B977" s="199">
        <v>41352</v>
      </c>
      <c r="C977" s="200">
        <v>0</v>
      </c>
      <c r="D977" s="198">
        <v>59.14</v>
      </c>
      <c r="E977" s="198">
        <f t="shared" si="19"/>
        <v>2013</v>
      </c>
    </row>
    <row r="978" spans="2:5" x14ac:dyDescent="0.2">
      <c r="B978" s="199">
        <v>41353</v>
      </c>
      <c r="C978" s="200">
        <v>0</v>
      </c>
      <c r="D978" s="198">
        <v>64.489999999999995</v>
      </c>
      <c r="E978" s="198">
        <f t="shared" si="19"/>
        <v>2013</v>
      </c>
    </row>
    <row r="979" spans="2:5" x14ac:dyDescent="0.2">
      <c r="B979" s="199">
        <v>41354</v>
      </c>
      <c r="C979" s="200">
        <v>0</v>
      </c>
      <c r="D979" s="198">
        <v>70.849999999999994</v>
      </c>
      <c r="E979" s="198">
        <f t="shared" si="19"/>
        <v>2013</v>
      </c>
    </row>
    <row r="980" spans="2:5" x14ac:dyDescent="0.2">
      <c r="B980" s="199">
        <v>41355</v>
      </c>
      <c r="C980" s="200">
        <v>0</v>
      </c>
      <c r="D980" s="198">
        <v>69.86</v>
      </c>
      <c r="E980" s="198">
        <f t="shared" si="19"/>
        <v>2013</v>
      </c>
    </row>
    <row r="981" spans="2:5" x14ac:dyDescent="0.2">
      <c r="B981" s="199">
        <v>41356</v>
      </c>
      <c r="C981" s="200">
        <v>0</v>
      </c>
      <c r="D981" s="198">
        <v>64.349999999999994</v>
      </c>
      <c r="E981" s="198">
        <f t="shared" si="19"/>
        <v>2013</v>
      </c>
    </row>
    <row r="982" spans="2:5" x14ac:dyDescent="0.2">
      <c r="B982" s="199">
        <v>41357</v>
      </c>
      <c r="C982" s="200">
        <v>0</v>
      </c>
      <c r="D982" s="198">
        <v>71.5</v>
      </c>
      <c r="E982" s="198">
        <f t="shared" si="19"/>
        <v>2013</v>
      </c>
    </row>
    <row r="983" spans="2:5" x14ac:dyDescent="0.2">
      <c r="B983" s="199">
        <v>41358</v>
      </c>
      <c r="C983" s="200">
        <v>0</v>
      </c>
      <c r="D983" s="198">
        <v>73.599999999999994</v>
      </c>
      <c r="E983" s="198">
        <f t="shared" si="19"/>
        <v>2013</v>
      </c>
    </row>
    <row r="984" spans="2:5" x14ac:dyDescent="0.2">
      <c r="B984" s="199">
        <v>41359</v>
      </c>
      <c r="C984" s="200">
        <v>0</v>
      </c>
      <c r="D984" s="198">
        <v>78.5</v>
      </c>
      <c r="E984" s="198">
        <f t="shared" si="19"/>
        <v>2013</v>
      </c>
    </row>
    <row r="985" spans="2:5" x14ac:dyDescent="0.2">
      <c r="B985" s="199">
        <v>41360</v>
      </c>
      <c r="C985" s="200">
        <v>0</v>
      </c>
      <c r="D985" s="198">
        <v>88.92</v>
      </c>
      <c r="E985" s="198">
        <f t="shared" si="19"/>
        <v>2013</v>
      </c>
    </row>
    <row r="986" spans="2:5" x14ac:dyDescent="0.2">
      <c r="B986" s="199">
        <v>41361</v>
      </c>
      <c r="C986" s="200">
        <v>0</v>
      </c>
      <c r="D986" s="198">
        <v>86.18</v>
      </c>
      <c r="E986" s="198">
        <f t="shared" si="19"/>
        <v>2013</v>
      </c>
    </row>
    <row r="987" spans="2:5" x14ac:dyDescent="0.2">
      <c r="B987" s="199">
        <v>41362</v>
      </c>
      <c r="C987" s="200">
        <v>0</v>
      </c>
      <c r="D987" s="198">
        <v>90.5</v>
      </c>
      <c r="E987" s="198">
        <f t="shared" si="19"/>
        <v>2013</v>
      </c>
    </row>
    <row r="988" spans="2:5" x14ac:dyDescent="0.2">
      <c r="B988" s="199">
        <v>41363</v>
      </c>
      <c r="C988" s="200">
        <v>0</v>
      </c>
      <c r="D988" s="198">
        <v>92.19</v>
      </c>
      <c r="E988" s="198">
        <f t="shared" si="19"/>
        <v>2013</v>
      </c>
    </row>
    <row r="989" spans="2:5" x14ac:dyDescent="0.2">
      <c r="B989" s="199">
        <v>41364</v>
      </c>
      <c r="C989" s="200">
        <v>0</v>
      </c>
      <c r="D989" s="198">
        <v>93.03</v>
      </c>
      <c r="E989" s="198">
        <f t="shared" si="19"/>
        <v>2013</v>
      </c>
    </row>
    <row r="990" spans="2:5" x14ac:dyDescent="0.2">
      <c r="B990" s="199">
        <v>41365</v>
      </c>
      <c r="C990" s="200">
        <v>0</v>
      </c>
      <c r="D990" s="198">
        <v>104</v>
      </c>
      <c r="E990" s="198">
        <f t="shared" si="19"/>
        <v>2013</v>
      </c>
    </row>
    <row r="991" spans="2:5" x14ac:dyDescent="0.2">
      <c r="B991" s="199">
        <v>41366</v>
      </c>
      <c r="C991" s="200">
        <v>0</v>
      </c>
      <c r="D991" s="198">
        <v>117.98</v>
      </c>
      <c r="E991" s="198">
        <f t="shared" si="19"/>
        <v>2013</v>
      </c>
    </row>
    <row r="992" spans="2:5" x14ac:dyDescent="0.2">
      <c r="B992" s="199">
        <v>41367</v>
      </c>
      <c r="C992" s="200">
        <v>0</v>
      </c>
      <c r="D992" s="198">
        <v>135</v>
      </c>
      <c r="E992" s="198">
        <f t="shared" si="19"/>
        <v>2013</v>
      </c>
    </row>
    <row r="993" spans="2:5" x14ac:dyDescent="0.2">
      <c r="B993" s="199">
        <v>41368</v>
      </c>
      <c r="C993" s="200">
        <v>0</v>
      </c>
      <c r="D993" s="198">
        <v>132.12</v>
      </c>
      <c r="E993" s="198">
        <f t="shared" si="19"/>
        <v>2013</v>
      </c>
    </row>
    <row r="994" spans="2:5" x14ac:dyDescent="0.2">
      <c r="B994" s="199">
        <v>41369</v>
      </c>
      <c r="C994" s="200">
        <v>0</v>
      </c>
      <c r="D994" s="198">
        <v>142.32</v>
      </c>
      <c r="E994" s="198">
        <f t="shared" si="19"/>
        <v>2013</v>
      </c>
    </row>
    <row r="995" spans="2:5" x14ac:dyDescent="0.2">
      <c r="B995" s="199">
        <v>41370</v>
      </c>
      <c r="C995" s="200">
        <v>0</v>
      </c>
      <c r="D995" s="198">
        <v>142.63</v>
      </c>
      <c r="E995" s="198">
        <f t="shared" si="19"/>
        <v>2013</v>
      </c>
    </row>
    <row r="996" spans="2:5" x14ac:dyDescent="0.2">
      <c r="B996" s="199">
        <v>41371</v>
      </c>
      <c r="C996" s="200">
        <v>0</v>
      </c>
      <c r="D996" s="198">
        <v>162.30000000000001</v>
      </c>
      <c r="E996" s="198">
        <f t="shared" si="19"/>
        <v>2013</v>
      </c>
    </row>
    <row r="997" spans="2:5" x14ac:dyDescent="0.2">
      <c r="B997" s="199">
        <v>41372</v>
      </c>
      <c r="C997" s="200">
        <v>0</v>
      </c>
      <c r="D997" s="198">
        <v>187.5</v>
      </c>
      <c r="E997" s="198">
        <f t="shared" si="19"/>
        <v>2013</v>
      </c>
    </row>
    <row r="998" spans="2:5" x14ac:dyDescent="0.2">
      <c r="B998" s="199">
        <v>41373</v>
      </c>
      <c r="C998" s="200">
        <v>0</v>
      </c>
      <c r="D998" s="198">
        <v>230</v>
      </c>
      <c r="E998" s="198">
        <f t="shared" si="19"/>
        <v>2013</v>
      </c>
    </row>
    <row r="999" spans="2:5" x14ac:dyDescent="0.2">
      <c r="B999" s="199">
        <v>41374</v>
      </c>
      <c r="C999" s="200">
        <v>0</v>
      </c>
      <c r="D999" s="198">
        <v>165</v>
      </c>
      <c r="E999" s="198">
        <f t="shared" si="19"/>
        <v>2013</v>
      </c>
    </row>
    <row r="1000" spans="2:5" x14ac:dyDescent="0.2">
      <c r="B1000" s="199">
        <v>41375</v>
      </c>
      <c r="C1000" s="200">
        <v>0</v>
      </c>
      <c r="D1000" s="198">
        <v>124.9</v>
      </c>
      <c r="E1000" s="198">
        <f t="shared" si="19"/>
        <v>2013</v>
      </c>
    </row>
    <row r="1001" spans="2:5" x14ac:dyDescent="0.2">
      <c r="B1001" s="199">
        <v>41376</v>
      </c>
      <c r="C1001" s="200">
        <v>0</v>
      </c>
      <c r="D1001" s="198">
        <v>117</v>
      </c>
      <c r="E1001" s="198">
        <f t="shared" si="19"/>
        <v>2013</v>
      </c>
    </row>
    <row r="1002" spans="2:5" x14ac:dyDescent="0.2">
      <c r="B1002" s="199">
        <v>41377</v>
      </c>
      <c r="C1002" s="200">
        <v>0</v>
      </c>
      <c r="D1002" s="198">
        <v>93</v>
      </c>
      <c r="E1002" s="198">
        <f t="shared" si="19"/>
        <v>2013</v>
      </c>
    </row>
    <row r="1003" spans="2:5" x14ac:dyDescent="0.2">
      <c r="B1003" s="199">
        <v>41378</v>
      </c>
      <c r="C1003" s="200">
        <v>0</v>
      </c>
      <c r="D1003" s="198">
        <v>90</v>
      </c>
      <c r="E1003" s="198">
        <f t="shared" si="19"/>
        <v>2013</v>
      </c>
    </row>
    <row r="1004" spans="2:5" x14ac:dyDescent="0.2">
      <c r="B1004" s="199">
        <v>41379</v>
      </c>
      <c r="C1004" s="200">
        <v>0</v>
      </c>
      <c r="D1004" s="198">
        <v>82.39</v>
      </c>
      <c r="E1004" s="198">
        <f t="shared" si="19"/>
        <v>2013</v>
      </c>
    </row>
    <row r="1005" spans="2:5" x14ac:dyDescent="0.2">
      <c r="B1005" s="199">
        <v>41380</v>
      </c>
      <c r="C1005" s="200">
        <v>0</v>
      </c>
      <c r="D1005" s="198">
        <v>68.36</v>
      </c>
      <c r="E1005" s="198">
        <f t="shared" si="19"/>
        <v>2013</v>
      </c>
    </row>
    <row r="1006" spans="2:5" x14ac:dyDescent="0.2">
      <c r="B1006" s="199">
        <v>41381</v>
      </c>
      <c r="C1006" s="200">
        <v>0</v>
      </c>
      <c r="D1006" s="198">
        <v>93.07</v>
      </c>
      <c r="E1006" s="198">
        <f t="shared" si="19"/>
        <v>2013</v>
      </c>
    </row>
    <row r="1007" spans="2:5" x14ac:dyDescent="0.2">
      <c r="B1007" s="199">
        <v>41382</v>
      </c>
      <c r="C1007" s="200">
        <v>0</v>
      </c>
      <c r="D1007" s="198">
        <v>109.01</v>
      </c>
      <c r="E1007" s="198">
        <f t="shared" si="19"/>
        <v>2013</v>
      </c>
    </row>
    <row r="1008" spans="2:5" x14ac:dyDescent="0.2">
      <c r="B1008" s="199">
        <v>41383</v>
      </c>
      <c r="C1008" s="200">
        <v>0</v>
      </c>
      <c r="D1008" s="198">
        <v>118.48</v>
      </c>
      <c r="E1008" s="198">
        <f t="shared" si="19"/>
        <v>2013</v>
      </c>
    </row>
    <row r="1009" spans="2:5" x14ac:dyDescent="0.2">
      <c r="B1009" s="199">
        <v>41384</v>
      </c>
      <c r="C1009" s="200">
        <v>0</v>
      </c>
      <c r="D1009" s="198">
        <v>126.62</v>
      </c>
      <c r="E1009" s="198">
        <f t="shared" si="19"/>
        <v>2013</v>
      </c>
    </row>
    <row r="1010" spans="2:5" x14ac:dyDescent="0.2">
      <c r="B1010" s="199">
        <v>41385</v>
      </c>
      <c r="C1010" s="200">
        <v>0</v>
      </c>
      <c r="D1010" s="198">
        <v>119.2</v>
      </c>
      <c r="E1010" s="198">
        <f t="shared" si="19"/>
        <v>2013</v>
      </c>
    </row>
    <row r="1011" spans="2:5" x14ac:dyDescent="0.2">
      <c r="B1011" s="199">
        <v>41386</v>
      </c>
      <c r="C1011" s="200">
        <v>0</v>
      </c>
      <c r="D1011" s="198">
        <v>127.4</v>
      </c>
      <c r="E1011" s="198">
        <f t="shared" si="19"/>
        <v>2013</v>
      </c>
    </row>
    <row r="1012" spans="2:5" x14ac:dyDescent="0.2">
      <c r="B1012" s="199">
        <v>41387</v>
      </c>
      <c r="C1012" s="200">
        <v>0</v>
      </c>
      <c r="D1012" s="198">
        <v>143.47</v>
      </c>
      <c r="E1012" s="198">
        <f t="shared" si="19"/>
        <v>2013</v>
      </c>
    </row>
    <row r="1013" spans="2:5" x14ac:dyDescent="0.2">
      <c r="B1013" s="199">
        <v>41388</v>
      </c>
      <c r="C1013" s="200">
        <v>0</v>
      </c>
      <c r="D1013" s="198">
        <v>154.19999999999999</v>
      </c>
      <c r="E1013" s="198">
        <f t="shared" si="19"/>
        <v>2013</v>
      </c>
    </row>
    <row r="1014" spans="2:5" x14ac:dyDescent="0.2">
      <c r="B1014" s="199">
        <v>41389</v>
      </c>
      <c r="C1014" s="200">
        <v>0</v>
      </c>
      <c r="D1014" s="198">
        <v>141.71</v>
      </c>
      <c r="E1014" s="198">
        <f t="shared" si="19"/>
        <v>2013</v>
      </c>
    </row>
    <row r="1015" spans="2:5" x14ac:dyDescent="0.2">
      <c r="B1015" s="199">
        <v>41390</v>
      </c>
      <c r="C1015" s="200">
        <v>0</v>
      </c>
      <c r="D1015" s="198">
        <v>136.9</v>
      </c>
      <c r="E1015" s="198">
        <f t="shared" si="19"/>
        <v>2013</v>
      </c>
    </row>
    <row r="1016" spans="2:5" x14ac:dyDescent="0.2">
      <c r="B1016" s="199">
        <v>41391</v>
      </c>
      <c r="C1016" s="200">
        <v>0</v>
      </c>
      <c r="D1016" s="198">
        <v>128</v>
      </c>
      <c r="E1016" s="198">
        <f t="shared" si="19"/>
        <v>2013</v>
      </c>
    </row>
    <row r="1017" spans="2:5" x14ac:dyDescent="0.2">
      <c r="B1017" s="199">
        <v>41392</v>
      </c>
      <c r="C1017" s="200">
        <v>0</v>
      </c>
      <c r="D1017" s="198">
        <v>134.44</v>
      </c>
      <c r="E1017" s="198">
        <f t="shared" si="19"/>
        <v>2013</v>
      </c>
    </row>
    <row r="1018" spans="2:5" x14ac:dyDescent="0.2">
      <c r="B1018" s="199">
        <v>41393</v>
      </c>
      <c r="C1018" s="200">
        <v>0</v>
      </c>
      <c r="D1018" s="198">
        <v>144</v>
      </c>
      <c r="E1018" s="198">
        <f t="shared" si="19"/>
        <v>2013</v>
      </c>
    </row>
    <row r="1019" spans="2:5" x14ac:dyDescent="0.2">
      <c r="B1019" s="199">
        <v>41394</v>
      </c>
      <c r="C1019" s="200">
        <v>0</v>
      </c>
      <c r="D1019" s="198">
        <v>139.22999999999999</v>
      </c>
      <c r="E1019" s="198">
        <f t="shared" si="19"/>
        <v>2013</v>
      </c>
    </row>
    <row r="1020" spans="2:5" x14ac:dyDescent="0.2">
      <c r="B1020" s="199">
        <v>41395</v>
      </c>
      <c r="C1020" s="200">
        <v>0</v>
      </c>
      <c r="D1020" s="198">
        <v>116.38</v>
      </c>
      <c r="E1020" s="198">
        <f t="shared" si="19"/>
        <v>2013</v>
      </c>
    </row>
    <row r="1021" spans="2:5" x14ac:dyDescent="0.2">
      <c r="B1021" s="199">
        <v>41396</v>
      </c>
      <c r="C1021" s="200">
        <v>0</v>
      </c>
      <c r="D1021" s="198">
        <v>106.25</v>
      </c>
      <c r="E1021" s="198">
        <f t="shared" si="19"/>
        <v>2013</v>
      </c>
    </row>
    <row r="1022" spans="2:5" x14ac:dyDescent="0.2">
      <c r="B1022" s="199">
        <v>41397</v>
      </c>
      <c r="C1022" s="200">
        <v>0</v>
      </c>
      <c r="D1022" s="198">
        <v>98.1</v>
      </c>
      <c r="E1022" s="198">
        <f t="shared" si="19"/>
        <v>2013</v>
      </c>
    </row>
    <row r="1023" spans="2:5" x14ac:dyDescent="0.2">
      <c r="B1023" s="199">
        <v>41398</v>
      </c>
      <c r="C1023" s="200">
        <v>0</v>
      </c>
      <c r="D1023" s="198">
        <v>112.9</v>
      </c>
      <c r="E1023" s="198">
        <f t="shared" si="19"/>
        <v>2013</v>
      </c>
    </row>
    <row r="1024" spans="2:5" x14ac:dyDescent="0.2">
      <c r="B1024" s="199">
        <v>41399</v>
      </c>
      <c r="C1024" s="200">
        <v>0</v>
      </c>
      <c r="D1024" s="198">
        <v>115.98</v>
      </c>
      <c r="E1024" s="198">
        <f t="shared" si="19"/>
        <v>2013</v>
      </c>
    </row>
    <row r="1025" spans="2:5" x14ac:dyDescent="0.2">
      <c r="B1025" s="199">
        <v>41400</v>
      </c>
      <c r="C1025" s="200">
        <v>0</v>
      </c>
      <c r="D1025" s="198">
        <v>112.25</v>
      </c>
      <c r="E1025" s="198">
        <f t="shared" si="19"/>
        <v>2013</v>
      </c>
    </row>
    <row r="1026" spans="2:5" x14ac:dyDescent="0.2">
      <c r="B1026" s="199">
        <v>41401</v>
      </c>
      <c r="C1026" s="200">
        <v>0</v>
      </c>
      <c r="D1026" s="198">
        <v>109.6</v>
      </c>
      <c r="E1026" s="198">
        <f t="shared" si="19"/>
        <v>2013</v>
      </c>
    </row>
    <row r="1027" spans="2:5" x14ac:dyDescent="0.2">
      <c r="B1027" s="199">
        <v>41402</v>
      </c>
      <c r="C1027" s="200">
        <v>0</v>
      </c>
      <c r="D1027" s="198">
        <v>113.2</v>
      </c>
      <c r="E1027" s="198">
        <f t="shared" ref="E1027:E1090" si="20">YEAR(B1027)</f>
        <v>2013</v>
      </c>
    </row>
    <row r="1028" spans="2:5" x14ac:dyDescent="0.2">
      <c r="B1028" s="199">
        <v>41403</v>
      </c>
      <c r="C1028" s="200">
        <v>0</v>
      </c>
      <c r="D1028" s="198">
        <v>112.8</v>
      </c>
      <c r="E1028" s="198">
        <f t="shared" si="20"/>
        <v>2013</v>
      </c>
    </row>
    <row r="1029" spans="2:5" x14ac:dyDescent="0.2">
      <c r="B1029" s="199">
        <v>41404</v>
      </c>
      <c r="C1029" s="200">
        <v>0</v>
      </c>
      <c r="D1029" s="198">
        <v>117.7</v>
      </c>
      <c r="E1029" s="198">
        <f t="shared" si="20"/>
        <v>2013</v>
      </c>
    </row>
    <row r="1030" spans="2:5" x14ac:dyDescent="0.2">
      <c r="B1030" s="199">
        <v>41405</v>
      </c>
      <c r="C1030" s="200">
        <v>0</v>
      </c>
      <c r="D1030" s="198">
        <v>115.64</v>
      </c>
      <c r="E1030" s="198">
        <f t="shared" si="20"/>
        <v>2013</v>
      </c>
    </row>
    <row r="1031" spans="2:5" x14ac:dyDescent="0.2">
      <c r="B1031" s="199">
        <v>41406</v>
      </c>
      <c r="C1031" s="200">
        <v>0</v>
      </c>
      <c r="D1031" s="198">
        <v>114.82</v>
      </c>
      <c r="E1031" s="198">
        <f t="shared" si="20"/>
        <v>2013</v>
      </c>
    </row>
    <row r="1032" spans="2:5" x14ac:dyDescent="0.2">
      <c r="B1032" s="199">
        <v>41407</v>
      </c>
      <c r="C1032" s="200">
        <v>0</v>
      </c>
      <c r="D1032" s="198">
        <v>117.98</v>
      </c>
      <c r="E1032" s="198">
        <f t="shared" si="20"/>
        <v>2013</v>
      </c>
    </row>
    <row r="1033" spans="2:5" x14ac:dyDescent="0.2">
      <c r="B1033" s="199">
        <v>41408</v>
      </c>
      <c r="C1033" s="200">
        <v>0</v>
      </c>
      <c r="D1033" s="198">
        <v>111.4</v>
      </c>
      <c r="E1033" s="198">
        <f t="shared" si="20"/>
        <v>2013</v>
      </c>
    </row>
    <row r="1034" spans="2:5" x14ac:dyDescent="0.2">
      <c r="B1034" s="199">
        <v>41409</v>
      </c>
      <c r="C1034" s="200">
        <v>0</v>
      </c>
      <c r="D1034" s="198">
        <v>114.22</v>
      </c>
      <c r="E1034" s="198">
        <f t="shared" si="20"/>
        <v>2013</v>
      </c>
    </row>
    <row r="1035" spans="2:5" x14ac:dyDescent="0.2">
      <c r="B1035" s="199">
        <v>41410</v>
      </c>
      <c r="C1035" s="200">
        <v>0</v>
      </c>
      <c r="D1035" s="198">
        <v>118.21</v>
      </c>
      <c r="E1035" s="198">
        <f t="shared" si="20"/>
        <v>2013</v>
      </c>
    </row>
    <row r="1036" spans="2:5" x14ac:dyDescent="0.2">
      <c r="B1036" s="199">
        <v>41411</v>
      </c>
      <c r="C1036" s="200">
        <v>0</v>
      </c>
      <c r="D1036" s="198">
        <v>123.5</v>
      </c>
      <c r="E1036" s="198">
        <f t="shared" si="20"/>
        <v>2013</v>
      </c>
    </row>
    <row r="1037" spans="2:5" x14ac:dyDescent="0.2">
      <c r="B1037" s="199">
        <v>41412</v>
      </c>
      <c r="C1037" s="200">
        <v>0</v>
      </c>
      <c r="D1037" s="198">
        <v>123.21</v>
      </c>
      <c r="E1037" s="198">
        <f t="shared" si="20"/>
        <v>2013</v>
      </c>
    </row>
    <row r="1038" spans="2:5" x14ac:dyDescent="0.2">
      <c r="B1038" s="199">
        <v>41413</v>
      </c>
      <c r="C1038" s="200">
        <v>0</v>
      </c>
      <c r="D1038" s="198">
        <v>122.5</v>
      </c>
      <c r="E1038" s="198">
        <f t="shared" si="20"/>
        <v>2013</v>
      </c>
    </row>
    <row r="1039" spans="2:5" x14ac:dyDescent="0.2">
      <c r="B1039" s="199">
        <v>41414</v>
      </c>
      <c r="C1039" s="200">
        <v>0</v>
      </c>
      <c r="D1039" s="198">
        <v>122.02</v>
      </c>
      <c r="E1039" s="198">
        <f t="shared" si="20"/>
        <v>2013</v>
      </c>
    </row>
    <row r="1040" spans="2:5" x14ac:dyDescent="0.2">
      <c r="B1040" s="199">
        <v>41415</v>
      </c>
      <c r="C1040" s="200">
        <v>0</v>
      </c>
      <c r="D1040" s="198">
        <v>122.89</v>
      </c>
      <c r="E1040" s="198">
        <f t="shared" si="20"/>
        <v>2013</v>
      </c>
    </row>
    <row r="1041" spans="2:5" x14ac:dyDescent="0.2">
      <c r="B1041" s="199">
        <v>41416</v>
      </c>
      <c r="C1041" s="200">
        <v>0</v>
      </c>
      <c r="D1041" s="198">
        <v>123.8</v>
      </c>
      <c r="E1041" s="198">
        <f t="shared" si="20"/>
        <v>2013</v>
      </c>
    </row>
    <row r="1042" spans="2:5" x14ac:dyDescent="0.2">
      <c r="B1042" s="199">
        <v>41417</v>
      </c>
      <c r="C1042" s="200">
        <v>0</v>
      </c>
      <c r="D1042" s="198">
        <v>126.3</v>
      </c>
      <c r="E1042" s="198">
        <f t="shared" si="20"/>
        <v>2013</v>
      </c>
    </row>
    <row r="1043" spans="2:5" x14ac:dyDescent="0.2">
      <c r="B1043" s="199">
        <v>41418</v>
      </c>
      <c r="C1043" s="200">
        <v>0</v>
      </c>
      <c r="D1043" s="198">
        <v>133.1</v>
      </c>
      <c r="E1043" s="198">
        <f t="shared" si="20"/>
        <v>2013</v>
      </c>
    </row>
    <row r="1044" spans="2:5" x14ac:dyDescent="0.2">
      <c r="B1044" s="199">
        <v>41419</v>
      </c>
      <c r="C1044" s="200">
        <v>0</v>
      </c>
      <c r="D1044" s="198">
        <v>131.99</v>
      </c>
      <c r="E1044" s="198">
        <f t="shared" si="20"/>
        <v>2013</v>
      </c>
    </row>
    <row r="1045" spans="2:5" x14ac:dyDescent="0.2">
      <c r="B1045" s="199">
        <v>41420</v>
      </c>
      <c r="C1045" s="200">
        <v>0</v>
      </c>
      <c r="D1045" s="198">
        <v>133.5</v>
      </c>
      <c r="E1045" s="198">
        <f t="shared" si="20"/>
        <v>2013</v>
      </c>
    </row>
    <row r="1046" spans="2:5" x14ac:dyDescent="0.2">
      <c r="B1046" s="199">
        <v>41421</v>
      </c>
      <c r="C1046" s="200">
        <v>0</v>
      </c>
      <c r="D1046" s="198">
        <v>129.77000000000001</v>
      </c>
      <c r="E1046" s="198">
        <f t="shared" si="20"/>
        <v>2013</v>
      </c>
    </row>
    <row r="1047" spans="2:5" x14ac:dyDescent="0.2">
      <c r="B1047" s="199">
        <v>41422</v>
      </c>
      <c r="C1047" s="200">
        <v>0</v>
      </c>
      <c r="D1047" s="198">
        <v>129</v>
      </c>
      <c r="E1047" s="198">
        <f t="shared" si="20"/>
        <v>2013</v>
      </c>
    </row>
    <row r="1048" spans="2:5" x14ac:dyDescent="0.2">
      <c r="B1048" s="199">
        <v>41423</v>
      </c>
      <c r="C1048" s="200">
        <v>0</v>
      </c>
      <c r="D1048" s="198">
        <v>132.25</v>
      </c>
      <c r="E1048" s="198">
        <f t="shared" si="20"/>
        <v>2013</v>
      </c>
    </row>
    <row r="1049" spans="2:5" x14ac:dyDescent="0.2">
      <c r="B1049" s="199">
        <v>41424</v>
      </c>
      <c r="C1049" s="200">
        <v>0</v>
      </c>
      <c r="D1049" s="198">
        <v>128.80000000000001</v>
      </c>
      <c r="E1049" s="198">
        <f t="shared" si="20"/>
        <v>2013</v>
      </c>
    </row>
    <row r="1050" spans="2:5" x14ac:dyDescent="0.2">
      <c r="B1050" s="199">
        <v>41425</v>
      </c>
      <c r="C1050" s="200">
        <v>0</v>
      </c>
      <c r="D1050" s="198">
        <v>128.82</v>
      </c>
      <c r="E1050" s="198">
        <f t="shared" si="20"/>
        <v>2013</v>
      </c>
    </row>
    <row r="1051" spans="2:5" x14ac:dyDescent="0.2">
      <c r="B1051" s="199">
        <v>41426</v>
      </c>
      <c r="C1051" s="200">
        <v>0</v>
      </c>
      <c r="D1051" s="198">
        <v>129.30000000000001</v>
      </c>
      <c r="E1051" s="198">
        <f t="shared" si="20"/>
        <v>2013</v>
      </c>
    </row>
    <row r="1052" spans="2:5" x14ac:dyDescent="0.2">
      <c r="B1052" s="199">
        <v>41427</v>
      </c>
      <c r="C1052" s="200">
        <v>0</v>
      </c>
      <c r="D1052" s="198">
        <v>122.5</v>
      </c>
      <c r="E1052" s="198">
        <f t="shared" si="20"/>
        <v>2013</v>
      </c>
    </row>
    <row r="1053" spans="2:5" x14ac:dyDescent="0.2">
      <c r="B1053" s="199">
        <v>41428</v>
      </c>
      <c r="C1053" s="200">
        <v>0</v>
      </c>
      <c r="D1053" s="198">
        <v>120.74</v>
      </c>
      <c r="E1053" s="198">
        <f t="shared" si="20"/>
        <v>2013</v>
      </c>
    </row>
    <row r="1054" spans="2:5" x14ac:dyDescent="0.2">
      <c r="B1054" s="199">
        <v>41429</v>
      </c>
      <c r="C1054" s="200">
        <v>0</v>
      </c>
      <c r="D1054" s="198">
        <v>121.4</v>
      </c>
      <c r="E1054" s="198">
        <f t="shared" si="20"/>
        <v>2013</v>
      </c>
    </row>
    <row r="1055" spans="2:5" x14ac:dyDescent="0.2">
      <c r="B1055" s="199">
        <v>41430</v>
      </c>
      <c r="C1055" s="200">
        <v>0</v>
      </c>
      <c r="D1055" s="198">
        <v>121.9</v>
      </c>
      <c r="E1055" s="198">
        <f t="shared" si="20"/>
        <v>2013</v>
      </c>
    </row>
    <row r="1056" spans="2:5" x14ac:dyDescent="0.2">
      <c r="B1056" s="199">
        <v>41431</v>
      </c>
      <c r="C1056" s="200">
        <v>0</v>
      </c>
      <c r="D1056" s="198">
        <v>118.97</v>
      </c>
      <c r="E1056" s="198">
        <f t="shared" si="20"/>
        <v>2013</v>
      </c>
    </row>
    <row r="1057" spans="2:5" x14ac:dyDescent="0.2">
      <c r="B1057" s="199">
        <v>41432</v>
      </c>
      <c r="C1057" s="200">
        <v>0</v>
      </c>
      <c r="D1057" s="198">
        <v>111</v>
      </c>
      <c r="E1057" s="198">
        <f t="shared" si="20"/>
        <v>2013</v>
      </c>
    </row>
    <row r="1058" spans="2:5" x14ac:dyDescent="0.2">
      <c r="B1058" s="199">
        <v>41433</v>
      </c>
      <c r="C1058" s="200">
        <v>0</v>
      </c>
      <c r="D1058" s="198">
        <v>107.89</v>
      </c>
      <c r="E1058" s="198">
        <f t="shared" si="20"/>
        <v>2013</v>
      </c>
    </row>
    <row r="1059" spans="2:5" x14ac:dyDescent="0.2">
      <c r="B1059" s="199">
        <v>41434</v>
      </c>
      <c r="C1059" s="200">
        <v>0</v>
      </c>
      <c r="D1059" s="198">
        <v>100.44</v>
      </c>
      <c r="E1059" s="198">
        <f t="shared" si="20"/>
        <v>2013</v>
      </c>
    </row>
    <row r="1060" spans="2:5" x14ac:dyDescent="0.2">
      <c r="B1060" s="199">
        <v>41435</v>
      </c>
      <c r="C1060" s="200">
        <v>0</v>
      </c>
      <c r="D1060" s="198">
        <v>106.35</v>
      </c>
      <c r="E1060" s="198">
        <f t="shared" si="20"/>
        <v>2013</v>
      </c>
    </row>
    <row r="1061" spans="2:5" x14ac:dyDescent="0.2">
      <c r="B1061" s="199">
        <v>41436</v>
      </c>
      <c r="C1061" s="200">
        <v>0</v>
      </c>
      <c r="D1061" s="198">
        <v>109</v>
      </c>
      <c r="E1061" s="198">
        <f t="shared" si="20"/>
        <v>2013</v>
      </c>
    </row>
    <row r="1062" spans="2:5" x14ac:dyDescent="0.2">
      <c r="B1062" s="199">
        <v>41437</v>
      </c>
      <c r="C1062" s="200">
        <v>0</v>
      </c>
      <c r="D1062" s="198">
        <v>108.78</v>
      </c>
      <c r="E1062" s="198">
        <f t="shared" si="20"/>
        <v>2013</v>
      </c>
    </row>
    <row r="1063" spans="2:5" x14ac:dyDescent="0.2">
      <c r="B1063" s="199">
        <v>41438</v>
      </c>
      <c r="C1063" s="200">
        <v>0</v>
      </c>
      <c r="D1063" s="198">
        <v>103.95</v>
      </c>
      <c r="E1063" s="198">
        <f t="shared" si="20"/>
        <v>2013</v>
      </c>
    </row>
    <row r="1064" spans="2:5" x14ac:dyDescent="0.2">
      <c r="B1064" s="199">
        <v>41439</v>
      </c>
      <c r="C1064" s="200">
        <v>0</v>
      </c>
      <c r="D1064" s="198">
        <v>100</v>
      </c>
      <c r="E1064" s="198">
        <f t="shared" si="20"/>
        <v>2013</v>
      </c>
    </row>
    <row r="1065" spans="2:5" x14ac:dyDescent="0.2">
      <c r="B1065" s="199">
        <v>41440</v>
      </c>
      <c r="C1065" s="200">
        <v>0</v>
      </c>
      <c r="D1065" s="198">
        <v>99.8</v>
      </c>
      <c r="E1065" s="198">
        <f t="shared" si="20"/>
        <v>2013</v>
      </c>
    </row>
    <row r="1066" spans="2:5" x14ac:dyDescent="0.2">
      <c r="B1066" s="199">
        <v>41441</v>
      </c>
      <c r="C1066" s="200">
        <v>0</v>
      </c>
      <c r="D1066" s="198">
        <v>99.9</v>
      </c>
      <c r="E1066" s="198">
        <f t="shared" si="20"/>
        <v>2013</v>
      </c>
    </row>
    <row r="1067" spans="2:5" x14ac:dyDescent="0.2">
      <c r="B1067" s="199">
        <v>41442</v>
      </c>
      <c r="C1067" s="200">
        <v>0</v>
      </c>
      <c r="D1067" s="198">
        <v>101.95</v>
      </c>
      <c r="E1067" s="198">
        <f t="shared" si="20"/>
        <v>2013</v>
      </c>
    </row>
    <row r="1068" spans="2:5" x14ac:dyDescent="0.2">
      <c r="B1068" s="199">
        <v>41443</v>
      </c>
      <c r="C1068" s="200">
        <v>0</v>
      </c>
      <c r="D1068" s="198">
        <v>107.35</v>
      </c>
      <c r="E1068" s="198">
        <f t="shared" si="20"/>
        <v>2013</v>
      </c>
    </row>
    <row r="1069" spans="2:5" x14ac:dyDescent="0.2">
      <c r="B1069" s="199">
        <v>41444</v>
      </c>
      <c r="C1069" s="200">
        <v>0</v>
      </c>
      <c r="D1069" s="198">
        <v>108.25</v>
      </c>
      <c r="E1069" s="198">
        <f t="shared" si="20"/>
        <v>2013</v>
      </c>
    </row>
    <row r="1070" spans="2:5" x14ac:dyDescent="0.2">
      <c r="B1070" s="199">
        <v>41445</v>
      </c>
      <c r="C1070" s="200">
        <v>0</v>
      </c>
      <c r="D1070" s="198">
        <v>111.29</v>
      </c>
      <c r="E1070" s="198">
        <f t="shared" si="20"/>
        <v>2013</v>
      </c>
    </row>
    <row r="1071" spans="2:5" x14ac:dyDescent="0.2">
      <c r="B1071" s="199">
        <v>41446</v>
      </c>
      <c r="C1071" s="200">
        <v>0</v>
      </c>
      <c r="D1071" s="198">
        <v>109.5</v>
      </c>
      <c r="E1071" s="198">
        <f t="shared" si="20"/>
        <v>2013</v>
      </c>
    </row>
    <row r="1072" spans="2:5" x14ac:dyDescent="0.2">
      <c r="B1072" s="199">
        <v>41447</v>
      </c>
      <c r="C1072" s="200">
        <v>0</v>
      </c>
      <c r="D1072" s="198">
        <v>108.2</v>
      </c>
      <c r="E1072" s="198">
        <f t="shared" si="20"/>
        <v>2013</v>
      </c>
    </row>
    <row r="1073" spans="2:5" x14ac:dyDescent="0.2">
      <c r="B1073" s="199">
        <v>41448</v>
      </c>
      <c r="C1073" s="200">
        <v>0</v>
      </c>
      <c r="D1073" s="198">
        <v>107.9</v>
      </c>
      <c r="E1073" s="198">
        <f t="shared" si="20"/>
        <v>2013</v>
      </c>
    </row>
    <row r="1074" spans="2:5" x14ac:dyDescent="0.2">
      <c r="B1074" s="199">
        <v>41449</v>
      </c>
      <c r="C1074" s="200">
        <v>0</v>
      </c>
      <c r="D1074" s="198">
        <v>102.09</v>
      </c>
      <c r="E1074" s="198">
        <f t="shared" si="20"/>
        <v>2013</v>
      </c>
    </row>
    <row r="1075" spans="2:5" x14ac:dyDescent="0.2">
      <c r="B1075" s="199">
        <v>41450</v>
      </c>
      <c r="C1075" s="200">
        <v>0</v>
      </c>
      <c r="D1075" s="198">
        <v>103.33</v>
      </c>
      <c r="E1075" s="198">
        <f t="shared" si="20"/>
        <v>2013</v>
      </c>
    </row>
    <row r="1076" spans="2:5" x14ac:dyDescent="0.2">
      <c r="B1076" s="199">
        <v>41451</v>
      </c>
      <c r="C1076" s="200">
        <v>0</v>
      </c>
      <c r="D1076" s="198">
        <v>104</v>
      </c>
      <c r="E1076" s="198">
        <f t="shared" si="20"/>
        <v>2013</v>
      </c>
    </row>
    <row r="1077" spans="2:5" x14ac:dyDescent="0.2">
      <c r="B1077" s="199">
        <v>41452</v>
      </c>
      <c r="C1077" s="200">
        <v>0</v>
      </c>
      <c r="D1077" s="198">
        <v>101.74</v>
      </c>
      <c r="E1077" s="198">
        <f t="shared" si="20"/>
        <v>2013</v>
      </c>
    </row>
    <row r="1078" spans="2:5" x14ac:dyDescent="0.2">
      <c r="B1078" s="199">
        <v>41453</v>
      </c>
      <c r="C1078" s="200">
        <v>0</v>
      </c>
      <c r="D1078" s="198">
        <v>94.66</v>
      </c>
      <c r="E1078" s="198">
        <f t="shared" si="20"/>
        <v>2013</v>
      </c>
    </row>
    <row r="1079" spans="2:5" x14ac:dyDescent="0.2">
      <c r="B1079" s="199">
        <v>41454</v>
      </c>
      <c r="C1079" s="200">
        <v>0</v>
      </c>
      <c r="D1079" s="198">
        <v>95</v>
      </c>
      <c r="E1079" s="198">
        <f t="shared" si="20"/>
        <v>2013</v>
      </c>
    </row>
    <row r="1080" spans="2:5" x14ac:dyDescent="0.2">
      <c r="B1080" s="199">
        <v>41455</v>
      </c>
      <c r="C1080" s="200">
        <v>0</v>
      </c>
      <c r="D1080" s="198">
        <v>97.51</v>
      </c>
      <c r="E1080" s="198">
        <f t="shared" si="20"/>
        <v>2013</v>
      </c>
    </row>
    <row r="1081" spans="2:5" x14ac:dyDescent="0.2">
      <c r="B1081" s="199">
        <v>41456</v>
      </c>
      <c r="C1081" s="200">
        <v>0</v>
      </c>
      <c r="D1081" s="198">
        <v>84.61</v>
      </c>
      <c r="E1081" s="198">
        <f t="shared" si="20"/>
        <v>2013</v>
      </c>
    </row>
    <row r="1082" spans="2:5" x14ac:dyDescent="0.2">
      <c r="B1082" s="199">
        <v>41457</v>
      </c>
      <c r="C1082" s="200">
        <v>0</v>
      </c>
      <c r="D1082" s="198">
        <v>87.66</v>
      </c>
      <c r="E1082" s="198">
        <f t="shared" si="20"/>
        <v>2013</v>
      </c>
    </row>
    <row r="1083" spans="2:5" x14ac:dyDescent="0.2">
      <c r="B1083" s="199">
        <v>41458</v>
      </c>
      <c r="C1083" s="200">
        <v>0</v>
      </c>
      <c r="D1083" s="198">
        <v>76.89</v>
      </c>
      <c r="E1083" s="198">
        <f t="shared" si="20"/>
        <v>2013</v>
      </c>
    </row>
    <row r="1084" spans="2:5" x14ac:dyDescent="0.2">
      <c r="B1084" s="199">
        <v>41459</v>
      </c>
      <c r="C1084" s="200">
        <v>0</v>
      </c>
      <c r="D1084" s="198">
        <v>77.680000000000007</v>
      </c>
      <c r="E1084" s="198">
        <f t="shared" si="20"/>
        <v>2013</v>
      </c>
    </row>
    <row r="1085" spans="2:5" x14ac:dyDescent="0.2">
      <c r="B1085" s="199">
        <v>41460</v>
      </c>
      <c r="C1085" s="200">
        <v>0</v>
      </c>
      <c r="D1085" s="198">
        <v>66.34</v>
      </c>
      <c r="E1085" s="198">
        <f t="shared" si="20"/>
        <v>2013</v>
      </c>
    </row>
    <row r="1086" spans="2:5" x14ac:dyDescent="0.2">
      <c r="B1086" s="199">
        <v>41461</v>
      </c>
      <c r="C1086" s="200">
        <v>0</v>
      </c>
      <c r="D1086" s="198">
        <v>66.849999999999994</v>
      </c>
      <c r="E1086" s="198">
        <f t="shared" si="20"/>
        <v>2013</v>
      </c>
    </row>
    <row r="1087" spans="2:5" x14ac:dyDescent="0.2">
      <c r="B1087" s="199">
        <v>41462</v>
      </c>
      <c r="C1087" s="200">
        <v>0</v>
      </c>
      <c r="D1087" s="198">
        <v>72.510000000000005</v>
      </c>
      <c r="E1087" s="198">
        <f t="shared" si="20"/>
        <v>2013</v>
      </c>
    </row>
    <row r="1088" spans="2:5" x14ac:dyDescent="0.2">
      <c r="B1088" s="199">
        <v>41463</v>
      </c>
      <c r="C1088" s="200">
        <v>0</v>
      </c>
      <c r="D1088" s="198">
        <v>74.56</v>
      </c>
      <c r="E1088" s="198">
        <f t="shared" si="20"/>
        <v>2013</v>
      </c>
    </row>
    <row r="1089" spans="2:5" x14ac:dyDescent="0.2">
      <c r="B1089" s="199">
        <v>41464</v>
      </c>
      <c r="C1089" s="200">
        <v>0</v>
      </c>
      <c r="D1089" s="198">
        <v>74.22</v>
      </c>
      <c r="E1089" s="198">
        <f t="shared" si="20"/>
        <v>2013</v>
      </c>
    </row>
    <row r="1090" spans="2:5" x14ac:dyDescent="0.2">
      <c r="B1090" s="199">
        <v>41465</v>
      </c>
      <c r="C1090" s="200">
        <v>0</v>
      </c>
      <c r="D1090" s="198">
        <v>84.51</v>
      </c>
      <c r="E1090" s="198">
        <f t="shared" si="20"/>
        <v>2013</v>
      </c>
    </row>
    <row r="1091" spans="2:5" x14ac:dyDescent="0.2">
      <c r="B1091" s="199">
        <v>41466</v>
      </c>
      <c r="C1091" s="200">
        <v>0</v>
      </c>
      <c r="D1091" s="198">
        <v>91.22</v>
      </c>
      <c r="E1091" s="198">
        <f t="shared" ref="E1091:E1154" si="21">YEAR(B1091)</f>
        <v>2013</v>
      </c>
    </row>
    <row r="1092" spans="2:5" x14ac:dyDescent="0.2">
      <c r="B1092" s="199">
        <v>41467</v>
      </c>
      <c r="C1092" s="200">
        <v>0</v>
      </c>
      <c r="D1092" s="198">
        <v>88.46</v>
      </c>
      <c r="E1092" s="198">
        <f t="shared" si="21"/>
        <v>2013</v>
      </c>
    </row>
    <row r="1093" spans="2:5" x14ac:dyDescent="0.2">
      <c r="B1093" s="199">
        <v>41468</v>
      </c>
      <c r="C1093" s="200">
        <v>0</v>
      </c>
      <c r="D1093" s="198">
        <v>91.39</v>
      </c>
      <c r="E1093" s="198">
        <f t="shared" si="21"/>
        <v>2013</v>
      </c>
    </row>
    <row r="1094" spans="2:5" x14ac:dyDescent="0.2">
      <c r="B1094" s="199">
        <v>41469</v>
      </c>
      <c r="C1094" s="200">
        <v>0</v>
      </c>
      <c r="D1094" s="198">
        <v>90.37</v>
      </c>
      <c r="E1094" s="198">
        <f t="shared" si="21"/>
        <v>2013</v>
      </c>
    </row>
    <row r="1095" spans="2:5" x14ac:dyDescent="0.2">
      <c r="B1095" s="199">
        <v>41470</v>
      </c>
      <c r="C1095" s="200">
        <v>0</v>
      </c>
      <c r="D1095" s="198">
        <v>93.14</v>
      </c>
      <c r="E1095" s="198">
        <f t="shared" si="21"/>
        <v>2013</v>
      </c>
    </row>
    <row r="1096" spans="2:5" x14ac:dyDescent="0.2">
      <c r="B1096" s="199">
        <v>41471</v>
      </c>
      <c r="C1096" s="200">
        <v>0</v>
      </c>
      <c r="D1096" s="198">
        <v>92.74</v>
      </c>
      <c r="E1096" s="198">
        <f t="shared" si="21"/>
        <v>2013</v>
      </c>
    </row>
    <row r="1097" spans="2:5" x14ac:dyDescent="0.2">
      <c r="B1097" s="199">
        <v>41472</v>
      </c>
      <c r="C1097" s="200">
        <v>0</v>
      </c>
      <c r="D1097" s="198">
        <v>90.54</v>
      </c>
      <c r="E1097" s="198">
        <f t="shared" si="21"/>
        <v>2013</v>
      </c>
    </row>
    <row r="1098" spans="2:5" x14ac:dyDescent="0.2">
      <c r="B1098" s="199">
        <v>41473</v>
      </c>
      <c r="C1098" s="200">
        <v>0</v>
      </c>
      <c r="D1098" s="198">
        <v>85.43</v>
      </c>
      <c r="E1098" s="198">
        <f t="shared" si="21"/>
        <v>2013</v>
      </c>
    </row>
    <row r="1099" spans="2:5" x14ac:dyDescent="0.2">
      <c r="B1099" s="199">
        <v>41474</v>
      </c>
      <c r="C1099" s="200">
        <v>0</v>
      </c>
      <c r="D1099" s="198">
        <v>85.78</v>
      </c>
      <c r="E1099" s="198">
        <f t="shared" si="21"/>
        <v>2013</v>
      </c>
    </row>
    <row r="1100" spans="2:5" x14ac:dyDescent="0.2">
      <c r="B1100" s="199">
        <v>41475</v>
      </c>
      <c r="C1100" s="200">
        <v>0</v>
      </c>
      <c r="D1100" s="198">
        <v>85.67</v>
      </c>
      <c r="E1100" s="198">
        <f t="shared" si="21"/>
        <v>2013</v>
      </c>
    </row>
    <row r="1101" spans="2:5" x14ac:dyDescent="0.2">
      <c r="B1101" s="199">
        <v>41476</v>
      </c>
      <c r="C1101" s="200">
        <v>0</v>
      </c>
      <c r="D1101" s="198">
        <v>85.47</v>
      </c>
      <c r="E1101" s="198">
        <f t="shared" si="21"/>
        <v>2013</v>
      </c>
    </row>
    <row r="1102" spans="2:5" x14ac:dyDescent="0.2">
      <c r="B1102" s="199">
        <v>41477</v>
      </c>
      <c r="C1102" s="200">
        <v>0</v>
      </c>
      <c r="D1102" s="198">
        <v>86.09</v>
      </c>
      <c r="E1102" s="198">
        <f t="shared" si="21"/>
        <v>2013</v>
      </c>
    </row>
    <row r="1103" spans="2:5" x14ac:dyDescent="0.2">
      <c r="B1103" s="199">
        <v>41478</v>
      </c>
      <c r="C1103" s="200">
        <v>0</v>
      </c>
      <c r="D1103" s="198">
        <v>86.94</v>
      </c>
      <c r="E1103" s="198">
        <f t="shared" si="21"/>
        <v>2013</v>
      </c>
    </row>
    <row r="1104" spans="2:5" x14ac:dyDescent="0.2">
      <c r="B1104" s="199">
        <v>41479</v>
      </c>
      <c r="C1104" s="200">
        <v>0</v>
      </c>
      <c r="D1104" s="198">
        <v>87.46</v>
      </c>
      <c r="E1104" s="198">
        <f t="shared" si="21"/>
        <v>2013</v>
      </c>
    </row>
    <row r="1105" spans="2:5" x14ac:dyDescent="0.2">
      <c r="B1105" s="199">
        <v>41480</v>
      </c>
      <c r="C1105" s="200">
        <v>0</v>
      </c>
      <c r="D1105" s="198">
        <v>89.41</v>
      </c>
      <c r="E1105" s="198">
        <f t="shared" si="21"/>
        <v>2013</v>
      </c>
    </row>
    <row r="1106" spans="2:5" x14ac:dyDescent="0.2">
      <c r="B1106" s="199">
        <v>41481</v>
      </c>
      <c r="C1106" s="200">
        <v>0</v>
      </c>
      <c r="D1106" s="198">
        <v>90.63</v>
      </c>
      <c r="E1106" s="198">
        <f t="shared" si="21"/>
        <v>2013</v>
      </c>
    </row>
    <row r="1107" spans="2:5" x14ac:dyDescent="0.2">
      <c r="B1107" s="199">
        <v>41482</v>
      </c>
      <c r="C1107" s="200">
        <v>0</v>
      </c>
      <c r="D1107" s="198">
        <v>89.1</v>
      </c>
      <c r="E1107" s="198">
        <f t="shared" si="21"/>
        <v>2013</v>
      </c>
    </row>
    <row r="1108" spans="2:5" x14ac:dyDescent="0.2">
      <c r="B1108" s="199">
        <v>41483</v>
      </c>
      <c r="C1108" s="200">
        <v>0</v>
      </c>
      <c r="D1108" s="198">
        <v>92.1</v>
      </c>
      <c r="E1108" s="198">
        <f t="shared" si="21"/>
        <v>2013</v>
      </c>
    </row>
    <row r="1109" spans="2:5" x14ac:dyDescent="0.2">
      <c r="B1109" s="199">
        <v>41484</v>
      </c>
      <c r="C1109" s="200">
        <v>0</v>
      </c>
      <c r="D1109" s="198">
        <v>93.3</v>
      </c>
      <c r="E1109" s="198">
        <f t="shared" si="21"/>
        <v>2013</v>
      </c>
    </row>
    <row r="1110" spans="2:5" x14ac:dyDescent="0.2">
      <c r="B1110" s="199">
        <v>41485</v>
      </c>
      <c r="C1110" s="200">
        <v>0</v>
      </c>
      <c r="D1110" s="198">
        <v>96.31</v>
      </c>
      <c r="E1110" s="198">
        <f t="shared" si="21"/>
        <v>2013</v>
      </c>
    </row>
    <row r="1111" spans="2:5" x14ac:dyDescent="0.2">
      <c r="B1111" s="199">
        <v>41486</v>
      </c>
      <c r="C1111" s="200">
        <v>0</v>
      </c>
      <c r="D1111" s="198">
        <v>97.91</v>
      </c>
      <c r="E1111" s="198">
        <f t="shared" si="21"/>
        <v>2013</v>
      </c>
    </row>
    <row r="1112" spans="2:5" x14ac:dyDescent="0.2">
      <c r="B1112" s="199">
        <v>41487</v>
      </c>
      <c r="C1112" s="200">
        <v>0</v>
      </c>
      <c r="D1112" s="198">
        <v>96.42</v>
      </c>
      <c r="E1112" s="198">
        <f t="shared" si="21"/>
        <v>2013</v>
      </c>
    </row>
    <row r="1113" spans="2:5" x14ac:dyDescent="0.2">
      <c r="B1113" s="199">
        <v>41488</v>
      </c>
      <c r="C1113" s="200">
        <v>0</v>
      </c>
      <c r="D1113" s="198">
        <v>97.24</v>
      </c>
      <c r="E1113" s="198">
        <f t="shared" si="21"/>
        <v>2013</v>
      </c>
    </row>
    <row r="1114" spans="2:5" x14ac:dyDescent="0.2">
      <c r="B1114" s="199">
        <v>41489</v>
      </c>
      <c r="C1114" s="200">
        <v>0</v>
      </c>
      <c r="D1114" s="198">
        <v>96.66</v>
      </c>
      <c r="E1114" s="198">
        <f t="shared" si="21"/>
        <v>2013</v>
      </c>
    </row>
    <row r="1115" spans="2:5" x14ac:dyDescent="0.2">
      <c r="B1115" s="199">
        <v>41490</v>
      </c>
      <c r="C1115" s="200">
        <v>0</v>
      </c>
      <c r="D1115" s="198">
        <v>96.6</v>
      </c>
      <c r="E1115" s="198">
        <f t="shared" si="21"/>
        <v>2013</v>
      </c>
    </row>
    <row r="1116" spans="2:5" x14ac:dyDescent="0.2">
      <c r="B1116" s="199">
        <v>41491</v>
      </c>
      <c r="C1116" s="200">
        <v>0</v>
      </c>
      <c r="D1116" s="198">
        <v>96.92</v>
      </c>
      <c r="E1116" s="198">
        <f t="shared" si="21"/>
        <v>2013</v>
      </c>
    </row>
    <row r="1117" spans="2:5" x14ac:dyDescent="0.2">
      <c r="B1117" s="199">
        <v>41492</v>
      </c>
      <c r="C1117" s="200">
        <v>0</v>
      </c>
      <c r="D1117" s="198">
        <v>97.13</v>
      </c>
      <c r="E1117" s="198">
        <f t="shared" si="21"/>
        <v>2013</v>
      </c>
    </row>
    <row r="1118" spans="2:5" x14ac:dyDescent="0.2">
      <c r="B1118" s="199">
        <v>41493</v>
      </c>
      <c r="C1118" s="200">
        <v>0</v>
      </c>
      <c r="D1118" s="198">
        <v>96.92</v>
      </c>
      <c r="E1118" s="198">
        <f t="shared" si="21"/>
        <v>2013</v>
      </c>
    </row>
    <row r="1119" spans="2:5" x14ac:dyDescent="0.2">
      <c r="B1119" s="199">
        <v>41494</v>
      </c>
      <c r="C1119" s="200">
        <v>0</v>
      </c>
      <c r="D1119" s="198">
        <v>94.77</v>
      </c>
      <c r="E1119" s="198">
        <f t="shared" si="21"/>
        <v>2013</v>
      </c>
    </row>
    <row r="1120" spans="2:5" x14ac:dyDescent="0.2">
      <c r="B1120" s="199">
        <v>41495</v>
      </c>
      <c r="C1120" s="200">
        <v>0</v>
      </c>
      <c r="D1120" s="198">
        <v>93.36</v>
      </c>
      <c r="E1120" s="198">
        <f t="shared" si="21"/>
        <v>2013</v>
      </c>
    </row>
    <row r="1121" spans="2:5" x14ac:dyDescent="0.2">
      <c r="B1121" s="199">
        <v>41496</v>
      </c>
      <c r="C1121" s="200">
        <v>0</v>
      </c>
      <c r="D1121" s="198">
        <v>93.29</v>
      </c>
      <c r="E1121" s="198">
        <f t="shared" si="21"/>
        <v>2013</v>
      </c>
    </row>
    <row r="1122" spans="2:5" x14ac:dyDescent="0.2">
      <c r="B1122" s="199">
        <v>41497</v>
      </c>
      <c r="C1122" s="200">
        <v>0</v>
      </c>
      <c r="D1122" s="198">
        <v>94.16</v>
      </c>
      <c r="E1122" s="198">
        <f t="shared" si="21"/>
        <v>2013</v>
      </c>
    </row>
    <row r="1123" spans="2:5" x14ac:dyDescent="0.2">
      <c r="B1123" s="199">
        <v>41498</v>
      </c>
      <c r="C1123" s="200">
        <v>0</v>
      </c>
      <c r="D1123" s="198">
        <v>95.08</v>
      </c>
      <c r="E1123" s="198">
        <f t="shared" si="21"/>
        <v>2013</v>
      </c>
    </row>
    <row r="1124" spans="2:5" x14ac:dyDescent="0.2">
      <c r="B1124" s="199">
        <v>41499</v>
      </c>
      <c r="C1124" s="200">
        <v>0</v>
      </c>
      <c r="D1124" s="198">
        <v>97.9</v>
      </c>
      <c r="E1124" s="198">
        <f t="shared" si="21"/>
        <v>2013</v>
      </c>
    </row>
    <row r="1125" spans="2:5" x14ac:dyDescent="0.2">
      <c r="B1125" s="199">
        <v>41500</v>
      </c>
      <c r="C1125" s="200">
        <v>0</v>
      </c>
      <c r="D1125" s="198">
        <v>97.96</v>
      </c>
      <c r="E1125" s="198">
        <f t="shared" si="21"/>
        <v>2013</v>
      </c>
    </row>
    <row r="1126" spans="2:5" x14ac:dyDescent="0.2">
      <c r="B1126" s="199">
        <v>41501</v>
      </c>
      <c r="C1126" s="200">
        <v>0</v>
      </c>
      <c r="D1126" s="198">
        <v>97.54</v>
      </c>
      <c r="E1126" s="198">
        <f t="shared" si="21"/>
        <v>2013</v>
      </c>
    </row>
    <row r="1127" spans="2:5" x14ac:dyDescent="0.2">
      <c r="B1127" s="199">
        <v>41502</v>
      </c>
      <c r="C1127" s="200">
        <v>0</v>
      </c>
      <c r="D1127" s="198">
        <v>98.33</v>
      </c>
      <c r="E1127" s="198">
        <f t="shared" si="21"/>
        <v>2013</v>
      </c>
    </row>
    <row r="1128" spans="2:5" x14ac:dyDescent="0.2">
      <c r="B1128" s="199">
        <v>41503</v>
      </c>
      <c r="C1128" s="200">
        <v>0</v>
      </c>
      <c r="D1128" s="198">
        <v>99.56</v>
      </c>
      <c r="E1128" s="198">
        <f t="shared" si="21"/>
        <v>2013</v>
      </c>
    </row>
    <row r="1129" spans="2:5" x14ac:dyDescent="0.2">
      <c r="B1129" s="199">
        <v>41504</v>
      </c>
      <c r="C1129" s="200">
        <v>0</v>
      </c>
      <c r="D1129" s="198">
        <v>98.84</v>
      </c>
      <c r="E1129" s="198">
        <f t="shared" si="21"/>
        <v>2013</v>
      </c>
    </row>
    <row r="1130" spans="2:5" x14ac:dyDescent="0.2">
      <c r="B1130" s="199">
        <v>41505</v>
      </c>
      <c r="C1130" s="200">
        <v>0</v>
      </c>
      <c r="D1130" s="198">
        <v>102.3</v>
      </c>
      <c r="E1130" s="198">
        <f t="shared" si="21"/>
        <v>2013</v>
      </c>
    </row>
    <row r="1131" spans="2:5" x14ac:dyDescent="0.2">
      <c r="B1131" s="199">
        <v>41506</v>
      </c>
      <c r="C1131" s="200">
        <v>0</v>
      </c>
      <c r="D1131" s="198">
        <v>105.01</v>
      </c>
      <c r="E1131" s="198">
        <f t="shared" si="21"/>
        <v>2013</v>
      </c>
    </row>
    <row r="1132" spans="2:5" x14ac:dyDescent="0.2">
      <c r="B1132" s="199">
        <v>41507</v>
      </c>
      <c r="C1132" s="200">
        <v>0</v>
      </c>
      <c r="D1132" s="198">
        <v>111.44</v>
      </c>
      <c r="E1132" s="198">
        <f t="shared" si="21"/>
        <v>2013</v>
      </c>
    </row>
    <row r="1133" spans="2:5" x14ac:dyDescent="0.2">
      <c r="B1133" s="199">
        <v>41508</v>
      </c>
      <c r="C1133" s="200">
        <v>0</v>
      </c>
      <c r="D1133" s="198">
        <v>109.73</v>
      </c>
      <c r="E1133" s="198">
        <f t="shared" si="21"/>
        <v>2013</v>
      </c>
    </row>
    <row r="1134" spans="2:5" x14ac:dyDescent="0.2">
      <c r="B1134" s="199">
        <v>41509</v>
      </c>
      <c r="C1134" s="200">
        <v>0</v>
      </c>
      <c r="D1134" s="198">
        <v>107.55</v>
      </c>
      <c r="E1134" s="198">
        <f t="shared" si="21"/>
        <v>2013</v>
      </c>
    </row>
    <row r="1135" spans="2:5" x14ac:dyDescent="0.2">
      <c r="B1135" s="199">
        <v>41510</v>
      </c>
      <c r="C1135" s="200">
        <v>0</v>
      </c>
      <c r="D1135" s="198">
        <v>108.69</v>
      </c>
      <c r="E1135" s="198">
        <f t="shared" si="21"/>
        <v>2013</v>
      </c>
    </row>
    <row r="1136" spans="2:5" x14ac:dyDescent="0.2">
      <c r="B1136" s="199">
        <v>41511</v>
      </c>
      <c r="C1136" s="200">
        <v>0</v>
      </c>
      <c r="D1136" s="198">
        <v>111.79</v>
      </c>
      <c r="E1136" s="198">
        <f t="shared" si="21"/>
        <v>2013</v>
      </c>
    </row>
    <row r="1137" spans="2:5" x14ac:dyDescent="0.2">
      <c r="B1137" s="199">
        <v>41512</v>
      </c>
      <c r="C1137" s="200">
        <v>0</v>
      </c>
      <c r="D1137" s="198">
        <v>112.23</v>
      </c>
      <c r="E1137" s="198">
        <f t="shared" si="21"/>
        <v>2013</v>
      </c>
    </row>
    <row r="1138" spans="2:5" x14ac:dyDescent="0.2">
      <c r="B1138" s="199">
        <v>41513</v>
      </c>
      <c r="C1138" s="200">
        <v>0</v>
      </c>
      <c r="D1138" s="198">
        <v>117.45</v>
      </c>
      <c r="E1138" s="198">
        <f t="shared" si="21"/>
        <v>2013</v>
      </c>
    </row>
    <row r="1139" spans="2:5" x14ac:dyDescent="0.2">
      <c r="B1139" s="199">
        <v>41514</v>
      </c>
      <c r="C1139" s="200">
        <v>0</v>
      </c>
      <c r="D1139" s="198">
        <v>117.59</v>
      </c>
      <c r="E1139" s="198">
        <f t="shared" si="21"/>
        <v>2013</v>
      </c>
    </row>
    <row r="1140" spans="2:5" x14ac:dyDescent="0.2">
      <c r="B1140" s="199">
        <v>41515</v>
      </c>
      <c r="C1140" s="200">
        <v>0</v>
      </c>
      <c r="D1140" s="198">
        <v>117.52</v>
      </c>
      <c r="E1140" s="198">
        <f t="shared" si="21"/>
        <v>2013</v>
      </c>
    </row>
    <row r="1141" spans="2:5" x14ac:dyDescent="0.2">
      <c r="B1141" s="199">
        <v>41516</v>
      </c>
      <c r="C1141" s="200">
        <v>0</v>
      </c>
      <c r="D1141" s="198">
        <v>123.23</v>
      </c>
      <c r="E1141" s="198">
        <f t="shared" si="21"/>
        <v>2013</v>
      </c>
    </row>
    <row r="1142" spans="2:5" x14ac:dyDescent="0.2">
      <c r="B1142" s="199">
        <v>41517</v>
      </c>
      <c r="C1142" s="200">
        <v>0</v>
      </c>
      <c r="D1142" s="198">
        <v>129.46</v>
      </c>
      <c r="E1142" s="198">
        <f t="shared" si="21"/>
        <v>2013</v>
      </c>
    </row>
    <row r="1143" spans="2:5" x14ac:dyDescent="0.2">
      <c r="B1143" s="199">
        <v>41518</v>
      </c>
      <c r="C1143" s="200">
        <v>0</v>
      </c>
      <c r="D1143" s="198">
        <v>128.26</v>
      </c>
      <c r="E1143" s="198">
        <f t="shared" si="21"/>
        <v>2013</v>
      </c>
    </row>
    <row r="1144" spans="2:5" x14ac:dyDescent="0.2">
      <c r="B1144" s="199">
        <v>41519</v>
      </c>
      <c r="C1144" s="200">
        <v>0</v>
      </c>
      <c r="D1144" s="198">
        <v>127.36</v>
      </c>
      <c r="E1144" s="198">
        <f t="shared" si="21"/>
        <v>2013</v>
      </c>
    </row>
    <row r="1145" spans="2:5" x14ac:dyDescent="0.2">
      <c r="B1145" s="199">
        <v>41520</v>
      </c>
      <c r="C1145" s="200">
        <v>0</v>
      </c>
      <c r="D1145" s="198">
        <v>127.59</v>
      </c>
      <c r="E1145" s="198">
        <f t="shared" si="21"/>
        <v>2013</v>
      </c>
    </row>
    <row r="1146" spans="2:5" x14ac:dyDescent="0.2">
      <c r="B1146" s="199">
        <v>41521</v>
      </c>
      <c r="C1146" s="200">
        <v>0</v>
      </c>
      <c r="D1146" s="198">
        <v>120.57</v>
      </c>
      <c r="E1146" s="198">
        <f t="shared" si="21"/>
        <v>2013</v>
      </c>
    </row>
    <row r="1147" spans="2:5" x14ac:dyDescent="0.2">
      <c r="B1147" s="199">
        <v>41522</v>
      </c>
      <c r="C1147" s="200">
        <v>0</v>
      </c>
      <c r="D1147" s="198">
        <v>120.53</v>
      </c>
      <c r="E1147" s="198">
        <f t="shared" si="21"/>
        <v>2013</v>
      </c>
    </row>
    <row r="1148" spans="2:5" x14ac:dyDescent="0.2">
      <c r="B1148" s="199">
        <v>41523</v>
      </c>
      <c r="C1148" s="200">
        <v>0</v>
      </c>
      <c r="D1148" s="198">
        <v>116.32</v>
      </c>
      <c r="E1148" s="198">
        <f t="shared" si="21"/>
        <v>2013</v>
      </c>
    </row>
    <row r="1149" spans="2:5" x14ac:dyDescent="0.2">
      <c r="B1149" s="199">
        <v>41524</v>
      </c>
      <c r="C1149" s="200">
        <v>0</v>
      </c>
      <c r="D1149" s="198">
        <v>119.05</v>
      </c>
      <c r="E1149" s="198">
        <f t="shared" si="21"/>
        <v>2013</v>
      </c>
    </row>
    <row r="1150" spans="2:5" x14ac:dyDescent="0.2">
      <c r="B1150" s="199">
        <v>41525</v>
      </c>
      <c r="C1150" s="200">
        <v>0</v>
      </c>
      <c r="D1150" s="198">
        <v>116.59</v>
      </c>
      <c r="E1150" s="198">
        <f t="shared" si="21"/>
        <v>2013</v>
      </c>
    </row>
    <row r="1151" spans="2:5" x14ac:dyDescent="0.2">
      <c r="B1151" s="199">
        <v>41526</v>
      </c>
      <c r="C1151" s="200">
        <v>0</v>
      </c>
      <c r="D1151" s="198">
        <v>120.02</v>
      </c>
      <c r="E1151" s="198">
        <f t="shared" si="21"/>
        <v>2013</v>
      </c>
    </row>
    <row r="1152" spans="2:5" x14ac:dyDescent="0.2">
      <c r="B1152" s="199">
        <v>41527</v>
      </c>
      <c r="C1152" s="200">
        <v>0</v>
      </c>
      <c r="D1152" s="198">
        <v>121.46</v>
      </c>
      <c r="E1152" s="198">
        <f t="shared" si="21"/>
        <v>2013</v>
      </c>
    </row>
    <row r="1153" spans="2:5" x14ac:dyDescent="0.2">
      <c r="B1153" s="199">
        <v>41528</v>
      </c>
      <c r="C1153" s="200">
        <v>0</v>
      </c>
      <c r="D1153" s="198">
        <v>125.45</v>
      </c>
      <c r="E1153" s="198">
        <f t="shared" si="21"/>
        <v>2013</v>
      </c>
    </row>
    <row r="1154" spans="2:5" x14ac:dyDescent="0.2">
      <c r="B1154" s="199">
        <v>41529</v>
      </c>
      <c r="C1154" s="200">
        <v>0</v>
      </c>
      <c r="D1154" s="198">
        <v>125.76</v>
      </c>
      <c r="E1154" s="198">
        <f t="shared" si="21"/>
        <v>2013</v>
      </c>
    </row>
    <row r="1155" spans="2:5" x14ac:dyDescent="0.2">
      <c r="B1155" s="199">
        <v>41530</v>
      </c>
      <c r="C1155" s="200">
        <v>0</v>
      </c>
      <c r="D1155" s="198">
        <v>126.51</v>
      </c>
      <c r="E1155" s="198">
        <f t="shared" ref="E1155:E1218" si="22">YEAR(B1155)</f>
        <v>2013</v>
      </c>
    </row>
    <row r="1156" spans="2:5" x14ac:dyDescent="0.2">
      <c r="B1156" s="199">
        <v>41531</v>
      </c>
      <c r="C1156" s="200">
        <v>0</v>
      </c>
      <c r="D1156" s="198">
        <v>124.08</v>
      </c>
      <c r="E1156" s="198">
        <f t="shared" si="22"/>
        <v>2013</v>
      </c>
    </row>
    <row r="1157" spans="2:5" x14ac:dyDescent="0.2">
      <c r="B1157" s="199">
        <v>41532</v>
      </c>
      <c r="C1157" s="200">
        <v>0</v>
      </c>
      <c r="D1157" s="198">
        <v>124.58</v>
      </c>
      <c r="E1157" s="198">
        <f t="shared" si="22"/>
        <v>2013</v>
      </c>
    </row>
    <row r="1158" spans="2:5" x14ac:dyDescent="0.2">
      <c r="B1158" s="199">
        <v>41533</v>
      </c>
      <c r="C1158" s="200">
        <v>0</v>
      </c>
      <c r="D1158" s="198">
        <v>125.06</v>
      </c>
      <c r="E1158" s="198">
        <f t="shared" si="22"/>
        <v>2013</v>
      </c>
    </row>
    <row r="1159" spans="2:5" x14ac:dyDescent="0.2">
      <c r="B1159" s="199">
        <v>41534</v>
      </c>
      <c r="C1159" s="200">
        <v>0</v>
      </c>
      <c r="D1159" s="198">
        <v>125.97</v>
      </c>
      <c r="E1159" s="198">
        <f t="shared" si="22"/>
        <v>2013</v>
      </c>
    </row>
    <row r="1160" spans="2:5" x14ac:dyDescent="0.2">
      <c r="B1160" s="199">
        <v>41535</v>
      </c>
      <c r="C1160" s="200">
        <v>0</v>
      </c>
      <c r="D1160" s="198">
        <v>126.3</v>
      </c>
      <c r="E1160" s="198">
        <f t="shared" si="22"/>
        <v>2013</v>
      </c>
    </row>
    <row r="1161" spans="2:5" x14ac:dyDescent="0.2">
      <c r="B1161" s="199">
        <v>41536</v>
      </c>
      <c r="C1161" s="200">
        <v>0</v>
      </c>
      <c r="D1161" s="198">
        <v>124.19</v>
      </c>
      <c r="E1161" s="198">
        <f t="shared" si="22"/>
        <v>2013</v>
      </c>
    </row>
    <row r="1162" spans="2:5" x14ac:dyDescent="0.2">
      <c r="B1162" s="199">
        <v>41537</v>
      </c>
      <c r="C1162" s="200">
        <v>0</v>
      </c>
      <c r="D1162" s="198">
        <v>122.9</v>
      </c>
      <c r="E1162" s="198">
        <f t="shared" si="22"/>
        <v>2013</v>
      </c>
    </row>
    <row r="1163" spans="2:5" x14ac:dyDescent="0.2">
      <c r="B1163" s="199">
        <v>41538</v>
      </c>
      <c r="C1163" s="200">
        <v>0</v>
      </c>
      <c r="D1163" s="198">
        <v>122.64</v>
      </c>
      <c r="E1163" s="198">
        <f t="shared" si="22"/>
        <v>2013</v>
      </c>
    </row>
    <row r="1164" spans="2:5" x14ac:dyDescent="0.2">
      <c r="B1164" s="199">
        <v>41539</v>
      </c>
      <c r="C1164" s="200">
        <v>0</v>
      </c>
      <c r="D1164" s="198">
        <v>122.65</v>
      </c>
      <c r="E1164" s="198">
        <f t="shared" si="22"/>
        <v>2013</v>
      </c>
    </row>
    <row r="1165" spans="2:5" x14ac:dyDescent="0.2">
      <c r="B1165" s="199">
        <v>41540</v>
      </c>
      <c r="C1165" s="200">
        <v>0</v>
      </c>
      <c r="D1165" s="198">
        <v>122.22</v>
      </c>
      <c r="E1165" s="198">
        <f t="shared" si="22"/>
        <v>2013</v>
      </c>
    </row>
    <row r="1166" spans="2:5" x14ac:dyDescent="0.2">
      <c r="B1166" s="199">
        <v>41541</v>
      </c>
      <c r="C1166" s="200">
        <v>0</v>
      </c>
      <c r="D1166" s="198">
        <v>122.54</v>
      </c>
      <c r="E1166" s="198">
        <f t="shared" si="22"/>
        <v>2013</v>
      </c>
    </row>
    <row r="1167" spans="2:5" x14ac:dyDescent="0.2">
      <c r="B1167" s="199">
        <v>41542</v>
      </c>
      <c r="C1167" s="200">
        <v>0</v>
      </c>
      <c r="D1167" s="198">
        <v>123.42</v>
      </c>
      <c r="E1167" s="198">
        <f t="shared" si="22"/>
        <v>2013</v>
      </c>
    </row>
    <row r="1168" spans="2:5" x14ac:dyDescent="0.2">
      <c r="B1168" s="199">
        <v>41543</v>
      </c>
      <c r="C1168" s="200">
        <v>0</v>
      </c>
      <c r="D1168" s="198">
        <v>123.48</v>
      </c>
      <c r="E1168" s="198">
        <f t="shared" si="22"/>
        <v>2013</v>
      </c>
    </row>
    <row r="1169" spans="2:5" x14ac:dyDescent="0.2">
      <c r="B1169" s="199">
        <v>41544</v>
      </c>
      <c r="C1169" s="200">
        <v>0</v>
      </c>
      <c r="D1169" s="198">
        <v>123.5</v>
      </c>
      <c r="E1169" s="198">
        <f t="shared" si="22"/>
        <v>2013</v>
      </c>
    </row>
    <row r="1170" spans="2:5" x14ac:dyDescent="0.2">
      <c r="B1170" s="199">
        <v>41545</v>
      </c>
      <c r="C1170" s="200">
        <v>0</v>
      </c>
      <c r="D1170" s="198">
        <v>124.75</v>
      </c>
      <c r="E1170" s="198">
        <f t="shared" si="22"/>
        <v>2013</v>
      </c>
    </row>
    <row r="1171" spans="2:5" x14ac:dyDescent="0.2">
      <c r="B1171" s="199">
        <v>41546</v>
      </c>
      <c r="C1171" s="200">
        <v>0</v>
      </c>
      <c r="D1171" s="198">
        <v>125.18</v>
      </c>
      <c r="E1171" s="198">
        <f t="shared" si="22"/>
        <v>2013</v>
      </c>
    </row>
    <row r="1172" spans="2:5" x14ac:dyDescent="0.2">
      <c r="B1172" s="199">
        <v>41547</v>
      </c>
      <c r="C1172" s="200">
        <v>0</v>
      </c>
      <c r="D1172" s="198">
        <v>123.1</v>
      </c>
      <c r="E1172" s="198">
        <f t="shared" si="22"/>
        <v>2013</v>
      </c>
    </row>
    <row r="1173" spans="2:5" x14ac:dyDescent="0.2">
      <c r="B1173" s="199">
        <v>41548</v>
      </c>
      <c r="C1173" s="200">
        <v>0</v>
      </c>
      <c r="D1173" s="198">
        <v>125.49</v>
      </c>
      <c r="E1173" s="198">
        <f t="shared" si="22"/>
        <v>2013</v>
      </c>
    </row>
    <row r="1174" spans="2:5" x14ac:dyDescent="0.2">
      <c r="B1174" s="199">
        <v>41549</v>
      </c>
      <c r="C1174" s="200">
        <v>0</v>
      </c>
      <c r="D1174" s="198">
        <v>99.81</v>
      </c>
      <c r="E1174" s="198">
        <f t="shared" si="22"/>
        <v>2013</v>
      </c>
    </row>
    <row r="1175" spans="2:5" x14ac:dyDescent="0.2">
      <c r="B1175" s="199">
        <v>41550</v>
      </c>
      <c r="C1175" s="200">
        <v>0</v>
      </c>
      <c r="D1175" s="198">
        <v>116.82</v>
      </c>
      <c r="E1175" s="198">
        <f t="shared" si="22"/>
        <v>2013</v>
      </c>
    </row>
    <row r="1176" spans="2:5" x14ac:dyDescent="0.2">
      <c r="B1176" s="199">
        <v>41551</v>
      </c>
      <c r="C1176" s="200">
        <v>0</v>
      </c>
      <c r="D1176" s="198">
        <v>121.29</v>
      </c>
      <c r="E1176" s="198">
        <f t="shared" si="22"/>
        <v>2013</v>
      </c>
    </row>
    <row r="1177" spans="2:5" x14ac:dyDescent="0.2">
      <c r="B1177" s="199">
        <v>41552</v>
      </c>
      <c r="C1177" s="200">
        <v>0</v>
      </c>
      <c r="D1177" s="198">
        <v>121.14</v>
      </c>
      <c r="E1177" s="198">
        <f t="shared" si="22"/>
        <v>2013</v>
      </c>
    </row>
    <row r="1178" spans="2:5" x14ac:dyDescent="0.2">
      <c r="B1178" s="199">
        <v>41553</v>
      </c>
      <c r="C1178" s="200">
        <v>0</v>
      </c>
      <c r="D1178" s="198">
        <v>121.68</v>
      </c>
      <c r="E1178" s="198">
        <f t="shared" si="22"/>
        <v>2013</v>
      </c>
    </row>
    <row r="1179" spans="2:5" x14ac:dyDescent="0.2">
      <c r="B1179" s="199">
        <v>41554</v>
      </c>
      <c r="C1179" s="200">
        <v>0</v>
      </c>
      <c r="D1179" s="198">
        <v>123.24</v>
      </c>
      <c r="E1179" s="198">
        <f t="shared" si="22"/>
        <v>2013</v>
      </c>
    </row>
    <row r="1180" spans="2:5" x14ac:dyDescent="0.2">
      <c r="B1180" s="199">
        <v>41555</v>
      </c>
      <c r="C1180" s="200">
        <v>0</v>
      </c>
      <c r="D1180" s="198">
        <v>124.32</v>
      </c>
      <c r="E1180" s="198">
        <f t="shared" si="22"/>
        <v>2013</v>
      </c>
    </row>
    <row r="1181" spans="2:5" x14ac:dyDescent="0.2">
      <c r="B1181" s="199">
        <v>41556</v>
      </c>
      <c r="C1181" s="200">
        <v>0</v>
      </c>
      <c r="D1181" s="198">
        <v>125.84</v>
      </c>
      <c r="E1181" s="198">
        <f t="shared" si="22"/>
        <v>2013</v>
      </c>
    </row>
    <row r="1182" spans="2:5" x14ac:dyDescent="0.2">
      <c r="B1182" s="199">
        <v>41557</v>
      </c>
      <c r="C1182" s="200">
        <v>0</v>
      </c>
      <c r="D1182" s="198">
        <v>125.7</v>
      </c>
      <c r="E1182" s="198">
        <f t="shared" si="22"/>
        <v>2013</v>
      </c>
    </row>
    <row r="1183" spans="2:5" x14ac:dyDescent="0.2">
      <c r="B1183" s="199">
        <v>41558</v>
      </c>
      <c r="C1183" s="200">
        <v>0</v>
      </c>
      <c r="D1183" s="198">
        <v>125.51</v>
      </c>
      <c r="E1183" s="198">
        <f t="shared" si="22"/>
        <v>2013</v>
      </c>
    </row>
    <row r="1184" spans="2:5" x14ac:dyDescent="0.2">
      <c r="B1184" s="199">
        <v>41559</v>
      </c>
      <c r="C1184" s="200">
        <v>0</v>
      </c>
      <c r="D1184" s="198">
        <v>126.52</v>
      </c>
      <c r="E1184" s="198">
        <f t="shared" si="22"/>
        <v>2013</v>
      </c>
    </row>
    <row r="1185" spans="2:5" x14ac:dyDescent="0.2">
      <c r="B1185" s="199">
        <v>41560</v>
      </c>
      <c r="C1185" s="200">
        <v>0</v>
      </c>
      <c r="D1185" s="198">
        <v>130.41999999999999</v>
      </c>
      <c r="E1185" s="198">
        <f t="shared" si="22"/>
        <v>2013</v>
      </c>
    </row>
    <row r="1186" spans="2:5" x14ac:dyDescent="0.2">
      <c r="B1186" s="199">
        <v>41561</v>
      </c>
      <c r="C1186" s="200">
        <v>0</v>
      </c>
      <c r="D1186" s="198">
        <v>133.04</v>
      </c>
      <c r="E1186" s="198">
        <f t="shared" si="22"/>
        <v>2013</v>
      </c>
    </row>
    <row r="1187" spans="2:5" x14ac:dyDescent="0.2">
      <c r="B1187" s="199">
        <v>41562</v>
      </c>
      <c r="C1187" s="200">
        <v>0</v>
      </c>
      <c r="D1187" s="198">
        <v>138.63999999999999</v>
      </c>
      <c r="E1187" s="198">
        <f t="shared" si="22"/>
        <v>2013</v>
      </c>
    </row>
    <row r="1188" spans="2:5" x14ac:dyDescent="0.2">
      <c r="B1188" s="199">
        <v>41563</v>
      </c>
      <c r="C1188" s="200">
        <v>0</v>
      </c>
      <c r="D1188" s="198">
        <v>137.41999999999999</v>
      </c>
      <c r="E1188" s="198">
        <f t="shared" si="22"/>
        <v>2013</v>
      </c>
    </row>
    <row r="1189" spans="2:5" x14ac:dyDescent="0.2">
      <c r="B1189" s="199">
        <v>41564</v>
      </c>
      <c r="C1189" s="200">
        <v>0</v>
      </c>
      <c r="D1189" s="198">
        <v>142.72999999999999</v>
      </c>
      <c r="E1189" s="198">
        <f t="shared" si="22"/>
        <v>2013</v>
      </c>
    </row>
    <row r="1190" spans="2:5" x14ac:dyDescent="0.2">
      <c r="B1190" s="199">
        <v>41565</v>
      </c>
      <c r="C1190" s="200">
        <v>0</v>
      </c>
      <c r="D1190" s="198">
        <v>149.59</v>
      </c>
      <c r="E1190" s="198">
        <f t="shared" si="22"/>
        <v>2013</v>
      </c>
    </row>
    <row r="1191" spans="2:5" x14ac:dyDescent="0.2">
      <c r="B1191" s="199">
        <v>41566</v>
      </c>
      <c r="C1191" s="200">
        <v>0</v>
      </c>
      <c r="D1191" s="198">
        <v>159.81</v>
      </c>
      <c r="E1191" s="198">
        <f t="shared" si="22"/>
        <v>2013</v>
      </c>
    </row>
    <row r="1192" spans="2:5" x14ac:dyDescent="0.2">
      <c r="B1192" s="199">
        <v>41567</v>
      </c>
      <c r="C1192" s="200">
        <v>0</v>
      </c>
      <c r="D1192" s="198">
        <v>163.06</v>
      </c>
      <c r="E1192" s="198">
        <f t="shared" si="22"/>
        <v>2013</v>
      </c>
    </row>
    <row r="1193" spans="2:5" x14ac:dyDescent="0.2">
      <c r="B1193" s="199">
        <v>41568</v>
      </c>
      <c r="C1193" s="200">
        <v>0</v>
      </c>
      <c r="D1193" s="198">
        <v>174.18</v>
      </c>
      <c r="E1193" s="198">
        <f t="shared" si="22"/>
        <v>2013</v>
      </c>
    </row>
    <row r="1194" spans="2:5" x14ac:dyDescent="0.2">
      <c r="B1194" s="199">
        <v>41569</v>
      </c>
      <c r="C1194" s="200">
        <v>0</v>
      </c>
      <c r="D1194" s="198">
        <v>183.86</v>
      </c>
      <c r="E1194" s="198">
        <f t="shared" si="22"/>
        <v>2013</v>
      </c>
    </row>
    <row r="1195" spans="2:5" x14ac:dyDescent="0.2">
      <c r="B1195" s="199">
        <v>41570</v>
      </c>
      <c r="C1195" s="200">
        <v>0</v>
      </c>
      <c r="D1195" s="198">
        <v>200.62</v>
      </c>
      <c r="E1195" s="198">
        <f t="shared" si="22"/>
        <v>2013</v>
      </c>
    </row>
    <row r="1196" spans="2:5" x14ac:dyDescent="0.2">
      <c r="B1196" s="199">
        <v>41571</v>
      </c>
      <c r="C1196" s="200">
        <v>0</v>
      </c>
      <c r="D1196" s="198">
        <v>183.15</v>
      </c>
      <c r="E1196" s="198">
        <f t="shared" si="22"/>
        <v>2013</v>
      </c>
    </row>
    <row r="1197" spans="2:5" x14ac:dyDescent="0.2">
      <c r="B1197" s="199">
        <v>41572</v>
      </c>
      <c r="C1197" s="200">
        <v>0</v>
      </c>
      <c r="D1197" s="198">
        <v>178.12</v>
      </c>
      <c r="E1197" s="198">
        <f t="shared" si="22"/>
        <v>2013</v>
      </c>
    </row>
    <row r="1198" spans="2:5" x14ac:dyDescent="0.2">
      <c r="B1198" s="199">
        <v>41573</v>
      </c>
      <c r="C1198" s="200">
        <v>0</v>
      </c>
      <c r="D1198" s="198">
        <v>175.9</v>
      </c>
      <c r="E1198" s="198">
        <f t="shared" si="22"/>
        <v>2013</v>
      </c>
    </row>
    <row r="1199" spans="2:5" x14ac:dyDescent="0.2">
      <c r="B1199" s="199">
        <v>41574</v>
      </c>
      <c r="C1199" s="200">
        <v>0</v>
      </c>
      <c r="D1199" s="198">
        <v>185.69</v>
      </c>
      <c r="E1199" s="198">
        <f t="shared" si="22"/>
        <v>2013</v>
      </c>
    </row>
    <row r="1200" spans="2:5" x14ac:dyDescent="0.2">
      <c r="B1200" s="199">
        <v>41575</v>
      </c>
      <c r="C1200" s="200">
        <v>0</v>
      </c>
      <c r="D1200" s="198">
        <v>187.87</v>
      </c>
      <c r="E1200" s="198">
        <f t="shared" si="22"/>
        <v>2013</v>
      </c>
    </row>
    <row r="1201" spans="2:5" x14ac:dyDescent="0.2">
      <c r="B1201" s="199">
        <v>41576</v>
      </c>
      <c r="C1201" s="200">
        <v>0</v>
      </c>
      <c r="D1201" s="198">
        <v>198.19</v>
      </c>
      <c r="E1201" s="198">
        <f t="shared" si="22"/>
        <v>2013</v>
      </c>
    </row>
    <row r="1202" spans="2:5" x14ac:dyDescent="0.2">
      <c r="B1202" s="199">
        <v>41577</v>
      </c>
      <c r="C1202" s="200">
        <v>0</v>
      </c>
      <c r="D1202" s="198">
        <v>194.55</v>
      </c>
      <c r="E1202" s="198">
        <f t="shared" si="22"/>
        <v>2013</v>
      </c>
    </row>
    <row r="1203" spans="2:5" x14ac:dyDescent="0.2">
      <c r="B1203" s="199">
        <v>41578</v>
      </c>
      <c r="C1203" s="200">
        <v>0</v>
      </c>
      <c r="D1203" s="198">
        <v>198.23</v>
      </c>
      <c r="E1203" s="198">
        <f t="shared" si="22"/>
        <v>2013</v>
      </c>
    </row>
    <row r="1204" spans="2:5" x14ac:dyDescent="0.2">
      <c r="B1204" s="199">
        <v>41579</v>
      </c>
      <c r="C1204" s="200">
        <v>0</v>
      </c>
      <c r="D1204" s="198">
        <v>198.51</v>
      </c>
      <c r="E1204" s="198">
        <f t="shared" si="22"/>
        <v>2013</v>
      </c>
    </row>
    <row r="1205" spans="2:5" x14ac:dyDescent="0.2">
      <c r="B1205" s="199">
        <v>41580</v>
      </c>
      <c r="C1205" s="200">
        <v>0</v>
      </c>
      <c r="D1205" s="198">
        <v>200.85</v>
      </c>
      <c r="E1205" s="198">
        <f t="shared" si="22"/>
        <v>2013</v>
      </c>
    </row>
    <row r="1206" spans="2:5" x14ac:dyDescent="0.2">
      <c r="B1206" s="199">
        <v>41581</v>
      </c>
      <c r="C1206" s="200">
        <v>0</v>
      </c>
      <c r="D1206" s="198">
        <v>207.63</v>
      </c>
      <c r="E1206" s="198">
        <f t="shared" si="22"/>
        <v>2013</v>
      </c>
    </row>
    <row r="1207" spans="2:5" x14ac:dyDescent="0.2">
      <c r="B1207" s="199">
        <v>41582</v>
      </c>
      <c r="C1207" s="200">
        <v>0</v>
      </c>
      <c r="D1207" s="198">
        <v>225.2</v>
      </c>
      <c r="E1207" s="198">
        <f t="shared" si="22"/>
        <v>2013</v>
      </c>
    </row>
    <row r="1208" spans="2:5" x14ac:dyDescent="0.2">
      <c r="B1208" s="199">
        <v>41583</v>
      </c>
      <c r="C1208" s="200">
        <v>0</v>
      </c>
      <c r="D1208" s="198">
        <v>239.29</v>
      </c>
      <c r="E1208" s="198">
        <f t="shared" si="22"/>
        <v>2013</v>
      </c>
    </row>
    <row r="1209" spans="2:5" x14ac:dyDescent="0.2">
      <c r="B1209" s="199">
        <v>41584</v>
      </c>
      <c r="C1209" s="200">
        <v>0</v>
      </c>
      <c r="D1209" s="198">
        <v>253.69</v>
      </c>
      <c r="E1209" s="198">
        <f t="shared" si="22"/>
        <v>2013</v>
      </c>
    </row>
    <row r="1210" spans="2:5" x14ac:dyDescent="0.2">
      <c r="B1210" s="199">
        <v>41585</v>
      </c>
      <c r="C1210" s="200">
        <v>0</v>
      </c>
      <c r="D1210" s="198">
        <v>283.3</v>
      </c>
      <c r="E1210" s="198">
        <f t="shared" si="22"/>
        <v>2013</v>
      </c>
    </row>
    <row r="1211" spans="2:5" x14ac:dyDescent="0.2">
      <c r="B1211" s="199">
        <v>41586</v>
      </c>
      <c r="C1211" s="200">
        <v>0</v>
      </c>
      <c r="D1211" s="198">
        <v>323.77</v>
      </c>
      <c r="E1211" s="198">
        <f t="shared" si="22"/>
        <v>2013</v>
      </c>
    </row>
    <row r="1212" spans="2:5" x14ac:dyDescent="0.2">
      <c r="B1212" s="199">
        <v>41587</v>
      </c>
      <c r="C1212" s="200">
        <v>0</v>
      </c>
      <c r="D1212" s="198">
        <v>336.14</v>
      </c>
      <c r="E1212" s="198">
        <f t="shared" si="22"/>
        <v>2013</v>
      </c>
    </row>
    <row r="1213" spans="2:5" x14ac:dyDescent="0.2">
      <c r="B1213" s="199">
        <v>41588</v>
      </c>
      <c r="C1213" s="200">
        <v>0</v>
      </c>
      <c r="D1213" s="198">
        <v>311.89999999999998</v>
      </c>
      <c r="E1213" s="198">
        <f t="shared" si="22"/>
        <v>2013</v>
      </c>
    </row>
    <row r="1214" spans="2:5" x14ac:dyDescent="0.2">
      <c r="B1214" s="199">
        <v>41589</v>
      </c>
      <c r="C1214" s="200">
        <v>0</v>
      </c>
      <c r="D1214" s="198">
        <v>332.63</v>
      </c>
      <c r="E1214" s="198">
        <f t="shared" si="22"/>
        <v>2013</v>
      </c>
    </row>
    <row r="1215" spans="2:5" x14ac:dyDescent="0.2">
      <c r="B1215" s="199">
        <v>41590</v>
      </c>
      <c r="C1215" s="200">
        <v>0</v>
      </c>
      <c r="D1215" s="198">
        <v>349.34</v>
      </c>
      <c r="E1215" s="198">
        <f t="shared" si="22"/>
        <v>2013</v>
      </c>
    </row>
    <row r="1216" spans="2:5" x14ac:dyDescent="0.2">
      <c r="B1216" s="199">
        <v>41591</v>
      </c>
      <c r="C1216" s="200">
        <v>0</v>
      </c>
      <c r="D1216" s="198">
        <v>393.28</v>
      </c>
      <c r="E1216" s="198">
        <f t="shared" si="22"/>
        <v>2013</v>
      </c>
    </row>
    <row r="1217" spans="2:5" x14ac:dyDescent="0.2">
      <c r="B1217" s="199">
        <v>41592</v>
      </c>
      <c r="C1217" s="200">
        <v>0</v>
      </c>
      <c r="D1217" s="198">
        <v>410.72</v>
      </c>
      <c r="E1217" s="198">
        <f t="shared" si="22"/>
        <v>2013</v>
      </c>
    </row>
    <row r="1218" spans="2:5" x14ac:dyDescent="0.2">
      <c r="B1218" s="199">
        <v>41593</v>
      </c>
      <c r="C1218" s="200">
        <v>0</v>
      </c>
      <c r="D1218" s="198">
        <v>409.17</v>
      </c>
      <c r="E1218" s="198">
        <f t="shared" si="22"/>
        <v>2013</v>
      </c>
    </row>
    <row r="1219" spans="2:5" x14ac:dyDescent="0.2">
      <c r="B1219" s="199">
        <v>41594</v>
      </c>
      <c r="C1219" s="200">
        <v>0</v>
      </c>
      <c r="D1219" s="198">
        <v>428.82</v>
      </c>
      <c r="E1219" s="198">
        <f t="shared" ref="E1219:E1282" si="23">YEAR(B1219)</f>
        <v>2013</v>
      </c>
    </row>
    <row r="1220" spans="2:5" x14ac:dyDescent="0.2">
      <c r="B1220" s="199">
        <v>41595</v>
      </c>
      <c r="C1220" s="200">
        <v>0</v>
      </c>
      <c r="D1220" s="198">
        <v>476.29</v>
      </c>
      <c r="E1220" s="198">
        <f t="shared" si="23"/>
        <v>2013</v>
      </c>
    </row>
    <row r="1221" spans="2:5" x14ac:dyDescent="0.2">
      <c r="B1221" s="199">
        <v>41596</v>
      </c>
      <c r="C1221" s="200">
        <v>0</v>
      </c>
      <c r="D1221" s="198">
        <v>674.38</v>
      </c>
      <c r="E1221" s="198">
        <f t="shared" si="23"/>
        <v>2013</v>
      </c>
    </row>
    <row r="1222" spans="2:5" x14ac:dyDescent="0.2">
      <c r="B1222" s="199">
        <v>41597</v>
      </c>
      <c r="C1222" s="200">
        <v>0</v>
      </c>
      <c r="D1222" s="198">
        <v>541.83000000000004</v>
      </c>
      <c r="E1222" s="198">
        <f t="shared" si="23"/>
        <v>2013</v>
      </c>
    </row>
    <row r="1223" spans="2:5" x14ac:dyDescent="0.2">
      <c r="B1223" s="199">
        <v>41598</v>
      </c>
      <c r="C1223" s="200">
        <v>0</v>
      </c>
      <c r="D1223" s="198">
        <v>572.66999999999996</v>
      </c>
      <c r="E1223" s="198">
        <f t="shared" si="23"/>
        <v>2013</v>
      </c>
    </row>
    <row r="1224" spans="2:5" x14ac:dyDescent="0.2">
      <c r="B1224" s="199">
        <v>41599</v>
      </c>
      <c r="C1224" s="200">
        <v>0</v>
      </c>
      <c r="D1224" s="198">
        <v>695.87</v>
      </c>
      <c r="E1224" s="198">
        <f t="shared" si="23"/>
        <v>2013</v>
      </c>
    </row>
    <row r="1225" spans="2:5" x14ac:dyDescent="0.2">
      <c r="B1225" s="199">
        <v>41600</v>
      </c>
      <c r="C1225" s="200">
        <v>0</v>
      </c>
      <c r="D1225" s="198">
        <v>747.48</v>
      </c>
      <c r="E1225" s="198">
        <f t="shared" si="23"/>
        <v>2013</v>
      </c>
    </row>
    <row r="1226" spans="2:5" x14ac:dyDescent="0.2">
      <c r="B1226" s="199">
        <v>41601</v>
      </c>
      <c r="C1226" s="200">
        <v>0</v>
      </c>
      <c r="D1226" s="198">
        <v>776.7</v>
      </c>
      <c r="E1226" s="198">
        <f t="shared" si="23"/>
        <v>2013</v>
      </c>
    </row>
    <row r="1227" spans="2:5" x14ac:dyDescent="0.2">
      <c r="B1227" s="199">
        <v>41602</v>
      </c>
      <c r="C1227" s="200">
        <v>0</v>
      </c>
      <c r="D1227" s="198">
        <v>751.38</v>
      </c>
      <c r="E1227" s="198">
        <f t="shared" si="23"/>
        <v>2013</v>
      </c>
    </row>
    <row r="1228" spans="2:5" x14ac:dyDescent="0.2">
      <c r="B1228" s="199">
        <v>41603</v>
      </c>
      <c r="C1228" s="200">
        <v>0</v>
      </c>
      <c r="D1228" s="198">
        <v>778.68</v>
      </c>
      <c r="E1228" s="198">
        <f t="shared" si="23"/>
        <v>2013</v>
      </c>
    </row>
    <row r="1229" spans="2:5" x14ac:dyDescent="0.2">
      <c r="B1229" s="199">
        <v>41604</v>
      </c>
      <c r="C1229" s="200">
        <v>0</v>
      </c>
      <c r="D1229" s="198">
        <v>899.2</v>
      </c>
      <c r="E1229" s="198">
        <f t="shared" si="23"/>
        <v>2013</v>
      </c>
    </row>
    <row r="1230" spans="2:5" x14ac:dyDescent="0.2">
      <c r="B1230" s="199">
        <v>41605</v>
      </c>
      <c r="C1230" s="200">
        <v>0</v>
      </c>
      <c r="D1230" s="198">
        <v>948.41</v>
      </c>
      <c r="E1230" s="198">
        <f t="shared" si="23"/>
        <v>2013</v>
      </c>
    </row>
    <row r="1231" spans="2:5" x14ac:dyDescent="0.2">
      <c r="B1231" s="199">
        <v>41606</v>
      </c>
      <c r="C1231" s="200">
        <v>0</v>
      </c>
      <c r="D1231" s="198">
        <v>1037.75</v>
      </c>
      <c r="E1231" s="198">
        <f t="shared" si="23"/>
        <v>2013</v>
      </c>
    </row>
    <row r="1232" spans="2:5" x14ac:dyDescent="0.2">
      <c r="B1232" s="199">
        <v>41607</v>
      </c>
      <c r="C1232" s="200">
        <v>0</v>
      </c>
      <c r="D1232" s="198">
        <v>1120.4000000000001</v>
      </c>
      <c r="E1232" s="198">
        <f t="shared" si="23"/>
        <v>2013</v>
      </c>
    </row>
    <row r="1233" spans="2:5" x14ac:dyDescent="0.2">
      <c r="B1233" s="199">
        <v>41608</v>
      </c>
      <c r="C1233" s="200">
        <v>0</v>
      </c>
      <c r="D1233" s="198">
        <v>1124.76</v>
      </c>
      <c r="E1233" s="198">
        <f t="shared" si="23"/>
        <v>2013</v>
      </c>
    </row>
    <row r="1234" spans="2:5" x14ac:dyDescent="0.2">
      <c r="B1234" s="199">
        <v>41609</v>
      </c>
      <c r="C1234" s="200">
        <v>0</v>
      </c>
      <c r="D1234" s="198">
        <v>946.92</v>
      </c>
      <c r="E1234" s="198">
        <f t="shared" si="23"/>
        <v>2013</v>
      </c>
    </row>
    <row r="1235" spans="2:5" x14ac:dyDescent="0.2">
      <c r="B1235" s="199">
        <v>41610</v>
      </c>
      <c r="C1235" s="200">
        <v>0</v>
      </c>
      <c r="D1235" s="198">
        <v>1038.3499999999999</v>
      </c>
      <c r="E1235" s="198">
        <f t="shared" si="23"/>
        <v>2013</v>
      </c>
    </row>
    <row r="1236" spans="2:5" x14ac:dyDescent="0.2">
      <c r="B1236" s="199">
        <v>41611</v>
      </c>
      <c r="C1236" s="200">
        <v>0</v>
      </c>
      <c r="D1236" s="198">
        <v>1068.67</v>
      </c>
      <c r="E1236" s="198">
        <f t="shared" si="23"/>
        <v>2013</v>
      </c>
    </row>
    <row r="1237" spans="2:5" x14ac:dyDescent="0.2">
      <c r="B1237" s="199">
        <v>41612</v>
      </c>
      <c r="C1237" s="200">
        <v>0</v>
      </c>
      <c r="D1237" s="198">
        <v>1147.25</v>
      </c>
      <c r="E1237" s="198">
        <f t="shared" si="23"/>
        <v>2013</v>
      </c>
    </row>
    <row r="1238" spans="2:5" x14ac:dyDescent="0.2">
      <c r="B1238" s="199">
        <v>41613</v>
      </c>
      <c r="C1238" s="200">
        <v>0</v>
      </c>
      <c r="D1238" s="198">
        <v>1042.03</v>
      </c>
      <c r="E1238" s="198">
        <f t="shared" si="23"/>
        <v>2013</v>
      </c>
    </row>
    <row r="1239" spans="2:5" x14ac:dyDescent="0.2">
      <c r="B1239" s="199">
        <v>41614</v>
      </c>
      <c r="C1239" s="200">
        <v>0</v>
      </c>
      <c r="D1239" s="198">
        <v>834.03</v>
      </c>
      <c r="E1239" s="198">
        <f t="shared" si="23"/>
        <v>2013</v>
      </c>
    </row>
    <row r="1240" spans="2:5" x14ac:dyDescent="0.2">
      <c r="B1240" s="199">
        <v>41615</v>
      </c>
      <c r="C1240" s="200">
        <v>0</v>
      </c>
      <c r="D1240" s="198">
        <v>694.47</v>
      </c>
      <c r="E1240" s="198">
        <f t="shared" si="23"/>
        <v>2013</v>
      </c>
    </row>
    <row r="1241" spans="2:5" x14ac:dyDescent="0.2">
      <c r="B1241" s="199">
        <v>41616</v>
      </c>
      <c r="C1241" s="200">
        <v>0</v>
      </c>
      <c r="D1241" s="198">
        <v>795.4</v>
      </c>
      <c r="E1241" s="198">
        <f t="shared" si="23"/>
        <v>2013</v>
      </c>
    </row>
    <row r="1242" spans="2:5" x14ac:dyDescent="0.2">
      <c r="B1242" s="199">
        <v>41617</v>
      </c>
      <c r="C1242" s="200">
        <v>0</v>
      </c>
      <c r="D1242" s="198">
        <v>898.02</v>
      </c>
      <c r="E1242" s="198">
        <f t="shared" si="23"/>
        <v>2013</v>
      </c>
    </row>
    <row r="1243" spans="2:5" x14ac:dyDescent="0.2">
      <c r="B1243" s="199">
        <v>41618</v>
      </c>
      <c r="C1243" s="200">
        <v>0</v>
      </c>
      <c r="D1243" s="198">
        <v>990</v>
      </c>
      <c r="E1243" s="198">
        <f t="shared" si="23"/>
        <v>2013</v>
      </c>
    </row>
    <row r="1244" spans="2:5" x14ac:dyDescent="0.2">
      <c r="B1244" s="199">
        <v>41619</v>
      </c>
      <c r="C1244" s="200">
        <v>0</v>
      </c>
      <c r="D1244" s="198">
        <v>883.26</v>
      </c>
      <c r="E1244" s="198">
        <f t="shared" si="23"/>
        <v>2013</v>
      </c>
    </row>
    <row r="1245" spans="2:5" x14ac:dyDescent="0.2">
      <c r="B1245" s="199">
        <v>41620</v>
      </c>
      <c r="C1245" s="200">
        <v>0</v>
      </c>
      <c r="D1245" s="198">
        <v>875.75</v>
      </c>
      <c r="E1245" s="198">
        <f t="shared" si="23"/>
        <v>2013</v>
      </c>
    </row>
    <row r="1246" spans="2:5" x14ac:dyDescent="0.2">
      <c r="B1246" s="199">
        <v>41621</v>
      </c>
      <c r="C1246" s="200">
        <v>0</v>
      </c>
      <c r="D1246" s="198">
        <v>898.21</v>
      </c>
      <c r="E1246" s="198">
        <f t="shared" si="23"/>
        <v>2013</v>
      </c>
    </row>
    <row r="1247" spans="2:5" x14ac:dyDescent="0.2">
      <c r="B1247" s="199">
        <v>41622</v>
      </c>
      <c r="C1247" s="200">
        <v>0</v>
      </c>
      <c r="D1247" s="198">
        <v>867.49</v>
      </c>
      <c r="E1247" s="198">
        <f t="shared" si="23"/>
        <v>2013</v>
      </c>
    </row>
    <row r="1248" spans="2:5" x14ac:dyDescent="0.2">
      <c r="B1248" s="199">
        <v>41623</v>
      </c>
      <c r="C1248" s="200">
        <v>0</v>
      </c>
      <c r="D1248" s="198">
        <v>879.47</v>
      </c>
      <c r="E1248" s="198">
        <f t="shared" si="23"/>
        <v>2013</v>
      </c>
    </row>
    <row r="1249" spans="2:5" x14ac:dyDescent="0.2">
      <c r="B1249" s="199">
        <v>41624</v>
      </c>
      <c r="C1249" s="200">
        <v>0</v>
      </c>
      <c r="D1249" s="198">
        <v>712.51</v>
      </c>
      <c r="E1249" s="198">
        <f t="shared" si="23"/>
        <v>2013</v>
      </c>
    </row>
    <row r="1250" spans="2:5" x14ac:dyDescent="0.2">
      <c r="B1250" s="199">
        <v>41625</v>
      </c>
      <c r="C1250" s="200">
        <v>0</v>
      </c>
      <c r="D1250" s="198">
        <v>683.84</v>
      </c>
      <c r="E1250" s="198">
        <f t="shared" si="23"/>
        <v>2013</v>
      </c>
    </row>
    <row r="1251" spans="2:5" x14ac:dyDescent="0.2">
      <c r="B1251" s="199">
        <v>41626</v>
      </c>
      <c r="C1251" s="200">
        <v>0</v>
      </c>
      <c r="D1251" s="198">
        <v>522.23</v>
      </c>
      <c r="E1251" s="198">
        <f t="shared" si="23"/>
        <v>2013</v>
      </c>
    </row>
    <row r="1252" spans="2:5" x14ac:dyDescent="0.2">
      <c r="B1252" s="199">
        <v>41627</v>
      </c>
      <c r="C1252" s="200">
        <v>0</v>
      </c>
      <c r="D1252" s="198">
        <v>698.45</v>
      </c>
      <c r="E1252" s="198">
        <f t="shared" si="23"/>
        <v>2013</v>
      </c>
    </row>
    <row r="1253" spans="2:5" x14ac:dyDescent="0.2">
      <c r="B1253" s="199">
        <v>41628</v>
      </c>
      <c r="C1253" s="200">
        <v>0</v>
      </c>
      <c r="D1253" s="198">
        <v>622.84</v>
      </c>
      <c r="E1253" s="198">
        <f t="shared" si="23"/>
        <v>2013</v>
      </c>
    </row>
    <row r="1254" spans="2:5" x14ac:dyDescent="0.2">
      <c r="B1254" s="199">
        <v>41629</v>
      </c>
      <c r="C1254" s="200">
        <v>0</v>
      </c>
      <c r="D1254" s="198">
        <v>608.96</v>
      </c>
      <c r="E1254" s="198">
        <f t="shared" si="23"/>
        <v>2013</v>
      </c>
    </row>
    <row r="1255" spans="2:5" x14ac:dyDescent="0.2">
      <c r="B1255" s="199">
        <v>41630</v>
      </c>
      <c r="C1255" s="200">
        <v>0</v>
      </c>
      <c r="D1255" s="198">
        <v>617.82000000000005</v>
      </c>
      <c r="E1255" s="198">
        <f t="shared" si="23"/>
        <v>2013</v>
      </c>
    </row>
    <row r="1256" spans="2:5" x14ac:dyDescent="0.2">
      <c r="B1256" s="199">
        <v>41631</v>
      </c>
      <c r="C1256" s="200">
        <v>0</v>
      </c>
      <c r="D1256" s="198">
        <v>673.17</v>
      </c>
      <c r="E1256" s="198">
        <f t="shared" si="23"/>
        <v>2013</v>
      </c>
    </row>
    <row r="1257" spans="2:5" x14ac:dyDescent="0.2">
      <c r="B1257" s="199">
        <v>41632</v>
      </c>
      <c r="C1257" s="200">
        <v>0</v>
      </c>
      <c r="D1257" s="198">
        <v>667.62</v>
      </c>
      <c r="E1257" s="198">
        <f t="shared" si="23"/>
        <v>2013</v>
      </c>
    </row>
    <row r="1258" spans="2:5" x14ac:dyDescent="0.2">
      <c r="B1258" s="199">
        <v>41633</v>
      </c>
      <c r="C1258" s="200">
        <v>0</v>
      </c>
      <c r="D1258" s="198">
        <v>687.36</v>
      </c>
      <c r="E1258" s="198">
        <f t="shared" si="23"/>
        <v>2013</v>
      </c>
    </row>
    <row r="1259" spans="2:5" x14ac:dyDescent="0.2">
      <c r="B1259" s="199">
        <v>41634</v>
      </c>
      <c r="C1259" s="200">
        <v>0</v>
      </c>
      <c r="D1259" s="198">
        <v>765.21</v>
      </c>
      <c r="E1259" s="198">
        <f t="shared" si="23"/>
        <v>2013</v>
      </c>
    </row>
    <row r="1260" spans="2:5" x14ac:dyDescent="0.2">
      <c r="B1260" s="199">
        <v>41635</v>
      </c>
      <c r="C1260" s="200">
        <v>0</v>
      </c>
      <c r="D1260" s="198">
        <v>746.72</v>
      </c>
      <c r="E1260" s="198">
        <f t="shared" si="23"/>
        <v>2013</v>
      </c>
    </row>
    <row r="1261" spans="2:5" x14ac:dyDescent="0.2">
      <c r="B1261" s="199">
        <v>41636</v>
      </c>
      <c r="C1261" s="200">
        <v>0</v>
      </c>
      <c r="D1261" s="198">
        <v>730.47</v>
      </c>
      <c r="E1261" s="198">
        <f t="shared" si="23"/>
        <v>2013</v>
      </c>
    </row>
    <row r="1262" spans="2:5" x14ac:dyDescent="0.2">
      <c r="B1262" s="199">
        <v>41637</v>
      </c>
      <c r="C1262" s="200">
        <v>0</v>
      </c>
      <c r="D1262" s="198">
        <v>745.07</v>
      </c>
      <c r="E1262" s="198">
        <f t="shared" si="23"/>
        <v>2013</v>
      </c>
    </row>
    <row r="1263" spans="2:5" x14ac:dyDescent="0.2">
      <c r="B1263" s="199">
        <v>41638</v>
      </c>
      <c r="C1263" s="200">
        <v>0</v>
      </c>
      <c r="D1263" s="198">
        <v>754.76</v>
      </c>
      <c r="E1263" s="198">
        <f t="shared" si="23"/>
        <v>2013</v>
      </c>
    </row>
    <row r="1264" spans="2:5" x14ac:dyDescent="0.2">
      <c r="B1264" s="199">
        <v>41639</v>
      </c>
      <c r="C1264" s="200">
        <v>0</v>
      </c>
      <c r="D1264" s="198">
        <v>757.5</v>
      </c>
      <c r="E1264" s="198">
        <f t="shared" si="23"/>
        <v>2013</v>
      </c>
    </row>
    <row r="1265" spans="2:5" x14ac:dyDescent="0.2">
      <c r="B1265" s="199">
        <v>41640</v>
      </c>
      <c r="C1265" s="200">
        <v>0</v>
      </c>
      <c r="D1265" s="198">
        <v>770.44</v>
      </c>
      <c r="E1265" s="198">
        <f t="shared" si="23"/>
        <v>2014</v>
      </c>
    </row>
    <row r="1266" spans="2:5" x14ac:dyDescent="0.2">
      <c r="B1266" s="199">
        <v>41641</v>
      </c>
      <c r="C1266" s="200">
        <v>0</v>
      </c>
      <c r="D1266" s="198">
        <v>808.05</v>
      </c>
      <c r="E1266" s="198">
        <f t="shared" si="23"/>
        <v>2014</v>
      </c>
    </row>
    <row r="1267" spans="2:5" x14ac:dyDescent="0.2">
      <c r="B1267" s="199">
        <v>41642</v>
      </c>
      <c r="C1267" s="200">
        <v>0</v>
      </c>
      <c r="D1267" s="198">
        <v>830.02</v>
      </c>
      <c r="E1267" s="198">
        <f t="shared" si="23"/>
        <v>2014</v>
      </c>
    </row>
    <row r="1268" spans="2:5" x14ac:dyDescent="0.2">
      <c r="B1268" s="199">
        <v>41643</v>
      </c>
      <c r="C1268" s="200">
        <v>0</v>
      </c>
      <c r="D1268" s="198">
        <v>858.98</v>
      </c>
      <c r="E1268" s="198">
        <f t="shared" si="23"/>
        <v>2014</v>
      </c>
    </row>
    <row r="1269" spans="2:5" x14ac:dyDescent="0.2">
      <c r="B1269" s="199">
        <v>41644</v>
      </c>
      <c r="C1269" s="200">
        <v>0</v>
      </c>
      <c r="D1269" s="198">
        <v>940.1</v>
      </c>
      <c r="E1269" s="198">
        <f t="shared" si="23"/>
        <v>2014</v>
      </c>
    </row>
    <row r="1270" spans="2:5" x14ac:dyDescent="0.2">
      <c r="B1270" s="199">
        <v>41645</v>
      </c>
      <c r="C1270" s="200">
        <v>0</v>
      </c>
      <c r="D1270" s="198">
        <v>951.39</v>
      </c>
      <c r="E1270" s="198">
        <f t="shared" si="23"/>
        <v>2014</v>
      </c>
    </row>
    <row r="1271" spans="2:5" x14ac:dyDescent="0.2">
      <c r="B1271" s="199">
        <v>41646</v>
      </c>
      <c r="C1271" s="200">
        <v>0</v>
      </c>
      <c r="D1271" s="198">
        <v>810.58</v>
      </c>
      <c r="E1271" s="198">
        <f t="shared" si="23"/>
        <v>2014</v>
      </c>
    </row>
    <row r="1272" spans="2:5" x14ac:dyDescent="0.2">
      <c r="B1272" s="199">
        <v>41647</v>
      </c>
      <c r="C1272" s="200">
        <v>0</v>
      </c>
      <c r="D1272" s="198">
        <v>859.95</v>
      </c>
      <c r="E1272" s="198">
        <f t="shared" si="23"/>
        <v>2014</v>
      </c>
    </row>
    <row r="1273" spans="2:5" x14ac:dyDescent="0.2">
      <c r="B1273" s="199">
        <v>41648</v>
      </c>
      <c r="C1273" s="200">
        <v>0</v>
      </c>
      <c r="D1273" s="198">
        <v>860.89</v>
      </c>
      <c r="E1273" s="198">
        <f t="shared" si="23"/>
        <v>2014</v>
      </c>
    </row>
    <row r="1274" spans="2:5" x14ac:dyDescent="0.2">
      <c r="B1274" s="199">
        <v>41649</v>
      </c>
      <c r="C1274" s="200">
        <v>0</v>
      </c>
      <c r="D1274" s="198">
        <v>884.67</v>
      </c>
      <c r="E1274" s="198">
        <f t="shared" si="23"/>
        <v>2014</v>
      </c>
    </row>
    <row r="1275" spans="2:5" x14ac:dyDescent="0.2">
      <c r="B1275" s="199">
        <v>41650</v>
      </c>
      <c r="C1275" s="200">
        <v>0</v>
      </c>
      <c r="D1275" s="198">
        <v>930.9</v>
      </c>
      <c r="E1275" s="198">
        <f t="shared" si="23"/>
        <v>2014</v>
      </c>
    </row>
    <row r="1276" spans="2:5" x14ac:dyDescent="0.2">
      <c r="B1276" s="199">
        <v>41651</v>
      </c>
      <c r="C1276" s="200">
        <v>0</v>
      </c>
      <c r="D1276" s="198">
        <v>873.26</v>
      </c>
      <c r="E1276" s="198">
        <f t="shared" si="23"/>
        <v>2014</v>
      </c>
    </row>
    <row r="1277" spans="2:5" x14ac:dyDescent="0.2">
      <c r="B1277" s="199">
        <v>41652</v>
      </c>
      <c r="C1277" s="200">
        <v>0</v>
      </c>
      <c r="D1277" s="198">
        <v>857.96</v>
      </c>
      <c r="E1277" s="198">
        <f t="shared" si="23"/>
        <v>2014</v>
      </c>
    </row>
    <row r="1278" spans="2:5" x14ac:dyDescent="0.2">
      <c r="B1278" s="199">
        <v>41653</v>
      </c>
      <c r="C1278" s="200">
        <v>0</v>
      </c>
      <c r="D1278" s="198">
        <v>851.83</v>
      </c>
      <c r="E1278" s="198">
        <f t="shared" si="23"/>
        <v>2014</v>
      </c>
    </row>
    <row r="1279" spans="2:5" x14ac:dyDescent="0.2">
      <c r="B1279" s="199">
        <v>41654</v>
      </c>
      <c r="C1279" s="200">
        <v>0</v>
      </c>
      <c r="D1279" s="198">
        <v>874.71</v>
      </c>
      <c r="E1279" s="198">
        <f t="shared" si="23"/>
        <v>2014</v>
      </c>
    </row>
    <row r="1280" spans="2:5" x14ac:dyDescent="0.2">
      <c r="B1280" s="199">
        <v>41655</v>
      </c>
      <c r="C1280" s="200">
        <v>0</v>
      </c>
      <c r="D1280" s="198">
        <v>847.37</v>
      </c>
      <c r="E1280" s="198">
        <f t="shared" si="23"/>
        <v>2014</v>
      </c>
    </row>
    <row r="1281" spans="2:5" x14ac:dyDescent="0.2">
      <c r="B1281" s="199">
        <v>41656</v>
      </c>
      <c r="C1281" s="200">
        <v>0</v>
      </c>
      <c r="D1281" s="198">
        <v>828.22</v>
      </c>
      <c r="E1281" s="198">
        <f t="shared" si="23"/>
        <v>2014</v>
      </c>
    </row>
    <row r="1282" spans="2:5" x14ac:dyDescent="0.2">
      <c r="B1282" s="199">
        <v>41657</v>
      </c>
      <c r="C1282" s="200">
        <v>0</v>
      </c>
      <c r="D1282" s="198">
        <v>843.76</v>
      </c>
      <c r="E1282" s="198">
        <f t="shared" si="23"/>
        <v>2014</v>
      </c>
    </row>
    <row r="1283" spans="2:5" x14ac:dyDescent="0.2">
      <c r="B1283" s="199">
        <v>41658</v>
      </c>
      <c r="C1283" s="200">
        <v>0</v>
      </c>
      <c r="D1283" s="198">
        <v>878.68</v>
      </c>
      <c r="E1283" s="198">
        <f t="shared" ref="E1283:E1346" si="24">YEAR(B1283)</f>
        <v>2014</v>
      </c>
    </row>
    <row r="1284" spans="2:5" x14ac:dyDescent="0.2">
      <c r="B1284" s="199">
        <v>41659</v>
      </c>
      <c r="C1284" s="200">
        <v>0</v>
      </c>
      <c r="D1284" s="198">
        <v>871.05</v>
      </c>
      <c r="E1284" s="198">
        <f t="shared" si="24"/>
        <v>2014</v>
      </c>
    </row>
    <row r="1285" spans="2:5" x14ac:dyDescent="0.2">
      <c r="B1285" s="199">
        <v>41660</v>
      </c>
      <c r="C1285" s="200">
        <v>0</v>
      </c>
      <c r="D1285" s="198">
        <v>874.29</v>
      </c>
      <c r="E1285" s="198">
        <f t="shared" si="24"/>
        <v>2014</v>
      </c>
    </row>
    <row r="1286" spans="2:5" x14ac:dyDescent="0.2">
      <c r="B1286" s="199">
        <v>41661</v>
      </c>
      <c r="C1286" s="200">
        <v>0</v>
      </c>
      <c r="D1286" s="198">
        <v>863.95</v>
      </c>
      <c r="E1286" s="198">
        <f t="shared" si="24"/>
        <v>2014</v>
      </c>
    </row>
    <row r="1287" spans="2:5" x14ac:dyDescent="0.2">
      <c r="B1287" s="199">
        <v>41662</v>
      </c>
      <c r="C1287" s="200">
        <v>0</v>
      </c>
      <c r="D1287" s="198">
        <v>854.35</v>
      </c>
      <c r="E1287" s="198">
        <f t="shared" si="24"/>
        <v>2014</v>
      </c>
    </row>
    <row r="1288" spans="2:5" x14ac:dyDescent="0.2">
      <c r="B1288" s="199">
        <v>41663</v>
      </c>
      <c r="C1288" s="200">
        <v>0</v>
      </c>
      <c r="D1288" s="198">
        <v>825.12</v>
      </c>
      <c r="E1288" s="198">
        <f t="shared" si="24"/>
        <v>2014</v>
      </c>
    </row>
    <row r="1289" spans="2:5" x14ac:dyDescent="0.2">
      <c r="B1289" s="199">
        <v>41664</v>
      </c>
      <c r="C1289" s="200">
        <v>0</v>
      </c>
      <c r="D1289" s="198">
        <v>861.85</v>
      </c>
      <c r="E1289" s="198">
        <f t="shared" si="24"/>
        <v>2014</v>
      </c>
    </row>
    <row r="1290" spans="2:5" x14ac:dyDescent="0.2">
      <c r="B1290" s="199">
        <v>41665</v>
      </c>
      <c r="C1290" s="200">
        <v>0</v>
      </c>
      <c r="D1290" s="198">
        <v>880.15</v>
      </c>
      <c r="E1290" s="198">
        <f t="shared" si="24"/>
        <v>2014</v>
      </c>
    </row>
    <row r="1291" spans="2:5" x14ac:dyDescent="0.2">
      <c r="B1291" s="199">
        <v>41666</v>
      </c>
      <c r="C1291" s="200">
        <v>0</v>
      </c>
      <c r="D1291" s="198">
        <v>814.53</v>
      </c>
      <c r="E1291" s="198">
        <f t="shared" si="24"/>
        <v>2014</v>
      </c>
    </row>
    <row r="1292" spans="2:5" x14ac:dyDescent="0.2">
      <c r="B1292" s="199">
        <v>41667</v>
      </c>
      <c r="C1292" s="200">
        <v>0</v>
      </c>
      <c r="D1292" s="198">
        <v>833.94</v>
      </c>
      <c r="E1292" s="198">
        <f t="shared" si="24"/>
        <v>2014</v>
      </c>
    </row>
    <row r="1293" spans="2:5" x14ac:dyDescent="0.2">
      <c r="B1293" s="199">
        <v>41668</v>
      </c>
      <c r="C1293" s="200">
        <v>0</v>
      </c>
      <c r="D1293" s="198">
        <v>837.51</v>
      </c>
      <c r="E1293" s="198">
        <f t="shared" si="24"/>
        <v>2014</v>
      </c>
    </row>
    <row r="1294" spans="2:5" x14ac:dyDescent="0.2">
      <c r="B1294" s="199">
        <v>41669</v>
      </c>
      <c r="C1294" s="200">
        <v>0</v>
      </c>
      <c r="D1294" s="198">
        <v>845.85</v>
      </c>
      <c r="E1294" s="198">
        <f t="shared" si="24"/>
        <v>2014</v>
      </c>
    </row>
    <row r="1295" spans="2:5" x14ac:dyDescent="0.2">
      <c r="B1295" s="199">
        <v>41670</v>
      </c>
      <c r="C1295" s="200">
        <v>0</v>
      </c>
      <c r="D1295" s="198">
        <v>848.29</v>
      </c>
      <c r="E1295" s="198">
        <f t="shared" si="24"/>
        <v>2014</v>
      </c>
    </row>
    <row r="1296" spans="2:5" x14ac:dyDescent="0.2">
      <c r="B1296" s="199">
        <v>41671</v>
      </c>
      <c r="C1296" s="200">
        <v>0</v>
      </c>
      <c r="D1296" s="198">
        <v>853.02</v>
      </c>
      <c r="E1296" s="198">
        <f t="shared" si="24"/>
        <v>2014</v>
      </c>
    </row>
    <row r="1297" spans="2:5" x14ac:dyDescent="0.2">
      <c r="B1297" s="199">
        <v>41672</v>
      </c>
      <c r="C1297" s="200">
        <v>0</v>
      </c>
      <c r="D1297" s="198">
        <v>854.37</v>
      </c>
      <c r="E1297" s="198">
        <f t="shared" si="24"/>
        <v>2014</v>
      </c>
    </row>
    <row r="1298" spans="2:5" x14ac:dyDescent="0.2">
      <c r="B1298" s="199">
        <v>41673</v>
      </c>
      <c r="C1298" s="200">
        <v>0</v>
      </c>
      <c r="D1298" s="198">
        <v>846.9</v>
      </c>
      <c r="E1298" s="198">
        <f t="shared" si="24"/>
        <v>2014</v>
      </c>
    </row>
    <row r="1299" spans="2:5" x14ac:dyDescent="0.2">
      <c r="B1299" s="199">
        <v>41674</v>
      </c>
      <c r="C1299" s="200">
        <v>0</v>
      </c>
      <c r="D1299" s="198">
        <v>842.01</v>
      </c>
      <c r="E1299" s="198">
        <f t="shared" si="24"/>
        <v>2014</v>
      </c>
    </row>
    <row r="1300" spans="2:5" x14ac:dyDescent="0.2">
      <c r="B1300" s="199">
        <v>41675</v>
      </c>
      <c r="C1300" s="200">
        <v>0</v>
      </c>
      <c r="D1300" s="198">
        <v>820.87</v>
      </c>
      <c r="E1300" s="198">
        <f t="shared" si="24"/>
        <v>2014</v>
      </c>
    </row>
    <row r="1301" spans="2:5" x14ac:dyDescent="0.2">
      <c r="B1301" s="199">
        <v>41676</v>
      </c>
      <c r="C1301" s="200">
        <v>0</v>
      </c>
      <c r="D1301" s="198">
        <v>783.62</v>
      </c>
      <c r="E1301" s="198">
        <f t="shared" si="24"/>
        <v>2014</v>
      </c>
    </row>
    <row r="1302" spans="2:5" x14ac:dyDescent="0.2">
      <c r="B1302" s="199">
        <v>41677</v>
      </c>
      <c r="C1302" s="200">
        <v>0</v>
      </c>
      <c r="D1302" s="198">
        <v>703.57</v>
      </c>
      <c r="E1302" s="198">
        <f t="shared" si="24"/>
        <v>2014</v>
      </c>
    </row>
    <row r="1303" spans="2:5" x14ac:dyDescent="0.2">
      <c r="B1303" s="199">
        <v>41678</v>
      </c>
      <c r="C1303" s="200">
        <v>0</v>
      </c>
      <c r="D1303" s="198">
        <v>676.91</v>
      </c>
      <c r="E1303" s="198">
        <f t="shared" si="24"/>
        <v>2014</v>
      </c>
    </row>
    <row r="1304" spans="2:5" x14ac:dyDescent="0.2">
      <c r="B1304" s="199">
        <v>41679</v>
      </c>
      <c r="C1304" s="200">
        <v>0</v>
      </c>
      <c r="D1304" s="198">
        <v>681.94</v>
      </c>
      <c r="E1304" s="198">
        <f t="shared" si="24"/>
        <v>2014</v>
      </c>
    </row>
    <row r="1305" spans="2:5" x14ac:dyDescent="0.2">
      <c r="B1305" s="199">
        <v>41680</v>
      </c>
      <c r="C1305" s="200">
        <v>0</v>
      </c>
      <c r="D1305" s="198">
        <v>679.73</v>
      </c>
      <c r="E1305" s="198">
        <f t="shared" si="24"/>
        <v>2014</v>
      </c>
    </row>
    <row r="1306" spans="2:5" x14ac:dyDescent="0.2">
      <c r="B1306" s="199">
        <v>41681</v>
      </c>
      <c r="C1306" s="200">
        <v>0</v>
      </c>
      <c r="D1306" s="198">
        <v>669.44</v>
      </c>
      <c r="E1306" s="198">
        <f t="shared" si="24"/>
        <v>2014</v>
      </c>
    </row>
    <row r="1307" spans="2:5" x14ac:dyDescent="0.2">
      <c r="B1307" s="199">
        <v>41682</v>
      </c>
      <c r="C1307" s="200">
        <v>0</v>
      </c>
      <c r="D1307" s="198">
        <v>648.38</v>
      </c>
      <c r="E1307" s="198">
        <f t="shared" si="24"/>
        <v>2014</v>
      </c>
    </row>
    <row r="1308" spans="2:5" x14ac:dyDescent="0.2">
      <c r="B1308" s="199">
        <v>41683</v>
      </c>
      <c r="C1308" s="200">
        <v>0</v>
      </c>
      <c r="D1308" s="198">
        <v>598.41</v>
      </c>
      <c r="E1308" s="198">
        <f t="shared" si="24"/>
        <v>2014</v>
      </c>
    </row>
    <row r="1309" spans="2:5" x14ac:dyDescent="0.2">
      <c r="B1309" s="199">
        <v>41684</v>
      </c>
      <c r="C1309" s="200">
        <v>0</v>
      </c>
      <c r="D1309" s="198">
        <v>656.61</v>
      </c>
      <c r="E1309" s="198">
        <f t="shared" si="24"/>
        <v>2014</v>
      </c>
    </row>
    <row r="1310" spans="2:5" x14ac:dyDescent="0.2">
      <c r="B1310" s="199">
        <v>41685</v>
      </c>
      <c r="C1310" s="200">
        <v>0</v>
      </c>
      <c r="D1310" s="198">
        <v>645.42999999999995</v>
      </c>
      <c r="E1310" s="198">
        <f t="shared" si="24"/>
        <v>2014</v>
      </c>
    </row>
    <row r="1311" spans="2:5" x14ac:dyDescent="0.2">
      <c r="B1311" s="199">
        <v>41686</v>
      </c>
      <c r="C1311" s="200">
        <v>0</v>
      </c>
      <c r="D1311" s="198">
        <v>610.65</v>
      </c>
      <c r="E1311" s="198">
        <f t="shared" si="24"/>
        <v>2014</v>
      </c>
    </row>
    <row r="1312" spans="2:5" x14ac:dyDescent="0.2">
      <c r="B1312" s="199">
        <v>41687</v>
      </c>
      <c r="C1312" s="200">
        <v>0</v>
      </c>
      <c r="D1312" s="198">
        <v>621.49</v>
      </c>
      <c r="E1312" s="198">
        <f t="shared" si="24"/>
        <v>2014</v>
      </c>
    </row>
    <row r="1313" spans="2:5" x14ac:dyDescent="0.2">
      <c r="B1313" s="199">
        <v>41688</v>
      </c>
      <c r="C1313" s="200">
        <v>0</v>
      </c>
      <c r="D1313" s="198">
        <v>621.22</v>
      </c>
      <c r="E1313" s="198">
        <f t="shared" si="24"/>
        <v>2014</v>
      </c>
    </row>
    <row r="1314" spans="2:5" x14ac:dyDescent="0.2">
      <c r="B1314" s="199">
        <v>41689</v>
      </c>
      <c r="C1314" s="200">
        <v>0</v>
      </c>
      <c r="D1314" s="198">
        <v>617.71</v>
      </c>
      <c r="E1314" s="198">
        <f t="shared" si="24"/>
        <v>2014</v>
      </c>
    </row>
    <row r="1315" spans="2:5" x14ac:dyDescent="0.2">
      <c r="B1315" s="199">
        <v>41690</v>
      </c>
      <c r="C1315" s="200">
        <v>0</v>
      </c>
      <c r="D1315" s="198">
        <v>552.21</v>
      </c>
      <c r="E1315" s="198">
        <f t="shared" si="24"/>
        <v>2014</v>
      </c>
    </row>
    <row r="1316" spans="2:5" x14ac:dyDescent="0.2">
      <c r="B1316" s="199">
        <v>41691</v>
      </c>
      <c r="C1316" s="200">
        <v>0</v>
      </c>
      <c r="D1316" s="198">
        <v>569.04</v>
      </c>
      <c r="E1316" s="198">
        <f t="shared" si="24"/>
        <v>2014</v>
      </c>
    </row>
    <row r="1317" spans="2:5" x14ac:dyDescent="0.2">
      <c r="B1317" s="199">
        <v>41692</v>
      </c>
      <c r="C1317" s="200">
        <v>0</v>
      </c>
      <c r="D1317" s="198">
        <v>604.75</v>
      </c>
      <c r="E1317" s="198">
        <f t="shared" si="24"/>
        <v>2014</v>
      </c>
    </row>
    <row r="1318" spans="2:5" x14ac:dyDescent="0.2">
      <c r="B1318" s="199">
        <v>41693</v>
      </c>
      <c r="C1318" s="200">
        <v>0</v>
      </c>
      <c r="D1318" s="198">
        <v>604.58000000000004</v>
      </c>
      <c r="E1318" s="198">
        <f t="shared" si="24"/>
        <v>2014</v>
      </c>
    </row>
    <row r="1319" spans="2:5" x14ac:dyDescent="0.2">
      <c r="B1319" s="199">
        <v>41694</v>
      </c>
      <c r="C1319" s="200">
        <v>0</v>
      </c>
      <c r="D1319" s="198">
        <v>545.32000000000005</v>
      </c>
      <c r="E1319" s="198">
        <f t="shared" si="24"/>
        <v>2014</v>
      </c>
    </row>
    <row r="1320" spans="2:5" x14ac:dyDescent="0.2">
      <c r="B1320" s="199">
        <v>41695</v>
      </c>
      <c r="C1320" s="200">
        <v>0</v>
      </c>
      <c r="D1320" s="198">
        <v>534.71</v>
      </c>
      <c r="E1320" s="198">
        <f t="shared" si="24"/>
        <v>2014</v>
      </c>
    </row>
    <row r="1321" spans="2:5" x14ac:dyDescent="0.2">
      <c r="B1321" s="199">
        <v>41696</v>
      </c>
      <c r="C1321" s="200">
        <v>0</v>
      </c>
      <c r="D1321" s="198">
        <v>577.09</v>
      </c>
      <c r="E1321" s="198">
        <f t="shared" si="24"/>
        <v>2014</v>
      </c>
    </row>
    <row r="1322" spans="2:5" x14ac:dyDescent="0.2">
      <c r="B1322" s="199">
        <v>41697</v>
      </c>
      <c r="C1322" s="200">
        <v>0</v>
      </c>
      <c r="D1322" s="198">
        <v>576.70000000000005</v>
      </c>
      <c r="E1322" s="198">
        <f t="shared" si="24"/>
        <v>2014</v>
      </c>
    </row>
    <row r="1323" spans="2:5" x14ac:dyDescent="0.2">
      <c r="B1323" s="199">
        <v>41698</v>
      </c>
      <c r="C1323" s="200">
        <v>0</v>
      </c>
      <c r="D1323" s="198">
        <v>543.92999999999995</v>
      </c>
      <c r="E1323" s="198">
        <f t="shared" si="24"/>
        <v>2014</v>
      </c>
    </row>
    <row r="1324" spans="2:5" x14ac:dyDescent="0.2">
      <c r="B1324" s="199">
        <v>41699</v>
      </c>
      <c r="C1324" s="200">
        <v>0</v>
      </c>
      <c r="D1324" s="198">
        <v>563.74</v>
      </c>
      <c r="E1324" s="198">
        <f t="shared" si="24"/>
        <v>2014</v>
      </c>
    </row>
    <row r="1325" spans="2:5" x14ac:dyDescent="0.2">
      <c r="B1325" s="199">
        <v>41700</v>
      </c>
      <c r="C1325" s="200">
        <v>0</v>
      </c>
      <c r="D1325" s="198">
        <v>560.29999999999995</v>
      </c>
      <c r="E1325" s="198">
        <f t="shared" si="24"/>
        <v>2014</v>
      </c>
    </row>
    <row r="1326" spans="2:5" x14ac:dyDescent="0.2">
      <c r="B1326" s="199">
        <v>41701</v>
      </c>
      <c r="C1326" s="200">
        <v>0</v>
      </c>
      <c r="D1326" s="198">
        <v>661.12</v>
      </c>
      <c r="E1326" s="198">
        <f t="shared" si="24"/>
        <v>2014</v>
      </c>
    </row>
    <row r="1327" spans="2:5" x14ac:dyDescent="0.2">
      <c r="B1327" s="199">
        <v>41702</v>
      </c>
      <c r="C1327" s="200">
        <v>0</v>
      </c>
      <c r="D1327" s="198">
        <v>663.6</v>
      </c>
      <c r="E1327" s="198">
        <f t="shared" si="24"/>
        <v>2014</v>
      </c>
    </row>
    <row r="1328" spans="2:5" x14ac:dyDescent="0.2">
      <c r="B1328" s="199">
        <v>41703</v>
      </c>
      <c r="C1328" s="200">
        <v>0</v>
      </c>
      <c r="D1328" s="198">
        <v>661.79</v>
      </c>
      <c r="E1328" s="198">
        <f t="shared" si="24"/>
        <v>2014</v>
      </c>
    </row>
    <row r="1329" spans="2:5" x14ac:dyDescent="0.2">
      <c r="B1329" s="199">
        <v>41704</v>
      </c>
      <c r="C1329" s="200">
        <v>0</v>
      </c>
      <c r="D1329" s="198">
        <v>658.72</v>
      </c>
      <c r="E1329" s="198">
        <f t="shared" si="24"/>
        <v>2014</v>
      </c>
    </row>
    <row r="1330" spans="2:5" x14ac:dyDescent="0.2">
      <c r="B1330" s="199">
        <v>41705</v>
      </c>
      <c r="C1330" s="200">
        <v>0</v>
      </c>
      <c r="D1330" s="198">
        <v>625.83000000000004</v>
      </c>
      <c r="E1330" s="198">
        <f t="shared" si="24"/>
        <v>2014</v>
      </c>
    </row>
    <row r="1331" spans="2:5" x14ac:dyDescent="0.2">
      <c r="B1331" s="199">
        <v>41706</v>
      </c>
      <c r="C1331" s="200">
        <v>0</v>
      </c>
      <c r="D1331" s="198">
        <v>615.24</v>
      </c>
      <c r="E1331" s="198">
        <f t="shared" si="24"/>
        <v>2014</v>
      </c>
    </row>
    <row r="1332" spans="2:5" x14ac:dyDescent="0.2">
      <c r="B1332" s="199">
        <v>41707</v>
      </c>
      <c r="C1332" s="200">
        <v>0</v>
      </c>
      <c r="D1332" s="198">
        <v>633.17999999999995</v>
      </c>
      <c r="E1332" s="198">
        <f t="shared" si="24"/>
        <v>2014</v>
      </c>
    </row>
    <row r="1333" spans="2:5" x14ac:dyDescent="0.2">
      <c r="B1333" s="199">
        <v>41708</v>
      </c>
      <c r="C1333" s="200">
        <v>0</v>
      </c>
      <c r="D1333" s="198">
        <v>625.83000000000004</v>
      </c>
      <c r="E1333" s="198">
        <f t="shared" si="24"/>
        <v>2014</v>
      </c>
    </row>
    <row r="1334" spans="2:5" x14ac:dyDescent="0.2">
      <c r="B1334" s="199">
        <v>41709</v>
      </c>
      <c r="C1334" s="200">
        <v>0</v>
      </c>
      <c r="D1334" s="198">
        <v>628.95000000000005</v>
      </c>
      <c r="E1334" s="198">
        <f t="shared" si="24"/>
        <v>2014</v>
      </c>
    </row>
    <row r="1335" spans="2:5" x14ac:dyDescent="0.2">
      <c r="B1335" s="199">
        <v>41710</v>
      </c>
      <c r="C1335" s="200">
        <v>0</v>
      </c>
      <c r="D1335" s="198">
        <v>631.39</v>
      </c>
      <c r="E1335" s="198">
        <f t="shared" si="24"/>
        <v>2014</v>
      </c>
    </row>
    <row r="1336" spans="2:5" x14ac:dyDescent="0.2">
      <c r="B1336" s="199">
        <v>41711</v>
      </c>
      <c r="C1336" s="200">
        <v>0</v>
      </c>
      <c r="D1336" s="198">
        <v>638.16</v>
      </c>
      <c r="E1336" s="198">
        <f t="shared" si="24"/>
        <v>2014</v>
      </c>
    </row>
    <row r="1337" spans="2:5" x14ac:dyDescent="0.2">
      <c r="B1337" s="199">
        <v>41712</v>
      </c>
      <c r="C1337" s="200">
        <v>0</v>
      </c>
      <c r="D1337" s="198">
        <v>626.71</v>
      </c>
      <c r="E1337" s="198">
        <f t="shared" si="24"/>
        <v>2014</v>
      </c>
    </row>
    <row r="1338" spans="2:5" x14ac:dyDescent="0.2">
      <c r="B1338" s="199">
        <v>41713</v>
      </c>
      <c r="C1338" s="200">
        <v>0</v>
      </c>
      <c r="D1338" s="198">
        <v>633.66999999999996</v>
      </c>
      <c r="E1338" s="198">
        <f t="shared" si="24"/>
        <v>2014</v>
      </c>
    </row>
    <row r="1339" spans="2:5" x14ac:dyDescent="0.2">
      <c r="B1339" s="199">
        <v>41714</v>
      </c>
      <c r="C1339" s="200">
        <v>0</v>
      </c>
      <c r="D1339" s="198">
        <v>630.72</v>
      </c>
      <c r="E1339" s="198">
        <f t="shared" si="24"/>
        <v>2014</v>
      </c>
    </row>
    <row r="1340" spans="2:5" x14ac:dyDescent="0.2">
      <c r="B1340" s="199">
        <v>41715</v>
      </c>
      <c r="C1340" s="200">
        <v>0</v>
      </c>
      <c r="D1340" s="198">
        <v>621.22</v>
      </c>
      <c r="E1340" s="198">
        <f t="shared" si="24"/>
        <v>2014</v>
      </c>
    </row>
    <row r="1341" spans="2:5" x14ac:dyDescent="0.2">
      <c r="B1341" s="199">
        <v>41716</v>
      </c>
      <c r="C1341" s="200">
        <v>0</v>
      </c>
      <c r="D1341" s="198">
        <v>613.63</v>
      </c>
      <c r="E1341" s="198">
        <f t="shared" si="24"/>
        <v>2014</v>
      </c>
    </row>
    <row r="1342" spans="2:5" x14ac:dyDescent="0.2">
      <c r="B1342" s="199">
        <v>41717</v>
      </c>
      <c r="C1342" s="200">
        <v>0</v>
      </c>
      <c r="D1342" s="198">
        <v>608.82000000000005</v>
      </c>
      <c r="E1342" s="198">
        <f t="shared" si="24"/>
        <v>2014</v>
      </c>
    </row>
    <row r="1343" spans="2:5" x14ac:dyDescent="0.2">
      <c r="B1343" s="199">
        <v>41718</v>
      </c>
      <c r="C1343" s="200">
        <v>0</v>
      </c>
      <c r="D1343" s="198">
        <v>586.59</v>
      </c>
      <c r="E1343" s="198">
        <f t="shared" si="24"/>
        <v>2014</v>
      </c>
    </row>
    <row r="1344" spans="2:5" x14ac:dyDescent="0.2">
      <c r="B1344" s="199">
        <v>41719</v>
      </c>
      <c r="C1344" s="200">
        <v>0</v>
      </c>
      <c r="D1344" s="198">
        <v>570.77</v>
      </c>
      <c r="E1344" s="198">
        <f t="shared" si="24"/>
        <v>2014</v>
      </c>
    </row>
    <row r="1345" spans="2:5" x14ac:dyDescent="0.2">
      <c r="B1345" s="199">
        <v>41720</v>
      </c>
      <c r="C1345" s="200">
        <v>0</v>
      </c>
      <c r="D1345" s="198">
        <v>564.41999999999996</v>
      </c>
      <c r="E1345" s="198">
        <f t="shared" si="24"/>
        <v>2014</v>
      </c>
    </row>
    <row r="1346" spans="2:5" x14ac:dyDescent="0.2">
      <c r="B1346" s="199">
        <v>41721</v>
      </c>
      <c r="C1346" s="200">
        <v>0</v>
      </c>
      <c r="D1346" s="198">
        <v>561.35</v>
      </c>
      <c r="E1346" s="198">
        <f t="shared" si="24"/>
        <v>2014</v>
      </c>
    </row>
    <row r="1347" spans="2:5" x14ac:dyDescent="0.2">
      <c r="B1347" s="199">
        <v>41722</v>
      </c>
      <c r="C1347" s="200">
        <v>0</v>
      </c>
      <c r="D1347" s="198">
        <v>586.27</v>
      </c>
      <c r="E1347" s="198">
        <f t="shared" ref="E1347:E1410" si="25">YEAR(B1347)</f>
        <v>2014</v>
      </c>
    </row>
    <row r="1348" spans="2:5" x14ac:dyDescent="0.2">
      <c r="B1348" s="199">
        <v>41723</v>
      </c>
      <c r="C1348" s="200">
        <v>0</v>
      </c>
      <c r="D1348" s="198">
        <v>582.28</v>
      </c>
      <c r="E1348" s="198">
        <f t="shared" si="25"/>
        <v>2014</v>
      </c>
    </row>
    <row r="1349" spans="2:5" x14ac:dyDescent="0.2">
      <c r="B1349" s="199">
        <v>41724</v>
      </c>
      <c r="C1349" s="200">
        <v>0</v>
      </c>
      <c r="D1349" s="198">
        <v>579.07000000000005</v>
      </c>
      <c r="E1349" s="198">
        <f t="shared" si="25"/>
        <v>2014</v>
      </c>
    </row>
    <row r="1350" spans="2:5" x14ac:dyDescent="0.2">
      <c r="B1350" s="199">
        <v>41725</v>
      </c>
      <c r="C1350" s="200">
        <v>0</v>
      </c>
      <c r="D1350" s="198">
        <v>478.16</v>
      </c>
      <c r="E1350" s="198">
        <f t="shared" si="25"/>
        <v>2014</v>
      </c>
    </row>
    <row r="1351" spans="2:5" x14ac:dyDescent="0.2">
      <c r="B1351" s="199">
        <v>41726</v>
      </c>
      <c r="C1351" s="200">
        <v>0</v>
      </c>
      <c r="D1351" s="198">
        <v>502.44</v>
      </c>
      <c r="E1351" s="198">
        <f t="shared" si="25"/>
        <v>2014</v>
      </c>
    </row>
    <row r="1352" spans="2:5" x14ac:dyDescent="0.2">
      <c r="B1352" s="199">
        <v>41727</v>
      </c>
      <c r="C1352" s="200">
        <v>0</v>
      </c>
      <c r="D1352" s="198">
        <v>493.18</v>
      </c>
      <c r="E1352" s="198">
        <f t="shared" si="25"/>
        <v>2014</v>
      </c>
    </row>
    <row r="1353" spans="2:5" x14ac:dyDescent="0.2">
      <c r="B1353" s="199">
        <v>41728</v>
      </c>
      <c r="C1353" s="200">
        <v>0</v>
      </c>
      <c r="D1353" s="198">
        <v>461.87</v>
      </c>
      <c r="E1353" s="198">
        <f t="shared" si="25"/>
        <v>2014</v>
      </c>
    </row>
    <row r="1354" spans="2:5" x14ac:dyDescent="0.2">
      <c r="B1354" s="199">
        <v>41729</v>
      </c>
      <c r="C1354" s="200">
        <v>0</v>
      </c>
      <c r="D1354" s="198">
        <v>458.5</v>
      </c>
      <c r="E1354" s="198">
        <f t="shared" si="25"/>
        <v>2014</v>
      </c>
    </row>
    <row r="1355" spans="2:5" x14ac:dyDescent="0.2">
      <c r="B1355" s="199">
        <v>41730</v>
      </c>
      <c r="C1355" s="200">
        <v>0</v>
      </c>
      <c r="D1355" s="198">
        <v>478.72</v>
      </c>
      <c r="E1355" s="198">
        <f t="shared" si="25"/>
        <v>2014</v>
      </c>
    </row>
    <row r="1356" spans="2:5" x14ac:dyDescent="0.2">
      <c r="B1356" s="199">
        <v>41731</v>
      </c>
      <c r="C1356" s="200">
        <v>0</v>
      </c>
      <c r="D1356" s="198">
        <v>437.51</v>
      </c>
      <c r="E1356" s="198">
        <f t="shared" si="25"/>
        <v>2014</v>
      </c>
    </row>
    <row r="1357" spans="2:5" x14ac:dyDescent="0.2">
      <c r="B1357" s="199">
        <v>41732</v>
      </c>
      <c r="C1357" s="200">
        <v>0</v>
      </c>
      <c r="D1357" s="198">
        <v>447.08</v>
      </c>
      <c r="E1357" s="198">
        <f t="shared" si="25"/>
        <v>2014</v>
      </c>
    </row>
    <row r="1358" spans="2:5" x14ac:dyDescent="0.2">
      <c r="B1358" s="199">
        <v>41733</v>
      </c>
      <c r="C1358" s="200">
        <v>0</v>
      </c>
      <c r="D1358" s="198">
        <v>448.88</v>
      </c>
      <c r="E1358" s="198">
        <f t="shared" si="25"/>
        <v>2014</v>
      </c>
    </row>
    <row r="1359" spans="2:5" x14ac:dyDescent="0.2">
      <c r="B1359" s="199">
        <v>41734</v>
      </c>
      <c r="C1359" s="200">
        <v>0</v>
      </c>
      <c r="D1359" s="198">
        <v>464.83</v>
      </c>
      <c r="E1359" s="198">
        <f t="shared" si="25"/>
        <v>2014</v>
      </c>
    </row>
    <row r="1360" spans="2:5" x14ac:dyDescent="0.2">
      <c r="B1360" s="199">
        <v>41735</v>
      </c>
      <c r="C1360" s="200">
        <v>0</v>
      </c>
      <c r="D1360" s="198">
        <v>460.7</v>
      </c>
      <c r="E1360" s="198">
        <f t="shared" si="25"/>
        <v>2014</v>
      </c>
    </row>
    <row r="1361" spans="2:5" x14ac:dyDescent="0.2">
      <c r="B1361" s="199">
        <v>41736</v>
      </c>
      <c r="C1361" s="200">
        <v>0</v>
      </c>
      <c r="D1361" s="198">
        <v>446.22</v>
      </c>
      <c r="E1361" s="198">
        <f t="shared" si="25"/>
        <v>2014</v>
      </c>
    </row>
    <row r="1362" spans="2:5" x14ac:dyDescent="0.2">
      <c r="B1362" s="199">
        <v>41737</v>
      </c>
      <c r="C1362" s="200">
        <v>0</v>
      </c>
      <c r="D1362" s="198">
        <v>450.46</v>
      </c>
      <c r="E1362" s="198">
        <f t="shared" si="25"/>
        <v>2014</v>
      </c>
    </row>
    <row r="1363" spans="2:5" x14ac:dyDescent="0.2">
      <c r="B1363" s="199">
        <v>41738</v>
      </c>
      <c r="C1363" s="200">
        <v>0</v>
      </c>
      <c r="D1363" s="198">
        <v>440.2</v>
      </c>
      <c r="E1363" s="198">
        <f t="shared" si="25"/>
        <v>2014</v>
      </c>
    </row>
    <row r="1364" spans="2:5" x14ac:dyDescent="0.2">
      <c r="B1364" s="199">
        <v>41739</v>
      </c>
      <c r="C1364" s="200">
        <v>0</v>
      </c>
      <c r="D1364" s="198">
        <v>360.84</v>
      </c>
      <c r="E1364" s="198">
        <f t="shared" si="25"/>
        <v>2014</v>
      </c>
    </row>
    <row r="1365" spans="2:5" x14ac:dyDescent="0.2">
      <c r="B1365" s="199">
        <v>41740</v>
      </c>
      <c r="C1365" s="200">
        <v>0</v>
      </c>
      <c r="D1365" s="198">
        <v>420.06</v>
      </c>
      <c r="E1365" s="198">
        <f t="shared" si="25"/>
        <v>2014</v>
      </c>
    </row>
    <row r="1366" spans="2:5" x14ac:dyDescent="0.2">
      <c r="B1366" s="199">
        <v>41741</v>
      </c>
      <c r="C1366" s="200">
        <v>0</v>
      </c>
      <c r="D1366" s="198">
        <v>420.66</v>
      </c>
      <c r="E1366" s="198">
        <f t="shared" si="25"/>
        <v>2014</v>
      </c>
    </row>
    <row r="1367" spans="2:5" x14ac:dyDescent="0.2">
      <c r="B1367" s="199">
        <v>41742</v>
      </c>
      <c r="C1367" s="200">
        <v>0</v>
      </c>
      <c r="D1367" s="198">
        <v>414.95</v>
      </c>
      <c r="E1367" s="198">
        <f t="shared" si="25"/>
        <v>2014</v>
      </c>
    </row>
    <row r="1368" spans="2:5" x14ac:dyDescent="0.2">
      <c r="B1368" s="199">
        <v>41743</v>
      </c>
      <c r="C1368" s="200">
        <v>0</v>
      </c>
      <c r="D1368" s="198">
        <v>457.63</v>
      </c>
      <c r="E1368" s="198">
        <f t="shared" si="25"/>
        <v>2014</v>
      </c>
    </row>
    <row r="1369" spans="2:5" x14ac:dyDescent="0.2">
      <c r="B1369" s="199">
        <v>41744</v>
      </c>
      <c r="C1369" s="200">
        <v>0</v>
      </c>
      <c r="D1369" s="198">
        <v>520.12</v>
      </c>
      <c r="E1369" s="198">
        <f t="shared" si="25"/>
        <v>2014</v>
      </c>
    </row>
    <row r="1370" spans="2:5" x14ac:dyDescent="0.2">
      <c r="B1370" s="199">
        <v>41745</v>
      </c>
      <c r="C1370" s="200">
        <v>0</v>
      </c>
      <c r="D1370" s="198">
        <v>529.16</v>
      </c>
      <c r="E1370" s="198">
        <f t="shared" si="25"/>
        <v>2014</v>
      </c>
    </row>
    <row r="1371" spans="2:5" x14ac:dyDescent="0.2">
      <c r="B1371" s="199">
        <v>41746</v>
      </c>
      <c r="C1371" s="200">
        <v>0</v>
      </c>
      <c r="D1371" s="198">
        <v>494.4</v>
      </c>
      <c r="E1371" s="198">
        <f t="shared" si="25"/>
        <v>2014</v>
      </c>
    </row>
    <row r="1372" spans="2:5" x14ac:dyDescent="0.2">
      <c r="B1372" s="199">
        <v>41747</v>
      </c>
      <c r="C1372" s="200">
        <v>0</v>
      </c>
      <c r="D1372" s="198">
        <v>478.23</v>
      </c>
      <c r="E1372" s="198">
        <f t="shared" si="25"/>
        <v>2014</v>
      </c>
    </row>
    <row r="1373" spans="2:5" x14ac:dyDescent="0.2">
      <c r="B1373" s="199">
        <v>41748</v>
      </c>
      <c r="C1373" s="200">
        <v>0</v>
      </c>
      <c r="D1373" s="198">
        <v>501.55</v>
      </c>
      <c r="E1373" s="198">
        <f t="shared" si="25"/>
        <v>2014</v>
      </c>
    </row>
    <row r="1374" spans="2:5" x14ac:dyDescent="0.2">
      <c r="B1374" s="199">
        <v>41749</v>
      </c>
      <c r="C1374" s="200">
        <v>0</v>
      </c>
      <c r="D1374" s="198">
        <v>497.32</v>
      </c>
      <c r="E1374" s="198">
        <f t="shared" si="25"/>
        <v>2014</v>
      </c>
    </row>
    <row r="1375" spans="2:5" x14ac:dyDescent="0.2">
      <c r="B1375" s="199">
        <v>41750</v>
      </c>
      <c r="C1375" s="200">
        <v>0</v>
      </c>
      <c r="D1375" s="198">
        <v>493.09</v>
      </c>
      <c r="E1375" s="198">
        <f t="shared" si="25"/>
        <v>2014</v>
      </c>
    </row>
    <row r="1376" spans="2:5" x14ac:dyDescent="0.2">
      <c r="B1376" s="199">
        <v>41751</v>
      </c>
      <c r="C1376" s="200">
        <v>0</v>
      </c>
      <c r="D1376" s="198">
        <v>484.43</v>
      </c>
      <c r="E1376" s="198">
        <f t="shared" si="25"/>
        <v>2014</v>
      </c>
    </row>
    <row r="1377" spans="2:5" x14ac:dyDescent="0.2">
      <c r="B1377" s="199">
        <v>41752</v>
      </c>
      <c r="C1377" s="200">
        <v>0</v>
      </c>
      <c r="D1377" s="198">
        <v>486.93</v>
      </c>
      <c r="E1377" s="198">
        <f t="shared" si="25"/>
        <v>2014</v>
      </c>
    </row>
    <row r="1378" spans="2:5" x14ac:dyDescent="0.2">
      <c r="B1378" s="199">
        <v>41753</v>
      </c>
      <c r="C1378" s="200">
        <v>0</v>
      </c>
      <c r="D1378" s="198">
        <v>500.26</v>
      </c>
      <c r="E1378" s="198">
        <f t="shared" si="25"/>
        <v>2014</v>
      </c>
    </row>
    <row r="1379" spans="2:5" x14ac:dyDescent="0.2">
      <c r="B1379" s="199">
        <v>41754</v>
      </c>
      <c r="C1379" s="200">
        <v>0</v>
      </c>
      <c r="D1379" s="198">
        <v>459.61</v>
      </c>
      <c r="E1379" s="198">
        <f t="shared" si="25"/>
        <v>2014</v>
      </c>
    </row>
    <row r="1380" spans="2:5" x14ac:dyDescent="0.2">
      <c r="B1380" s="199">
        <v>41755</v>
      </c>
      <c r="C1380" s="200">
        <v>0</v>
      </c>
      <c r="D1380" s="198">
        <v>456.14</v>
      </c>
      <c r="E1380" s="198">
        <f t="shared" si="25"/>
        <v>2014</v>
      </c>
    </row>
    <row r="1381" spans="2:5" x14ac:dyDescent="0.2">
      <c r="B1381" s="199">
        <v>41756</v>
      </c>
      <c r="C1381" s="200">
        <v>0</v>
      </c>
      <c r="D1381" s="198">
        <v>429.65</v>
      </c>
      <c r="E1381" s="198">
        <f t="shared" si="25"/>
        <v>2014</v>
      </c>
    </row>
    <row r="1382" spans="2:5" x14ac:dyDescent="0.2">
      <c r="B1382" s="199">
        <v>41757</v>
      </c>
      <c r="C1382" s="200">
        <v>0</v>
      </c>
      <c r="D1382" s="198">
        <v>437.06</v>
      </c>
      <c r="E1382" s="198">
        <f t="shared" si="25"/>
        <v>2014</v>
      </c>
    </row>
    <row r="1383" spans="2:5" x14ac:dyDescent="0.2">
      <c r="B1383" s="199">
        <v>41758</v>
      </c>
      <c r="C1383" s="200">
        <v>0</v>
      </c>
      <c r="D1383" s="198">
        <v>444.25</v>
      </c>
      <c r="E1383" s="198">
        <f t="shared" si="25"/>
        <v>2014</v>
      </c>
    </row>
    <row r="1384" spans="2:5" x14ac:dyDescent="0.2">
      <c r="B1384" s="199">
        <v>41759</v>
      </c>
      <c r="C1384" s="200">
        <v>0</v>
      </c>
      <c r="D1384" s="198">
        <v>445.87</v>
      </c>
      <c r="E1384" s="198">
        <f t="shared" si="25"/>
        <v>2014</v>
      </c>
    </row>
    <row r="1385" spans="2:5" x14ac:dyDescent="0.2">
      <c r="B1385" s="199">
        <v>41760</v>
      </c>
      <c r="C1385" s="200">
        <v>0</v>
      </c>
      <c r="D1385" s="198">
        <v>456.27</v>
      </c>
      <c r="E1385" s="198">
        <f t="shared" si="25"/>
        <v>2014</v>
      </c>
    </row>
    <row r="1386" spans="2:5" x14ac:dyDescent="0.2">
      <c r="B1386" s="199">
        <v>41761</v>
      </c>
      <c r="C1386" s="200">
        <v>0</v>
      </c>
      <c r="D1386" s="198">
        <v>446.64</v>
      </c>
      <c r="E1386" s="198">
        <f t="shared" si="25"/>
        <v>2014</v>
      </c>
    </row>
    <row r="1387" spans="2:5" x14ac:dyDescent="0.2">
      <c r="B1387" s="199">
        <v>41762</v>
      </c>
      <c r="C1387" s="200">
        <v>0</v>
      </c>
      <c r="D1387" s="198">
        <v>436.94</v>
      </c>
      <c r="E1387" s="198">
        <f t="shared" si="25"/>
        <v>2014</v>
      </c>
    </row>
    <row r="1388" spans="2:5" x14ac:dyDescent="0.2">
      <c r="B1388" s="199">
        <v>41763</v>
      </c>
      <c r="C1388" s="200">
        <v>0</v>
      </c>
      <c r="D1388" s="198">
        <v>434.06</v>
      </c>
      <c r="E1388" s="198">
        <f t="shared" si="25"/>
        <v>2014</v>
      </c>
    </row>
    <row r="1389" spans="2:5" x14ac:dyDescent="0.2">
      <c r="B1389" s="199">
        <v>41764</v>
      </c>
      <c r="C1389" s="200">
        <v>0</v>
      </c>
      <c r="D1389" s="198">
        <v>429.72</v>
      </c>
      <c r="E1389" s="198">
        <f t="shared" si="25"/>
        <v>2014</v>
      </c>
    </row>
    <row r="1390" spans="2:5" x14ac:dyDescent="0.2">
      <c r="B1390" s="199">
        <v>41765</v>
      </c>
      <c r="C1390" s="200">
        <v>0</v>
      </c>
      <c r="D1390" s="198">
        <v>426.99</v>
      </c>
      <c r="E1390" s="198">
        <f t="shared" si="25"/>
        <v>2014</v>
      </c>
    </row>
    <row r="1391" spans="2:5" x14ac:dyDescent="0.2">
      <c r="B1391" s="199">
        <v>41766</v>
      </c>
      <c r="C1391" s="200">
        <v>0</v>
      </c>
      <c r="D1391" s="198">
        <v>436.96</v>
      </c>
      <c r="E1391" s="198">
        <f t="shared" si="25"/>
        <v>2014</v>
      </c>
    </row>
    <row r="1392" spans="2:5" x14ac:dyDescent="0.2">
      <c r="B1392" s="199">
        <v>41767</v>
      </c>
      <c r="C1392" s="200">
        <v>0</v>
      </c>
      <c r="D1392" s="198">
        <v>435.34</v>
      </c>
      <c r="E1392" s="198">
        <f t="shared" si="25"/>
        <v>2014</v>
      </c>
    </row>
    <row r="1393" spans="2:5" x14ac:dyDescent="0.2">
      <c r="B1393" s="199">
        <v>41768</v>
      </c>
      <c r="C1393" s="200">
        <v>0</v>
      </c>
      <c r="D1393" s="198">
        <v>448.23</v>
      </c>
      <c r="E1393" s="198">
        <f t="shared" si="25"/>
        <v>2014</v>
      </c>
    </row>
    <row r="1394" spans="2:5" x14ac:dyDescent="0.2">
      <c r="B1394" s="199">
        <v>41769</v>
      </c>
      <c r="C1394" s="200">
        <v>0</v>
      </c>
      <c r="D1394" s="198">
        <v>452.71</v>
      </c>
      <c r="E1394" s="198">
        <f t="shared" si="25"/>
        <v>2014</v>
      </c>
    </row>
    <row r="1395" spans="2:5" x14ac:dyDescent="0.2">
      <c r="B1395" s="199">
        <v>41770</v>
      </c>
      <c r="C1395" s="200">
        <v>0</v>
      </c>
      <c r="D1395" s="198">
        <v>436.54</v>
      </c>
      <c r="E1395" s="198">
        <f t="shared" si="25"/>
        <v>2014</v>
      </c>
    </row>
    <row r="1396" spans="2:5" x14ac:dyDescent="0.2">
      <c r="B1396" s="199">
        <v>41771</v>
      </c>
      <c r="C1396" s="200">
        <v>0</v>
      </c>
      <c r="D1396" s="198">
        <v>438.43</v>
      </c>
      <c r="E1396" s="198">
        <f t="shared" si="25"/>
        <v>2014</v>
      </c>
    </row>
    <row r="1397" spans="2:5" x14ac:dyDescent="0.2">
      <c r="B1397" s="199">
        <v>41772</v>
      </c>
      <c r="C1397" s="200">
        <v>0</v>
      </c>
      <c r="D1397" s="198">
        <v>437.41</v>
      </c>
      <c r="E1397" s="198">
        <f t="shared" si="25"/>
        <v>2014</v>
      </c>
    </row>
    <row r="1398" spans="2:5" x14ac:dyDescent="0.2">
      <c r="B1398" s="199">
        <v>41773</v>
      </c>
      <c r="C1398" s="200">
        <v>0</v>
      </c>
      <c r="D1398" s="198">
        <v>441.75</v>
      </c>
      <c r="E1398" s="198">
        <f t="shared" si="25"/>
        <v>2014</v>
      </c>
    </row>
    <row r="1399" spans="2:5" x14ac:dyDescent="0.2">
      <c r="B1399" s="199">
        <v>41774</v>
      </c>
      <c r="C1399" s="200">
        <v>0</v>
      </c>
      <c r="D1399" s="198">
        <v>444.32</v>
      </c>
      <c r="E1399" s="198">
        <f t="shared" si="25"/>
        <v>2014</v>
      </c>
    </row>
    <row r="1400" spans="2:5" x14ac:dyDescent="0.2">
      <c r="B1400" s="199">
        <v>41775</v>
      </c>
      <c r="C1400" s="200">
        <v>0</v>
      </c>
      <c r="D1400" s="198">
        <v>445.01</v>
      </c>
      <c r="E1400" s="198">
        <f t="shared" si="25"/>
        <v>2014</v>
      </c>
    </row>
    <row r="1401" spans="2:5" x14ac:dyDescent="0.2">
      <c r="B1401" s="199">
        <v>41776</v>
      </c>
      <c r="C1401" s="200">
        <v>0</v>
      </c>
      <c r="D1401" s="198">
        <v>446.36</v>
      </c>
      <c r="E1401" s="198">
        <f t="shared" si="25"/>
        <v>2014</v>
      </c>
    </row>
    <row r="1402" spans="2:5" x14ac:dyDescent="0.2">
      <c r="B1402" s="199">
        <v>41777</v>
      </c>
      <c r="C1402" s="200">
        <v>0</v>
      </c>
      <c r="D1402" s="198">
        <v>444.81</v>
      </c>
      <c r="E1402" s="198">
        <f t="shared" si="25"/>
        <v>2014</v>
      </c>
    </row>
    <row r="1403" spans="2:5" x14ac:dyDescent="0.2">
      <c r="B1403" s="199">
        <v>41778</v>
      </c>
      <c r="C1403" s="200">
        <v>0</v>
      </c>
      <c r="D1403" s="198">
        <v>444.31</v>
      </c>
      <c r="E1403" s="198">
        <f t="shared" si="25"/>
        <v>2014</v>
      </c>
    </row>
    <row r="1404" spans="2:5" x14ac:dyDescent="0.2">
      <c r="B1404" s="199">
        <v>41779</v>
      </c>
      <c r="C1404" s="200">
        <v>0</v>
      </c>
      <c r="D1404" s="198">
        <v>485.83</v>
      </c>
      <c r="E1404" s="198">
        <f t="shared" si="25"/>
        <v>2014</v>
      </c>
    </row>
    <row r="1405" spans="2:5" x14ac:dyDescent="0.2">
      <c r="B1405" s="199">
        <v>41780</v>
      </c>
      <c r="C1405" s="200">
        <v>0</v>
      </c>
      <c r="D1405" s="198">
        <v>489.16</v>
      </c>
      <c r="E1405" s="198">
        <f t="shared" si="25"/>
        <v>2014</v>
      </c>
    </row>
    <row r="1406" spans="2:5" x14ac:dyDescent="0.2">
      <c r="B1406" s="199">
        <v>41781</v>
      </c>
      <c r="C1406" s="200">
        <v>0</v>
      </c>
      <c r="D1406" s="198">
        <v>526.05999999999995</v>
      </c>
      <c r="E1406" s="198">
        <f t="shared" si="25"/>
        <v>2014</v>
      </c>
    </row>
    <row r="1407" spans="2:5" x14ac:dyDescent="0.2">
      <c r="B1407" s="199">
        <v>41782</v>
      </c>
      <c r="C1407" s="200">
        <v>0</v>
      </c>
      <c r="D1407" s="198">
        <v>519.04</v>
      </c>
      <c r="E1407" s="198">
        <f t="shared" si="25"/>
        <v>2014</v>
      </c>
    </row>
    <row r="1408" spans="2:5" x14ac:dyDescent="0.2">
      <c r="B1408" s="199">
        <v>41783</v>
      </c>
      <c r="C1408" s="200">
        <v>0</v>
      </c>
      <c r="D1408" s="198">
        <v>525.63</v>
      </c>
      <c r="E1408" s="198">
        <f t="shared" si="25"/>
        <v>2014</v>
      </c>
    </row>
    <row r="1409" spans="2:5" x14ac:dyDescent="0.2">
      <c r="B1409" s="199">
        <v>41784</v>
      </c>
      <c r="C1409" s="200">
        <v>0</v>
      </c>
      <c r="D1409" s="198">
        <v>570.09</v>
      </c>
      <c r="E1409" s="198">
        <f t="shared" si="25"/>
        <v>2014</v>
      </c>
    </row>
    <row r="1410" spans="2:5" x14ac:dyDescent="0.2">
      <c r="B1410" s="199">
        <v>41785</v>
      </c>
      <c r="C1410" s="200">
        <v>0</v>
      </c>
      <c r="D1410" s="198">
        <v>581.83000000000004</v>
      </c>
      <c r="E1410" s="198">
        <f t="shared" si="25"/>
        <v>2014</v>
      </c>
    </row>
    <row r="1411" spans="2:5" x14ac:dyDescent="0.2">
      <c r="B1411" s="199">
        <v>41786</v>
      </c>
      <c r="C1411" s="200">
        <v>0</v>
      </c>
      <c r="D1411" s="198">
        <v>569.63</v>
      </c>
      <c r="E1411" s="198">
        <f t="shared" ref="E1411:E1474" si="26">YEAR(B1411)</f>
        <v>2014</v>
      </c>
    </row>
    <row r="1412" spans="2:5" x14ac:dyDescent="0.2">
      <c r="B1412" s="199">
        <v>41787</v>
      </c>
      <c r="C1412" s="200">
        <v>0</v>
      </c>
      <c r="D1412" s="198">
        <v>574.45000000000005</v>
      </c>
      <c r="E1412" s="198">
        <f t="shared" si="26"/>
        <v>2014</v>
      </c>
    </row>
    <row r="1413" spans="2:5" x14ac:dyDescent="0.2">
      <c r="B1413" s="199">
        <v>41788</v>
      </c>
      <c r="C1413" s="200">
        <v>0</v>
      </c>
      <c r="D1413" s="198">
        <v>565.51</v>
      </c>
      <c r="E1413" s="198">
        <f t="shared" si="26"/>
        <v>2014</v>
      </c>
    </row>
    <row r="1414" spans="2:5" x14ac:dyDescent="0.2">
      <c r="B1414" s="199">
        <v>41789</v>
      </c>
      <c r="C1414" s="200">
        <v>0</v>
      </c>
      <c r="D1414" s="198">
        <v>616.47</v>
      </c>
      <c r="E1414" s="198">
        <f t="shared" si="26"/>
        <v>2014</v>
      </c>
    </row>
    <row r="1415" spans="2:5" x14ac:dyDescent="0.2">
      <c r="B1415" s="199">
        <v>41790</v>
      </c>
      <c r="C1415" s="200">
        <v>0</v>
      </c>
      <c r="D1415" s="198">
        <v>623.26</v>
      </c>
      <c r="E1415" s="198">
        <f t="shared" si="26"/>
        <v>2014</v>
      </c>
    </row>
    <row r="1416" spans="2:5" x14ac:dyDescent="0.2">
      <c r="B1416" s="199">
        <v>41791</v>
      </c>
      <c r="C1416" s="200">
        <v>0</v>
      </c>
      <c r="D1416" s="198">
        <v>629.02</v>
      </c>
      <c r="E1416" s="198">
        <f t="shared" si="26"/>
        <v>2014</v>
      </c>
    </row>
    <row r="1417" spans="2:5" x14ac:dyDescent="0.2">
      <c r="B1417" s="199">
        <v>41792</v>
      </c>
      <c r="C1417" s="200">
        <v>0</v>
      </c>
      <c r="D1417" s="198">
        <v>658.79</v>
      </c>
      <c r="E1417" s="198">
        <f t="shared" si="26"/>
        <v>2014</v>
      </c>
    </row>
    <row r="1418" spans="2:5" x14ac:dyDescent="0.2">
      <c r="B1418" s="199">
        <v>41793</v>
      </c>
      <c r="C1418" s="200">
        <v>0</v>
      </c>
      <c r="D1418" s="198">
        <v>665.73</v>
      </c>
      <c r="E1418" s="198">
        <f t="shared" si="26"/>
        <v>2014</v>
      </c>
    </row>
    <row r="1419" spans="2:5" x14ac:dyDescent="0.2">
      <c r="B1419" s="199">
        <v>41794</v>
      </c>
      <c r="C1419" s="200">
        <v>0</v>
      </c>
      <c r="D1419" s="198">
        <v>636.78</v>
      </c>
      <c r="E1419" s="198">
        <f t="shared" si="26"/>
        <v>2014</v>
      </c>
    </row>
    <row r="1420" spans="2:5" x14ac:dyDescent="0.2">
      <c r="B1420" s="199">
        <v>41795</v>
      </c>
      <c r="C1420" s="200">
        <v>0</v>
      </c>
      <c r="D1420" s="198">
        <v>656.06</v>
      </c>
      <c r="E1420" s="198">
        <f t="shared" si="26"/>
        <v>2014</v>
      </c>
    </row>
    <row r="1421" spans="2:5" x14ac:dyDescent="0.2">
      <c r="B1421" s="199">
        <v>41796</v>
      </c>
      <c r="C1421" s="200">
        <v>0</v>
      </c>
      <c r="D1421" s="198">
        <v>645.55999999999995</v>
      </c>
      <c r="E1421" s="198">
        <f t="shared" si="26"/>
        <v>2014</v>
      </c>
    </row>
    <row r="1422" spans="2:5" x14ac:dyDescent="0.2">
      <c r="B1422" s="199">
        <v>41797</v>
      </c>
      <c r="C1422" s="200">
        <v>0</v>
      </c>
      <c r="D1422" s="198">
        <v>652.71</v>
      </c>
      <c r="E1422" s="198">
        <f t="shared" si="26"/>
        <v>2014</v>
      </c>
    </row>
    <row r="1423" spans="2:5" x14ac:dyDescent="0.2">
      <c r="B1423" s="199">
        <v>41798</v>
      </c>
      <c r="C1423" s="200">
        <v>0</v>
      </c>
      <c r="D1423" s="198">
        <v>653.64</v>
      </c>
      <c r="E1423" s="198">
        <f t="shared" si="26"/>
        <v>2014</v>
      </c>
    </row>
    <row r="1424" spans="2:5" x14ac:dyDescent="0.2">
      <c r="B1424" s="199">
        <v>41799</v>
      </c>
      <c r="C1424" s="200">
        <v>0</v>
      </c>
      <c r="D1424" s="198">
        <v>645.34</v>
      </c>
      <c r="E1424" s="198">
        <f t="shared" si="26"/>
        <v>2014</v>
      </c>
    </row>
    <row r="1425" spans="2:5" x14ac:dyDescent="0.2">
      <c r="B1425" s="199">
        <v>41800</v>
      </c>
      <c r="C1425" s="200">
        <v>0</v>
      </c>
      <c r="D1425" s="198">
        <v>649.80999999999995</v>
      </c>
      <c r="E1425" s="198">
        <f t="shared" si="26"/>
        <v>2014</v>
      </c>
    </row>
    <row r="1426" spans="2:5" x14ac:dyDescent="0.2">
      <c r="B1426" s="199">
        <v>41801</v>
      </c>
      <c r="C1426" s="200">
        <v>0</v>
      </c>
      <c r="D1426" s="198">
        <v>627.91</v>
      </c>
      <c r="E1426" s="198">
        <f t="shared" si="26"/>
        <v>2014</v>
      </c>
    </row>
    <row r="1427" spans="2:5" x14ac:dyDescent="0.2">
      <c r="B1427" s="199">
        <v>41802</v>
      </c>
      <c r="C1427" s="200">
        <v>0</v>
      </c>
      <c r="D1427" s="198">
        <v>581.79999999999995</v>
      </c>
      <c r="E1427" s="198">
        <f t="shared" si="26"/>
        <v>2014</v>
      </c>
    </row>
    <row r="1428" spans="2:5" x14ac:dyDescent="0.2">
      <c r="B1428" s="199">
        <v>41803</v>
      </c>
      <c r="C1428" s="200">
        <v>0</v>
      </c>
      <c r="D1428" s="198">
        <v>597.42999999999995</v>
      </c>
      <c r="E1428" s="198">
        <f t="shared" si="26"/>
        <v>2014</v>
      </c>
    </row>
    <row r="1429" spans="2:5" x14ac:dyDescent="0.2">
      <c r="B1429" s="199">
        <v>41804</v>
      </c>
      <c r="C1429" s="200">
        <v>0</v>
      </c>
      <c r="D1429" s="198">
        <v>571.69000000000005</v>
      </c>
      <c r="E1429" s="198">
        <f t="shared" si="26"/>
        <v>2014</v>
      </c>
    </row>
    <row r="1430" spans="2:5" x14ac:dyDescent="0.2">
      <c r="B1430" s="199">
        <v>41805</v>
      </c>
      <c r="C1430" s="200">
        <v>0</v>
      </c>
      <c r="D1430" s="198">
        <v>591.97</v>
      </c>
      <c r="E1430" s="198">
        <f t="shared" si="26"/>
        <v>2014</v>
      </c>
    </row>
    <row r="1431" spans="2:5" x14ac:dyDescent="0.2">
      <c r="B1431" s="199">
        <v>41806</v>
      </c>
      <c r="C1431" s="200">
        <v>0</v>
      </c>
      <c r="D1431" s="198">
        <v>588.05999999999995</v>
      </c>
      <c r="E1431" s="198">
        <f t="shared" si="26"/>
        <v>2014</v>
      </c>
    </row>
    <row r="1432" spans="2:5" x14ac:dyDescent="0.2">
      <c r="B1432" s="199">
        <v>41807</v>
      </c>
      <c r="C1432" s="200">
        <v>0</v>
      </c>
      <c r="D1432" s="198">
        <v>607.34</v>
      </c>
      <c r="E1432" s="198">
        <f t="shared" si="26"/>
        <v>2014</v>
      </c>
    </row>
    <row r="1433" spans="2:5" x14ac:dyDescent="0.2">
      <c r="B1433" s="199">
        <v>41808</v>
      </c>
      <c r="C1433" s="200">
        <v>0</v>
      </c>
      <c r="D1433" s="198">
        <v>604.88</v>
      </c>
      <c r="E1433" s="198">
        <f t="shared" si="26"/>
        <v>2014</v>
      </c>
    </row>
    <row r="1434" spans="2:5" x14ac:dyDescent="0.2">
      <c r="B1434" s="199">
        <v>41809</v>
      </c>
      <c r="C1434" s="200">
        <v>0</v>
      </c>
      <c r="D1434" s="198">
        <v>592.26</v>
      </c>
      <c r="E1434" s="198">
        <f t="shared" si="26"/>
        <v>2014</v>
      </c>
    </row>
    <row r="1435" spans="2:5" x14ac:dyDescent="0.2">
      <c r="B1435" s="199">
        <v>41810</v>
      </c>
      <c r="C1435" s="200">
        <v>0</v>
      </c>
      <c r="D1435" s="198">
        <v>588.52</v>
      </c>
      <c r="E1435" s="198">
        <f t="shared" si="26"/>
        <v>2014</v>
      </c>
    </row>
    <row r="1436" spans="2:5" x14ac:dyDescent="0.2">
      <c r="B1436" s="199">
        <v>41811</v>
      </c>
      <c r="C1436" s="200">
        <v>0</v>
      </c>
      <c r="D1436" s="198">
        <v>591.03</v>
      </c>
      <c r="E1436" s="198">
        <f t="shared" si="26"/>
        <v>2014</v>
      </c>
    </row>
    <row r="1437" spans="2:5" x14ac:dyDescent="0.2">
      <c r="B1437" s="199">
        <v>41812</v>
      </c>
      <c r="C1437" s="200">
        <v>0</v>
      </c>
      <c r="D1437" s="198">
        <v>598.88</v>
      </c>
      <c r="E1437" s="198">
        <f t="shared" si="26"/>
        <v>2014</v>
      </c>
    </row>
    <row r="1438" spans="2:5" x14ac:dyDescent="0.2">
      <c r="B1438" s="199">
        <v>41813</v>
      </c>
      <c r="C1438" s="200">
        <v>0</v>
      </c>
      <c r="D1438" s="198">
        <v>587.46</v>
      </c>
      <c r="E1438" s="198">
        <f t="shared" si="26"/>
        <v>2014</v>
      </c>
    </row>
    <row r="1439" spans="2:5" x14ac:dyDescent="0.2">
      <c r="B1439" s="199">
        <v>41814</v>
      </c>
      <c r="C1439" s="200">
        <v>0</v>
      </c>
      <c r="D1439" s="198">
        <v>575.07000000000005</v>
      </c>
      <c r="E1439" s="198">
        <f t="shared" si="26"/>
        <v>2014</v>
      </c>
    </row>
    <row r="1440" spans="2:5" x14ac:dyDescent="0.2">
      <c r="B1440" s="199">
        <v>41815</v>
      </c>
      <c r="C1440" s="200">
        <v>0</v>
      </c>
      <c r="D1440" s="198">
        <v>562.13</v>
      </c>
      <c r="E1440" s="198">
        <f t="shared" si="26"/>
        <v>2014</v>
      </c>
    </row>
    <row r="1441" spans="2:5" x14ac:dyDescent="0.2">
      <c r="B1441" s="199">
        <v>41816</v>
      </c>
      <c r="C1441" s="200">
        <v>0</v>
      </c>
      <c r="D1441" s="198">
        <v>579.38</v>
      </c>
      <c r="E1441" s="198">
        <f t="shared" si="26"/>
        <v>2014</v>
      </c>
    </row>
    <row r="1442" spans="2:5" x14ac:dyDescent="0.2">
      <c r="B1442" s="199">
        <v>41817</v>
      </c>
      <c r="C1442" s="200">
        <v>0</v>
      </c>
      <c r="D1442" s="198">
        <v>600.86</v>
      </c>
      <c r="E1442" s="198">
        <f t="shared" si="26"/>
        <v>2014</v>
      </c>
    </row>
    <row r="1443" spans="2:5" x14ac:dyDescent="0.2">
      <c r="B1443" s="199">
        <v>41818</v>
      </c>
      <c r="C1443" s="200">
        <v>0</v>
      </c>
      <c r="D1443" s="198">
        <v>591.99</v>
      </c>
      <c r="E1443" s="198">
        <f t="shared" si="26"/>
        <v>2014</v>
      </c>
    </row>
    <row r="1444" spans="2:5" x14ac:dyDescent="0.2">
      <c r="B1444" s="199">
        <v>41819</v>
      </c>
      <c r="C1444" s="200">
        <v>0</v>
      </c>
      <c r="D1444" s="198">
        <v>598.6</v>
      </c>
      <c r="E1444" s="198">
        <f t="shared" si="26"/>
        <v>2014</v>
      </c>
    </row>
    <row r="1445" spans="2:5" x14ac:dyDescent="0.2">
      <c r="B1445" s="199">
        <v>41820</v>
      </c>
      <c r="C1445" s="200">
        <v>0</v>
      </c>
      <c r="D1445" s="198">
        <v>639.36</v>
      </c>
      <c r="E1445" s="198">
        <f t="shared" si="26"/>
        <v>2014</v>
      </c>
    </row>
    <row r="1446" spans="2:5" x14ac:dyDescent="0.2">
      <c r="B1446" s="199">
        <v>41821</v>
      </c>
      <c r="C1446" s="200">
        <v>0</v>
      </c>
      <c r="D1446" s="198">
        <v>635.59</v>
      </c>
      <c r="E1446" s="198">
        <f t="shared" si="26"/>
        <v>2014</v>
      </c>
    </row>
    <row r="1447" spans="2:5" x14ac:dyDescent="0.2">
      <c r="B1447" s="199">
        <v>41822</v>
      </c>
      <c r="C1447" s="200">
        <v>0</v>
      </c>
      <c r="D1447" s="198">
        <v>647.34</v>
      </c>
      <c r="E1447" s="198">
        <f t="shared" si="26"/>
        <v>2014</v>
      </c>
    </row>
    <row r="1448" spans="2:5" x14ac:dyDescent="0.2">
      <c r="B1448" s="199">
        <v>41823</v>
      </c>
      <c r="C1448" s="200">
        <v>0</v>
      </c>
      <c r="D1448" s="198">
        <v>640.69000000000005</v>
      </c>
      <c r="E1448" s="198">
        <f t="shared" si="26"/>
        <v>2014</v>
      </c>
    </row>
    <row r="1449" spans="2:5" x14ac:dyDescent="0.2">
      <c r="B1449" s="199">
        <v>41824</v>
      </c>
      <c r="C1449" s="200">
        <v>0</v>
      </c>
      <c r="D1449" s="198">
        <v>626.96</v>
      </c>
      <c r="E1449" s="198">
        <f t="shared" si="26"/>
        <v>2014</v>
      </c>
    </row>
    <row r="1450" spans="2:5" x14ac:dyDescent="0.2">
      <c r="B1450" s="199">
        <v>41825</v>
      </c>
      <c r="C1450" s="200">
        <v>0</v>
      </c>
      <c r="D1450" s="198">
        <v>628.33000000000004</v>
      </c>
      <c r="E1450" s="198">
        <f t="shared" si="26"/>
        <v>2014</v>
      </c>
    </row>
    <row r="1451" spans="2:5" x14ac:dyDescent="0.2">
      <c r="B1451" s="199">
        <v>41826</v>
      </c>
      <c r="C1451" s="200">
        <v>0</v>
      </c>
      <c r="D1451" s="198">
        <v>631.71</v>
      </c>
      <c r="E1451" s="198">
        <f t="shared" si="26"/>
        <v>2014</v>
      </c>
    </row>
    <row r="1452" spans="2:5" x14ac:dyDescent="0.2">
      <c r="B1452" s="199">
        <v>41827</v>
      </c>
      <c r="C1452" s="200">
        <v>0</v>
      </c>
      <c r="D1452" s="198">
        <v>617.99</v>
      </c>
      <c r="E1452" s="198">
        <f t="shared" si="26"/>
        <v>2014</v>
      </c>
    </row>
    <row r="1453" spans="2:5" x14ac:dyDescent="0.2">
      <c r="B1453" s="199">
        <v>41828</v>
      </c>
      <c r="C1453" s="200">
        <v>0</v>
      </c>
      <c r="D1453" s="198">
        <v>620.22</v>
      </c>
      <c r="E1453" s="198">
        <f t="shared" si="26"/>
        <v>2014</v>
      </c>
    </row>
    <row r="1454" spans="2:5" x14ac:dyDescent="0.2">
      <c r="B1454" s="199">
        <v>41829</v>
      </c>
      <c r="C1454" s="200">
        <v>0</v>
      </c>
      <c r="D1454" s="198">
        <v>620.54999999999995</v>
      </c>
      <c r="E1454" s="198">
        <f t="shared" si="26"/>
        <v>2014</v>
      </c>
    </row>
    <row r="1455" spans="2:5" x14ac:dyDescent="0.2">
      <c r="B1455" s="199">
        <v>41830</v>
      </c>
      <c r="C1455" s="200">
        <v>0</v>
      </c>
      <c r="D1455" s="198">
        <v>615.11</v>
      </c>
      <c r="E1455" s="198">
        <f t="shared" si="26"/>
        <v>2014</v>
      </c>
    </row>
    <row r="1456" spans="2:5" x14ac:dyDescent="0.2">
      <c r="B1456" s="199">
        <v>41831</v>
      </c>
      <c r="C1456" s="200">
        <v>0</v>
      </c>
      <c r="D1456" s="198">
        <v>631.17999999999995</v>
      </c>
      <c r="E1456" s="198">
        <f t="shared" si="26"/>
        <v>2014</v>
      </c>
    </row>
    <row r="1457" spans="2:5" x14ac:dyDescent="0.2">
      <c r="B1457" s="199">
        <v>41832</v>
      </c>
      <c r="C1457" s="200">
        <v>0</v>
      </c>
      <c r="D1457" s="198">
        <v>634.48</v>
      </c>
      <c r="E1457" s="198">
        <f t="shared" si="26"/>
        <v>2014</v>
      </c>
    </row>
    <row r="1458" spans="2:5" x14ac:dyDescent="0.2">
      <c r="B1458" s="199">
        <v>41833</v>
      </c>
      <c r="C1458" s="200">
        <v>0</v>
      </c>
      <c r="D1458" s="198">
        <v>627.58000000000004</v>
      </c>
      <c r="E1458" s="198">
        <f t="shared" si="26"/>
        <v>2014</v>
      </c>
    </row>
    <row r="1459" spans="2:5" x14ac:dyDescent="0.2">
      <c r="B1459" s="199">
        <v>41834</v>
      </c>
      <c r="C1459" s="200">
        <v>0</v>
      </c>
      <c r="D1459" s="198">
        <v>618.38</v>
      </c>
      <c r="E1459" s="198">
        <f t="shared" si="26"/>
        <v>2014</v>
      </c>
    </row>
    <row r="1460" spans="2:5" x14ac:dyDescent="0.2">
      <c r="B1460" s="199">
        <v>41835</v>
      </c>
      <c r="C1460" s="200">
        <v>0</v>
      </c>
      <c r="D1460" s="198">
        <v>619.36</v>
      </c>
      <c r="E1460" s="198">
        <f t="shared" si="26"/>
        <v>2014</v>
      </c>
    </row>
    <row r="1461" spans="2:5" x14ac:dyDescent="0.2">
      <c r="B1461" s="199">
        <v>41836</v>
      </c>
      <c r="C1461" s="200">
        <v>0</v>
      </c>
      <c r="D1461" s="198">
        <v>615.20000000000005</v>
      </c>
      <c r="E1461" s="198">
        <f t="shared" si="26"/>
        <v>2014</v>
      </c>
    </row>
    <row r="1462" spans="2:5" x14ac:dyDescent="0.2">
      <c r="B1462" s="199">
        <v>41837</v>
      </c>
      <c r="C1462" s="200">
        <v>0</v>
      </c>
      <c r="D1462" s="198">
        <v>622.62</v>
      </c>
      <c r="E1462" s="198">
        <f t="shared" si="26"/>
        <v>2014</v>
      </c>
    </row>
    <row r="1463" spans="2:5" x14ac:dyDescent="0.2">
      <c r="B1463" s="199">
        <v>41838</v>
      </c>
      <c r="C1463" s="200">
        <v>0</v>
      </c>
      <c r="D1463" s="198">
        <v>628.22</v>
      </c>
      <c r="E1463" s="198">
        <f t="shared" si="26"/>
        <v>2014</v>
      </c>
    </row>
    <row r="1464" spans="2:5" x14ac:dyDescent="0.2">
      <c r="B1464" s="199">
        <v>41839</v>
      </c>
      <c r="C1464" s="200">
        <v>0</v>
      </c>
      <c r="D1464" s="198">
        <v>625.79999999999995</v>
      </c>
      <c r="E1464" s="198">
        <f t="shared" si="26"/>
        <v>2014</v>
      </c>
    </row>
    <row r="1465" spans="2:5" x14ac:dyDescent="0.2">
      <c r="B1465" s="199">
        <v>41840</v>
      </c>
      <c r="C1465" s="200">
        <v>0</v>
      </c>
      <c r="D1465" s="198">
        <v>621.37</v>
      </c>
      <c r="E1465" s="198">
        <f t="shared" si="26"/>
        <v>2014</v>
      </c>
    </row>
    <row r="1466" spans="2:5" x14ac:dyDescent="0.2">
      <c r="B1466" s="199">
        <v>41841</v>
      </c>
      <c r="C1466" s="200">
        <v>0</v>
      </c>
      <c r="D1466" s="198">
        <v>620.01</v>
      </c>
      <c r="E1466" s="198">
        <f t="shared" si="26"/>
        <v>2014</v>
      </c>
    </row>
    <row r="1467" spans="2:5" x14ac:dyDescent="0.2">
      <c r="B1467" s="199">
        <v>41842</v>
      </c>
      <c r="C1467" s="200">
        <v>0</v>
      </c>
      <c r="D1467" s="198">
        <v>618.80999999999995</v>
      </c>
      <c r="E1467" s="198">
        <f t="shared" si="26"/>
        <v>2014</v>
      </c>
    </row>
    <row r="1468" spans="2:5" x14ac:dyDescent="0.2">
      <c r="B1468" s="199">
        <v>41843</v>
      </c>
      <c r="C1468" s="200">
        <v>0</v>
      </c>
      <c r="D1468" s="198">
        <v>617.92999999999995</v>
      </c>
      <c r="E1468" s="198">
        <f t="shared" si="26"/>
        <v>2014</v>
      </c>
    </row>
    <row r="1469" spans="2:5" x14ac:dyDescent="0.2">
      <c r="B1469" s="199">
        <v>41844</v>
      </c>
      <c r="C1469" s="200">
        <v>0</v>
      </c>
      <c r="D1469" s="198">
        <v>600.01</v>
      </c>
      <c r="E1469" s="198">
        <f t="shared" si="26"/>
        <v>2014</v>
      </c>
    </row>
    <row r="1470" spans="2:5" x14ac:dyDescent="0.2">
      <c r="B1470" s="199">
        <v>41845</v>
      </c>
      <c r="C1470" s="200">
        <v>0</v>
      </c>
      <c r="D1470" s="198">
        <v>599.92999999999995</v>
      </c>
      <c r="E1470" s="198">
        <f t="shared" si="26"/>
        <v>2014</v>
      </c>
    </row>
    <row r="1471" spans="2:5" x14ac:dyDescent="0.2">
      <c r="B1471" s="199">
        <v>41846</v>
      </c>
      <c r="C1471" s="200">
        <v>0</v>
      </c>
      <c r="D1471" s="198">
        <v>593.85</v>
      </c>
      <c r="E1471" s="198">
        <f t="shared" si="26"/>
        <v>2014</v>
      </c>
    </row>
    <row r="1472" spans="2:5" x14ac:dyDescent="0.2">
      <c r="B1472" s="199">
        <v>41847</v>
      </c>
      <c r="C1472" s="200">
        <v>0</v>
      </c>
      <c r="D1472" s="198">
        <v>590.95000000000005</v>
      </c>
      <c r="E1472" s="198">
        <f t="shared" si="26"/>
        <v>2014</v>
      </c>
    </row>
    <row r="1473" spans="2:5" x14ac:dyDescent="0.2">
      <c r="B1473" s="199">
        <v>41848</v>
      </c>
      <c r="C1473" s="200">
        <v>0</v>
      </c>
      <c r="D1473" s="198">
        <v>584.69000000000005</v>
      </c>
      <c r="E1473" s="198">
        <f t="shared" si="26"/>
        <v>2014</v>
      </c>
    </row>
    <row r="1474" spans="2:5" x14ac:dyDescent="0.2">
      <c r="B1474" s="199">
        <v>41849</v>
      </c>
      <c r="C1474" s="200">
        <v>0</v>
      </c>
      <c r="D1474" s="198">
        <v>582.20000000000005</v>
      </c>
      <c r="E1474" s="198">
        <f t="shared" si="26"/>
        <v>2014</v>
      </c>
    </row>
    <row r="1475" spans="2:5" x14ac:dyDescent="0.2">
      <c r="B1475" s="199">
        <v>41850</v>
      </c>
      <c r="C1475" s="200">
        <v>0</v>
      </c>
      <c r="D1475" s="198">
        <v>564.37</v>
      </c>
      <c r="E1475" s="198">
        <f t="shared" ref="E1475:E1538" si="27">YEAR(B1475)</f>
        <v>2014</v>
      </c>
    </row>
    <row r="1476" spans="2:5" x14ac:dyDescent="0.2">
      <c r="B1476" s="199">
        <v>41851</v>
      </c>
      <c r="C1476" s="200">
        <v>0</v>
      </c>
      <c r="D1476" s="198">
        <v>581.35</v>
      </c>
      <c r="E1476" s="198">
        <f t="shared" si="27"/>
        <v>2014</v>
      </c>
    </row>
    <row r="1477" spans="2:5" x14ac:dyDescent="0.2">
      <c r="B1477" s="199">
        <v>41852</v>
      </c>
      <c r="C1477" s="200">
        <v>0</v>
      </c>
      <c r="D1477" s="198">
        <v>595.08000000000004</v>
      </c>
      <c r="E1477" s="198">
        <f t="shared" si="27"/>
        <v>2014</v>
      </c>
    </row>
    <row r="1478" spans="2:5" x14ac:dyDescent="0.2">
      <c r="B1478" s="199">
        <v>41853</v>
      </c>
      <c r="C1478" s="200">
        <v>0</v>
      </c>
      <c r="D1478" s="198">
        <v>587.29</v>
      </c>
      <c r="E1478" s="198">
        <f t="shared" si="27"/>
        <v>2014</v>
      </c>
    </row>
    <row r="1479" spans="2:5" x14ac:dyDescent="0.2">
      <c r="B1479" s="199">
        <v>41854</v>
      </c>
      <c r="C1479" s="200">
        <v>0</v>
      </c>
      <c r="D1479" s="198">
        <v>585.51</v>
      </c>
      <c r="E1479" s="198">
        <f t="shared" si="27"/>
        <v>2014</v>
      </c>
    </row>
    <row r="1480" spans="2:5" x14ac:dyDescent="0.2">
      <c r="B1480" s="199">
        <v>41855</v>
      </c>
      <c r="C1480" s="200">
        <v>0</v>
      </c>
      <c r="D1480" s="198">
        <v>586.76</v>
      </c>
      <c r="E1480" s="198">
        <f t="shared" si="27"/>
        <v>2014</v>
      </c>
    </row>
    <row r="1481" spans="2:5" x14ac:dyDescent="0.2">
      <c r="B1481" s="199">
        <v>41856</v>
      </c>
      <c r="C1481" s="200">
        <v>0</v>
      </c>
      <c r="D1481" s="198">
        <v>583.11</v>
      </c>
      <c r="E1481" s="198">
        <f t="shared" si="27"/>
        <v>2014</v>
      </c>
    </row>
    <row r="1482" spans="2:5" x14ac:dyDescent="0.2">
      <c r="B1482" s="199">
        <v>41857</v>
      </c>
      <c r="C1482" s="200">
        <v>0</v>
      </c>
      <c r="D1482" s="198">
        <v>583.04</v>
      </c>
      <c r="E1482" s="198">
        <f t="shared" si="27"/>
        <v>2014</v>
      </c>
    </row>
    <row r="1483" spans="2:5" x14ac:dyDescent="0.2">
      <c r="B1483" s="199">
        <v>41858</v>
      </c>
      <c r="C1483" s="200">
        <v>0</v>
      </c>
      <c r="D1483" s="198">
        <v>587.4</v>
      </c>
      <c r="E1483" s="198">
        <f t="shared" si="27"/>
        <v>2014</v>
      </c>
    </row>
    <row r="1484" spans="2:5" x14ac:dyDescent="0.2">
      <c r="B1484" s="199">
        <v>41859</v>
      </c>
      <c r="C1484" s="200">
        <v>0</v>
      </c>
      <c r="D1484" s="198">
        <v>590.53</v>
      </c>
      <c r="E1484" s="198">
        <f t="shared" si="27"/>
        <v>2014</v>
      </c>
    </row>
    <row r="1485" spans="2:5" x14ac:dyDescent="0.2">
      <c r="B1485" s="199">
        <v>41860</v>
      </c>
      <c r="C1485" s="200">
        <v>0</v>
      </c>
      <c r="D1485" s="198">
        <v>588.09</v>
      </c>
      <c r="E1485" s="198">
        <f t="shared" si="27"/>
        <v>2014</v>
      </c>
    </row>
    <row r="1486" spans="2:5" x14ac:dyDescent="0.2">
      <c r="B1486" s="199">
        <v>41861</v>
      </c>
      <c r="C1486" s="200">
        <v>0</v>
      </c>
      <c r="D1486" s="198">
        <v>589.45000000000005</v>
      </c>
      <c r="E1486" s="198">
        <f t="shared" si="27"/>
        <v>2014</v>
      </c>
    </row>
    <row r="1487" spans="2:5" x14ac:dyDescent="0.2">
      <c r="B1487" s="199">
        <v>41862</v>
      </c>
      <c r="C1487" s="200">
        <v>0</v>
      </c>
      <c r="D1487" s="198">
        <v>573.30999999999995</v>
      </c>
      <c r="E1487" s="198">
        <f t="shared" si="27"/>
        <v>2014</v>
      </c>
    </row>
    <row r="1488" spans="2:5" x14ac:dyDescent="0.2">
      <c r="B1488" s="199">
        <v>41863</v>
      </c>
      <c r="C1488" s="200">
        <v>0</v>
      </c>
      <c r="D1488" s="198">
        <v>568.21</v>
      </c>
      <c r="E1488" s="198">
        <f t="shared" si="27"/>
        <v>2014</v>
      </c>
    </row>
    <row r="1489" spans="2:5" x14ac:dyDescent="0.2">
      <c r="B1489" s="199">
        <v>41864</v>
      </c>
      <c r="C1489" s="200">
        <v>0</v>
      </c>
      <c r="D1489" s="198">
        <v>544.57000000000005</v>
      </c>
      <c r="E1489" s="198">
        <f t="shared" si="27"/>
        <v>2014</v>
      </c>
    </row>
    <row r="1490" spans="2:5" x14ac:dyDescent="0.2">
      <c r="B1490" s="199">
        <v>41865</v>
      </c>
      <c r="C1490" s="200">
        <v>0</v>
      </c>
      <c r="D1490" s="198">
        <v>508.55</v>
      </c>
      <c r="E1490" s="198">
        <f t="shared" si="27"/>
        <v>2014</v>
      </c>
    </row>
    <row r="1491" spans="2:5" x14ac:dyDescent="0.2">
      <c r="B1491" s="199">
        <v>41866</v>
      </c>
      <c r="C1491" s="200">
        <v>0</v>
      </c>
      <c r="D1491" s="198">
        <v>496.62</v>
      </c>
      <c r="E1491" s="198">
        <f t="shared" si="27"/>
        <v>2014</v>
      </c>
    </row>
    <row r="1492" spans="2:5" x14ac:dyDescent="0.2">
      <c r="B1492" s="199">
        <v>41867</v>
      </c>
      <c r="C1492" s="200">
        <v>0</v>
      </c>
      <c r="D1492" s="198">
        <v>519.83000000000004</v>
      </c>
      <c r="E1492" s="198">
        <f t="shared" si="27"/>
        <v>2014</v>
      </c>
    </row>
    <row r="1493" spans="2:5" x14ac:dyDescent="0.2">
      <c r="B1493" s="199">
        <v>41868</v>
      </c>
      <c r="C1493" s="200">
        <v>0</v>
      </c>
      <c r="D1493" s="198">
        <v>492.95</v>
      </c>
      <c r="E1493" s="198">
        <f t="shared" si="27"/>
        <v>2014</v>
      </c>
    </row>
    <row r="1494" spans="2:5" x14ac:dyDescent="0.2">
      <c r="B1494" s="199">
        <v>41869</v>
      </c>
      <c r="C1494" s="200">
        <v>0</v>
      </c>
      <c r="D1494" s="198">
        <v>460.67</v>
      </c>
      <c r="E1494" s="198">
        <f t="shared" si="27"/>
        <v>2014</v>
      </c>
    </row>
    <row r="1495" spans="2:5" x14ac:dyDescent="0.2">
      <c r="B1495" s="199">
        <v>41870</v>
      </c>
      <c r="C1495" s="200">
        <v>0</v>
      </c>
      <c r="D1495" s="198">
        <v>486.74</v>
      </c>
      <c r="E1495" s="198">
        <f t="shared" si="27"/>
        <v>2014</v>
      </c>
    </row>
    <row r="1496" spans="2:5" x14ac:dyDescent="0.2">
      <c r="B1496" s="199">
        <v>41871</v>
      </c>
      <c r="C1496" s="200">
        <v>0</v>
      </c>
      <c r="D1496" s="198">
        <v>511.93</v>
      </c>
      <c r="E1496" s="198">
        <f t="shared" si="27"/>
        <v>2014</v>
      </c>
    </row>
    <row r="1497" spans="2:5" x14ac:dyDescent="0.2">
      <c r="B1497" s="199">
        <v>41872</v>
      </c>
      <c r="C1497" s="200">
        <v>0</v>
      </c>
      <c r="D1497" s="198">
        <v>516.16</v>
      </c>
      <c r="E1497" s="198">
        <f t="shared" si="27"/>
        <v>2014</v>
      </c>
    </row>
    <row r="1498" spans="2:5" x14ac:dyDescent="0.2">
      <c r="B1498" s="199">
        <v>41873</v>
      </c>
      <c r="C1498" s="200">
        <v>0</v>
      </c>
      <c r="D1498" s="198">
        <v>513.94000000000005</v>
      </c>
      <c r="E1498" s="198">
        <f t="shared" si="27"/>
        <v>2014</v>
      </c>
    </row>
    <row r="1499" spans="2:5" x14ac:dyDescent="0.2">
      <c r="B1499" s="199">
        <v>41874</v>
      </c>
      <c r="C1499" s="200">
        <v>0</v>
      </c>
      <c r="D1499" s="198">
        <v>497.22</v>
      </c>
      <c r="E1499" s="198">
        <f t="shared" si="27"/>
        <v>2014</v>
      </c>
    </row>
    <row r="1500" spans="2:5" x14ac:dyDescent="0.2">
      <c r="B1500" s="199">
        <v>41875</v>
      </c>
      <c r="C1500" s="200">
        <v>0</v>
      </c>
      <c r="D1500" s="198">
        <v>508.57</v>
      </c>
      <c r="E1500" s="198">
        <f t="shared" si="27"/>
        <v>2014</v>
      </c>
    </row>
    <row r="1501" spans="2:5" x14ac:dyDescent="0.2">
      <c r="B1501" s="199">
        <v>41876</v>
      </c>
      <c r="C1501" s="200">
        <v>0</v>
      </c>
      <c r="D1501" s="198">
        <v>501.63</v>
      </c>
      <c r="E1501" s="198">
        <f t="shared" si="27"/>
        <v>2014</v>
      </c>
    </row>
    <row r="1502" spans="2:5" x14ac:dyDescent="0.2">
      <c r="B1502" s="199">
        <v>41877</v>
      </c>
      <c r="C1502" s="200">
        <v>0</v>
      </c>
      <c r="D1502" s="198">
        <v>513.47</v>
      </c>
      <c r="E1502" s="198">
        <f t="shared" si="27"/>
        <v>2014</v>
      </c>
    </row>
    <row r="1503" spans="2:5" x14ac:dyDescent="0.2">
      <c r="B1503" s="199">
        <v>41878</v>
      </c>
      <c r="C1503" s="200">
        <v>0</v>
      </c>
      <c r="D1503" s="198">
        <v>510.43</v>
      </c>
      <c r="E1503" s="198">
        <f t="shared" si="27"/>
        <v>2014</v>
      </c>
    </row>
    <row r="1504" spans="2:5" x14ac:dyDescent="0.2">
      <c r="B1504" s="199">
        <v>41879</v>
      </c>
      <c r="C1504" s="200">
        <v>0</v>
      </c>
      <c r="D1504" s="198">
        <v>507.02</v>
      </c>
      <c r="E1504" s="198">
        <f t="shared" si="27"/>
        <v>2014</v>
      </c>
    </row>
    <row r="1505" spans="2:5" x14ac:dyDescent="0.2">
      <c r="B1505" s="199">
        <v>41880</v>
      </c>
      <c r="C1505" s="200">
        <v>0</v>
      </c>
      <c r="D1505" s="198">
        <v>508.42</v>
      </c>
      <c r="E1505" s="198">
        <f t="shared" si="27"/>
        <v>2014</v>
      </c>
    </row>
    <row r="1506" spans="2:5" x14ac:dyDescent="0.2">
      <c r="B1506" s="199">
        <v>41881</v>
      </c>
      <c r="C1506" s="200">
        <v>0</v>
      </c>
      <c r="D1506" s="198">
        <v>501.2</v>
      </c>
      <c r="E1506" s="198">
        <f t="shared" si="27"/>
        <v>2014</v>
      </c>
    </row>
    <row r="1507" spans="2:5" x14ac:dyDescent="0.2">
      <c r="B1507" s="199">
        <v>41882</v>
      </c>
      <c r="C1507" s="200">
        <v>0</v>
      </c>
      <c r="D1507" s="198">
        <v>478.07</v>
      </c>
      <c r="E1507" s="198">
        <f t="shared" si="27"/>
        <v>2014</v>
      </c>
    </row>
    <row r="1508" spans="2:5" x14ac:dyDescent="0.2">
      <c r="B1508" s="199">
        <v>41883</v>
      </c>
      <c r="C1508" s="200">
        <v>0</v>
      </c>
      <c r="D1508" s="198">
        <v>474.13</v>
      </c>
      <c r="E1508" s="198">
        <f t="shared" si="27"/>
        <v>2014</v>
      </c>
    </row>
    <row r="1509" spans="2:5" x14ac:dyDescent="0.2">
      <c r="B1509" s="199">
        <v>41884</v>
      </c>
      <c r="C1509" s="200">
        <v>0</v>
      </c>
      <c r="D1509" s="198">
        <v>475.32</v>
      </c>
      <c r="E1509" s="198">
        <f t="shared" si="27"/>
        <v>2014</v>
      </c>
    </row>
    <row r="1510" spans="2:5" x14ac:dyDescent="0.2">
      <c r="B1510" s="199">
        <v>41885</v>
      </c>
      <c r="C1510" s="200">
        <v>0</v>
      </c>
      <c r="D1510" s="198">
        <v>474.54</v>
      </c>
      <c r="E1510" s="198">
        <f t="shared" si="27"/>
        <v>2014</v>
      </c>
    </row>
    <row r="1511" spans="2:5" x14ac:dyDescent="0.2">
      <c r="B1511" s="199">
        <v>41886</v>
      </c>
      <c r="C1511" s="200">
        <v>0</v>
      </c>
      <c r="D1511" s="198">
        <v>489.09</v>
      </c>
      <c r="E1511" s="198">
        <f t="shared" si="27"/>
        <v>2014</v>
      </c>
    </row>
    <row r="1512" spans="2:5" x14ac:dyDescent="0.2">
      <c r="B1512" s="199">
        <v>41887</v>
      </c>
      <c r="C1512" s="200">
        <v>0</v>
      </c>
      <c r="D1512" s="198">
        <v>480.5</v>
      </c>
      <c r="E1512" s="198">
        <f t="shared" si="27"/>
        <v>2014</v>
      </c>
    </row>
    <row r="1513" spans="2:5" x14ac:dyDescent="0.2">
      <c r="B1513" s="199">
        <v>41888</v>
      </c>
      <c r="C1513" s="200">
        <v>0</v>
      </c>
      <c r="D1513" s="198">
        <v>482.24</v>
      </c>
      <c r="E1513" s="198">
        <f t="shared" si="27"/>
        <v>2014</v>
      </c>
    </row>
    <row r="1514" spans="2:5" x14ac:dyDescent="0.2">
      <c r="B1514" s="199">
        <v>41889</v>
      </c>
      <c r="C1514" s="200">
        <v>0</v>
      </c>
      <c r="D1514" s="198">
        <v>479.48</v>
      </c>
      <c r="E1514" s="198">
        <f t="shared" si="27"/>
        <v>2014</v>
      </c>
    </row>
    <row r="1515" spans="2:5" x14ac:dyDescent="0.2">
      <c r="B1515" s="199">
        <v>41890</v>
      </c>
      <c r="C1515" s="200">
        <v>0</v>
      </c>
      <c r="D1515" s="198">
        <v>472.15</v>
      </c>
      <c r="E1515" s="198">
        <f t="shared" si="27"/>
        <v>2014</v>
      </c>
    </row>
    <row r="1516" spans="2:5" x14ac:dyDescent="0.2">
      <c r="B1516" s="199">
        <v>41891</v>
      </c>
      <c r="C1516" s="200">
        <v>0</v>
      </c>
      <c r="D1516" s="198">
        <v>471.56</v>
      </c>
      <c r="E1516" s="198">
        <f t="shared" si="27"/>
        <v>2014</v>
      </c>
    </row>
    <row r="1517" spans="2:5" x14ac:dyDescent="0.2">
      <c r="B1517" s="199">
        <v>41892</v>
      </c>
      <c r="C1517" s="200">
        <v>0</v>
      </c>
      <c r="D1517" s="198">
        <v>477.53</v>
      </c>
      <c r="E1517" s="198">
        <f t="shared" si="27"/>
        <v>2014</v>
      </c>
    </row>
    <row r="1518" spans="2:5" x14ac:dyDescent="0.2">
      <c r="B1518" s="199">
        <v>41893</v>
      </c>
      <c r="C1518" s="200">
        <v>0</v>
      </c>
      <c r="D1518" s="198">
        <v>476.33</v>
      </c>
      <c r="E1518" s="198">
        <f t="shared" si="27"/>
        <v>2014</v>
      </c>
    </row>
    <row r="1519" spans="2:5" x14ac:dyDescent="0.2">
      <c r="B1519" s="199">
        <v>41894</v>
      </c>
      <c r="C1519" s="200">
        <v>0</v>
      </c>
      <c r="D1519" s="198">
        <v>473.83</v>
      </c>
      <c r="E1519" s="198">
        <f t="shared" si="27"/>
        <v>2014</v>
      </c>
    </row>
    <row r="1520" spans="2:5" x14ac:dyDescent="0.2">
      <c r="B1520" s="199">
        <v>41895</v>
      </c>
      <c r="C1520" s="200">
        <v>0</v>
      </c>
      <c r="D1520" s="198">
        <v>477.09</v>
      </c>
      <c r="E1520" s="198">
        <f t="shared" si="27"/>
        <v>2014</v>
      </c>
    </row>
    <row r="1521" spans="2:5" x14ac:dyDescent="0.2">
      <c r="B1521" s="199">
        <v>41896</v>
      </c>
      <c r="C1521" s="200">
        <v>0</v>
      </c>
      <c r="D1521" s="198">
        <v>474.71</v>
      </c>
      <c r="E1521" s="198">
        <f t="shared" si="27"/>
        <v>2014</v>
      </c>
    </row>
    <row r="1522" spans="2:5" x14ac:dyDescent="0.2">
      <c r="B1522" s="199">
        <v>41897</v>
      </c>
      <c r="C1522" s="200">
        <v>0</v>
      </c>
      <c r="D1522" s="198">
        <v>471.36</v>
      </c>
      <c r="E1522" s="198">
        <f t="shared" si="27"/>
        <v>2014</v>
      </c>
    </row>
    <row r="1523" spans="2:5" x14ac:dyDescent="0.2">
      <c r="B1523" s="199">
        <v>41898</v>
      </c>
      <c r="C1523" s="200">
        <v>0</v>
      </c>
      <c r="D1523" s="198">
        <v>463.74</v>
      </c>
      <c r="E1523" s="198">
        <f t="shared" si="27"/>
        <v>2014</v>
      </c>
    </row>
    <row r="1524" spans="2:5" x14ac:dyDescent="0.2">
      <c r="B1524" s="199">
        <v>41899</v>
      </c>
      <c r="C1524" s="200">
        <v>0</v>
      </c>
      <c r="D1524" s="198">
        <v>454.91</v>
      </c>
      <c r="E1524" s="198">
        <f t="shared" si="27"/>
        <v>2014</v>
      </c>
    </row>
    <row r="1525" spans="2:5" x14ac:dyDescent="0.2">
      <c r="B1525" s="199">
        <v>41900</v>
      </c>
      <c r="C1525" s="200">
        <v>0</v>
      </c>
      <c r="D1525" s="198">
        <v>421.46</v>
      </c>
      <c r="E1525" s="198">
        <f t="shared" si="27"/>
        <v>2014</v>
      </c>
    </row>
    <row r="1526" spans="2:5" x14ac:dyDescent="0.2">
      <c r="B1526" s="199">
        <v>41901</v>
      </c>
      <c r="C1526" s="200">
        <v>0</v>
      </c>
      <c r="D1526" s="198">
        <v>391.94</v>
      </c>
      <c r="E1526" s="198">
        <f t="shared" si="27"/>
        <v>2014</v>
      </c>
    </row>
    <row r="1527" spans="2:5" x14ac:dyDescent="0.2">
      <c r="B1527" s="199">
        <v>41902</v>
      </c>
      <c r="C1527" s="200">
        <v>0</v>
      </c>
      <c r="D1527" s="198">
        <v>406.82</v>
      </c>
      <c r="E1527" s="198">
        <f t="shared" si="27"/>
        <v>2014</v>
      </c>
    </row>
    <row r="1528" spans="2:5" x14ac:dyDescent="0.2">
      <c r="B1528" s="199">
        <v>41903</v>
      </c>
      <c r="C1528" s="200">
        <v>0</v>
      </c>
      <c r="D1528" s="198">
        <v>396.57</v>
      </c>
      <c r="E1528" s="198">
        <f t="shared" si="27"/>
        <v>2014</v>
      </c>
    </row>
    <row r="1529" spans="2:5" x14ac:dyDescent="0.2">
      <c r="B1529" s="199">
        <v>41904</v>
      </c>
      <c r="C1529" s="200">
        <v>0</v>
      </c>
      <c r="D1529" s="198">
        <v>398.89</v>
      </c>
      <c r="E1529" s="198">
        <f t="shared" si="27"/>
        <v>2014</v>
      </c>
    </row>
    <row r="1530" spans="2:5" x14ac:dyDescent="0.2">
      <c r="B1530" s="199">
        <v>41905</v>
      </c>
      <c r="C1530" s="200">
        <v>0</v>
      </c>
      <c r="D1530" s="198">
        <v>435.38</v>
      </c>
      <c r="E1530" s="198">
        <f t="shared" si="27"/>
        <v>2014</v>
      </c>
    </row>
    <row r="1531" spans="2:5" x14ac:dyDescent="0.2">
      <c r="B1531" s="199">
        <v>41906</v>
      </c>
      <c r="C1531" s="200">
        <v>0</v>
      </c>
      <c r="D1531" s="198">
        <v>422.3</v>
      </c>
      <c r="E1531" s="198">
        <f t="shared" si="27"/>
        <v>2014</v>
      </c>
    </row>
    <row r="1532" spans="2:5" x14ac:dyDescent="0.2">
      <c r="B1532" s="199">
        <v>41907</v>
      </c>
      <c r="C1532" s="200">
        <v>0</v>
      </c>
      <c r="D1532" s="198">
        <v>408.8</v>
      </c>
      <c r="E1532" s="198">
        <f t="shared" si="27"/>
        <v>2014</v>
      </c>
    </row>
    <row r="1533" spans="2:5" x14ac:dyDescent="0.2">
      <c r="B1533" s="199">
        <v>41908</v>
      </c>
      <c r="C1533" s="200">
        <v>0</v>
      </c>
      <c r="D1533" s="198">
        <v>401.92</v>
      </c>
      <c r="E1533" s="198">
        <f t="shared" si="27"/>
        <v>2014</v>
      </c>
    </row>
    <row r="1534" spans="2:5" x14ac:dyDescent="0.2">
      <c r="B1534" s="199">
        <v>41909</v>
      </c>
      <c r="C1534" s="200">
        <v>0</v>
      </c>
      <c r="D1534" s="198">
        <v>398.36</v>
      </c>
      <c r="E1534" s="198">
        <f t="shared" si="27"/>
        <v>2014</v>
      </c>
    </row>
    <row r="1535" spans="2:5" x14ac:dyDescent="0.2">
      <c r="B1535" s="199">
        <v>41910</v>
      </c>
      <c r="C1535" s="200">
        <v>0</v>
      </c>
      <c r="D1535" s="198">
        <v>376.2</v>
      </c>
      <c r="E1535" s="198">
        <f t="shared" si="27"/>
        <v>2014</v>
      </c>
    </row>
    <row r="1536" spans="2:5" x14ac:dyDescent="0.2">
      <c r="B1536" s="199">
        <v>41911</v>
      </c>
      <c r="C1536" s="200">
        <v>0</v>
      </c>
      <c r="D1536" s="198">
        <v>374.73</v>
      </c>
      <c r="E1536" s="198">
        <f t="shared" si="27"/>
        <v>2014</v>
      </c>
    </row>
    <row r="1537" spans="2:5" x14ac:dyDescent="0.2">
      <c r="B1537" s="199">
        <v>41912</v>
      </c>
      <c r="C1537" s="200">
        <v>0</v>
      </c>
      <c r="D1537" s="198">
        <v>386.27</v>
      </c>
      <c r="E1537" s="198">
        <f t="shared" si="27"/>
        <v>2014</v>
      </c>
    </row>
    <row r="1538" spans="2:5" x14ac:dyDescent="0.2">
      <c r="B1538" s="199">
        <v>41913</v>
      </c>
      <c r="C1538" s="200">
        <v>0</v>
      </c>
      <c r="D1538" s="198">
        <v>381.33</v>
      </c>
      <c r="E1538" s="198">
        <f t="shared" si="27"/>
        <v>2014</v>
      </c>
    </row>
    <row r="1539" spans="2:5" x14ac:dyDescent="0.2">
      <c r="B1539" s="199">
        <v>41914</v>
      </c>
      <c r="C1539" s="200">
        <v>0</v>
      </c>
      <c r="D1539" s="198">
        <v>371.99</v>
      </c>
      <c r="E1539" s="198">
        <f t="shared" ref="E1539:E1602" si="28">YEAR(B1539)</f>
        <v>2014</v>
      </c>
    </row>
    <row r="1540" spans="2:5" x14ac:dyDescent="0.2">
      <c r="B1540" s="199">
        <v>41915</v>
      </c>
      <c r="C1540" s="200">
        <v>0</v>
      </c>
      <c r="D1540" s="198">
        <v>356.56</v>
      </c>
      <c r="E1540" s="198">
        <f t="shared" si="28"/>
        <v>2014</v>
      </c>
    </row>
    <row r="1541" spans="2:5" x14ac:dyDescent="0.2">
      <c r="B1541" s="199">
        <v>41916</v>
      </c>
      <c r="C1541" s="200">
        <v>0</v>
      </c>
      <c r="D1541" s="198">
        <v>325.49</v>
      </c>
      <c r="E1541" s="198">
        <f t="shared" si="28"/>
        <v>2014</v>
      </c>
    </row>
    <row r="1542" spans="2:5" x14ac:dyDescent="0.2">
      <c r="B1542" s="199">
        <v>41917</v>
      </c>
      <c r="C1542" s="200">
        <v>0</v>
      </c>
      <c r="D1542" s="198">
        <v>319.64</v>
      </c>
      <c r="E1542" s="198">
        <f t="shared" si="28"/>
        <v>2014</v>
      </c>
    </row>
    <row r="1543" spans="2:5" x14ac:dyDescent="0.2">
      <c r="B1543" s="199">
        <v>41918</v>
      </c>
      <c r="C1543" s="200">
        <v>0</v>
      </c>
      <c r="D1543" s="198">
        <v>328.46</v>
      </c>
      <c r="E1543" s="198">
        <f t="shared" si="28"/>
        <v>2014</v>
      </c>
    </row>
    <row r="1544" spans="2:5" x14ac:dyDescent="0.2">
      <c r="B1544" s="199">
        <v>41919</v>
      </c>
      <c r="C1544" s="200">
        <v>0</v>
      </c>
      <c r="D1544" s="198">
        <v>334.09</v>
      </c>
      <c r="E1544" s="198">
        <f t="shared" si="28"/>
        <v>2014</v>
      </c>
    </row>
    <row r="1545" spans="2:5" x14ac:dyDescent="0.2">
      <c r="B1545" s="199">
        <v>41920</v>
      </c>
      <c r="C1545" s="200">
        <v>0</v>
      </c>
      <c r="D1545" s="198">
        <v>352.79</v>
      </c>
      <c r="E1545" s="198">
        <f t="shared" si="28"/>
        <v>2014</v>
      </c>
    </row>
    <row r="1546" spans="2:5" x14ac:dyDescent="0.2">
      <c r="B1546" s="199">
        <v>41921</v>
      </c>
      <c r="C1546" s="200">
        <v>0</v>
      </c>
      <c r="D1546" s="198">
        <v>363.78</v>
      </c>
      <c r="E1546" s="198">
        <f t="shared" si="28"/>
        <v>2014</v>
      </c>
    </row>
    <row r="1547" spans="2:5" x14ac:dyDescent="0.2">
      <c r="B1547" s="199">
        <v>41922</v>
      </c>
      <c r="C1547" s="200">
        <v>0</v>
      </c>
      <c r="D1547" s="198">
        <v>358.69</v>
      </c>
      <c r="E1547" s="198">
        <f t="shared" si="28"/>
        <v>2014</v>
      </c>
    </row>
    <row r="1548" spans="2:5" x14ac:dyDescent="0.2">
      <c r="B1548" s="199">
        <v>41923</v>
      </c>
      <c r="C1548" s="200">
        <v>0</v>
      </c>
      <c r="D1548" s="198">
        <v>359.2</v>
      </c>
      <c r="E1548" s="198">
        <f t="shared" si="28"/>
        <v>2014</v>
      </c>
    </row>
    <row r="1549" spans="2:5" x14ac:dyDescent="0.2">
      <c r="B1549" s="199">
        <v>41924</v>
      </c>
      <c r="C1549" s="200">
        <v>0</v>
      </c>
      <c r="D1549" s="198">
        <v>376.19</v>
      </c>
      <c r="E1549" s="198">
        <f t="shared" si="28"/>
        <v>2014</v>
      </c>
    </row>
    <row r="1550" spans="2:5" x14ac:dyDescent="0.2">
      <c r="B1550" s="199">
        <v>41925</v>
      </c>
      <c r="C1550" s="200">
        <v>0</v>
      </c>
      <c r="D1550" s="198">
        <v>388.38</v>
      </c>
      <c r="E1550" s="198">
        <f t="shared" si="28"/>
        <v>2014</v>
      </c>
    </row>
    <row r="1551" spans="2:5" x14ac:dyDescent="0.2">
      <c r="B1551" s="199">
        <v>41926</v>
      </c>
      <c r="C1551" s="200">
        <v>0</v>
      </c>
      <c r="D1551" s="198">
        <v>398.71</v>
      </c>
      <c r="E1551" s="198">
        <f t="shared" si="28"/>
        <v>2014</v>
      </c>
    </row>
    <row r="1552" spans="2:5" x14ac:dyDescent="0.2">
      <c r="B1552" s="199">
        <v>41927</v>
      </c>
      <c r="C1552" s="200">
        <v>0</v>
      </c>
      <c r="D1552" s="198">
        <v>391.84</v>
      </c>
      <c r="E1552" s="198">
        <f t="shared" si="28"/>
        <v>2014</v>
      </c>
    </row>
    <row r="1553" spans="2:5" x14ac:dyDescent="0.2">
      <c r="B1553" s="199">
        <v>41928</v>
      </c>
      <c r="C1553" s="200">
        <v>0</v>
      </c>
      <c r="D1553" s="198">
        <v>380.08</v>
      </c>
      <c r="E1553" s="198">
        <f t="shared" si="28"/>
        <v>2014</v>
      </c>
    </row>
    <row r="1554" spans="2:5" x14ac:dyDescent="0.2">
      <c r="B1554" s="199">
        <v>41929</v>
      </c>
      <c r="C1554" s="200">
        <v>0</v>
      </c>
      <c r="D1554" s="198">
        <v>380.42</v>
      </c>
      <c r="E1554" s="198">
        <f t="shared" si="28"/>
        <v>2014</v>
      </c>
    </row>
    <row r="1555" spans="2:5" x14ac:dyDescent="0.2">
      <c r="B1555" s="199">
        <v>41930</v>
      </c>
      <c r="C1555" s="200">
        <v>0</v>
      </c>
      <c r="D1555" s="198">
        <v>388.96</v>
      </c>
      <c r="E1555" s="198">
        <f t="shared" si="28"/>
        <v>2014</v>
      </c>
    </row>
    <row r="1556" spans="2:5" x14ac:dyDescent="0.2">
      <c r="B1556" s="199">
        <v>41931</v>
      </c>
      <c r="C1556" s="200">
        <v>0</v>
      </c>
      <c r="D1556" s="198">
        <v>386.59</v>
      </c>
      <c r="E1556" s="198">
        <f t="shared" si="28"/>
        <v>2014</v>
      </c>
    </row>
    <row r="1557" spans="2:5" x14ac:dyDescent="0.2">
      <c r="B1557" s="199">
        <v>41932</v>
      </c>
      <c r="C1557" s="200">
        <v>0</v>
      </c>
      <c r="D1557" s="198">
        <v>379.37</v>
      </c>
      <c r="E1557" s="198">
        <f t="shared" si="28"/>
        <v>2014</v>
      </c>
    </row>
    <row r="1558" spans="2:5" x14ac:dyDescent="0.2">
      <c r="B1558" s="199">
        <v>41933</v>
      </c>
      <c r="C1558" s="200">
        <v>0</v>
      </c>
      <c r="D1558" s="198">
        <v>382.38</v>
      </c>
      <c r="E1558" s="198">
        <f t="shared" si="28"/>
        <v>2014</v>
      </c>
    </row>
    <row r="1559" spans="2:5" x14ac:dyDescent="0.2">
      <c r="B1559" s="199">
        <v>41934</v>
      </c>
      <c r="C1559" s="200">
        <v>0</v>
      </c>
      <c r="D1559" s="198">
        <v>379.1</v>
      </c>
      <c r="E1559" s="198">
        <f t="shared" si="28"/>
        <v>2014</v>
      </c>
    </row>
    <row r="1560" spans="2:5" x14ac:dyDescent="0.2">
      <c r="B1560" s="199">
        <v>41935</v>
      </c>
      <c r="C1560" s="200">
        <v>0</v>
      </c>
      <c r="D1560" s="198">
        <v>355.86</v>
      </c>
      <c r="E1560" s="198">
        <f t="shared" si="28"/>
        <v>2014</v>
      </c>
    </row>
    <row r="1561" spans="2:5" x14ac:dyDescent="0.2">
      <c r="B1561" s="199">
        <v>41936</v>
      </c>
      <c r="C1561" s="200">
        <v>0</v>
      </c>
      <c r="D1561" s="198">
        <v>355.17</v>
      </c>
      <c r="E1561" s="198">
        <f t="shared" si="28"/>
        <v>2014</v>
      </c>
    </row>
    <row r="1562" spans="2:5" x14ac:dyDescent="0.2">
      <c r="B1562" s="199">
        <v>41937</v>
      </c>
      <c r="C1562" s="200">
        <v>0</v>
      </c>
      <c r="D1562" s="198">
        <v>346.11</v>
      </c>
      <c r="E1562" s="198">
        <f t="shared" si="28"/>
        <v>2014</v>
      </c>
    </row>
    <row r="1563" spans="2:5" x14ac:dyDescent="0.2">
      <c r="B1563" s="199">
        <v>41938</v>
      </c>
      <c r="C1563" s="200">
        <v>0</v>
      </c>
      <c r="D1563" s="198">
        <v>351.54</v>
      </c>
      <c r="E1563" s="198">
        <f t="shared" si="28"/>
        <v>2014</v>
      </c>
    </row>
    <row r="1564" spans="2:5" x14ac:dyDescent="0.2">
      <c r="B1564" s="199">
        <v>41939</v>
      </c>
      <c r="C1564" s="200">
        <v>0</v>
      </c>
      <c r="D1564" s="198">
        <v>348.96</v>
      </c>
      <c r="E1564" s="198">
        <f t="shared" si="28"/>
        <v>2014</v>
      </c>
    </row>
    <row r="1565" spans="2:5" x14ac:dyDescent="0.2">
      <c r="B1565" s="199">
        <v>41940</v>
      </c>
      <c r="C1565" s="200">
        <v>0</v>
      </c>
      <c r="D1565" s="198">
        <v>351.9</v>
      </c>
      <c r="E1565" s="198">
        <f t="shared" si="28"/>
        <v>2014</v>
      </c>
    </row>
    <row r="1566" spans="2:5" x14ac:dyDescent="0.2">
      <c r="B1566" s="199">
        <v>41941</v>
      </c>
      <c r="C1566" s="200">
        <v>0</v>
      </c>
      <c r="D1566" s="198">
        <v>333.38</v>
      </c>
      <c r="E1566" s="198">
        <f t="shared" si="28"/>
        <v>2014</v>
      </c>
    </row>
    <row r="1567" spans="2:5" x14ac:dyDescent="0.2">
      <c r="B1567" s="199">
        <v>41942</v>
      </c>
      <c r="C1567" s="200">
        <v>0</v>
      </c>
      <c r="D1567" s="198">
        <v>343.78</v>
      </c>
      <c r="E1567" s="198">
        <f t="shared" si="28"/>
        <v>2014</v>
      </c>
    </row>
    <row r="1568" spans="2:5" x14ac:dyDescent="0.2">
      <c r="B1568" s="199">
        <v>41943</v>
      </c>
      <c r="C1568" s="200">
        <v>0</v>
      </c>
      <c r="D1568" s="198">
        <v>336.8</v>
      </c>
      <c r="E1568" s="198">
        <f t="shared" si="28"/>
        <v>2014</v>
      </c>
    </row>
    <row r="1569" spans="2:5" x14ac:dyDescent="0.2">
      <c r="B1569" s="199">
        <v>41944</v>
      </c>
      <c r="C1569" s="200">
        <v>0</v>
      </c>
      <c r="D1569" s="198">
        <v>325.39</v>
      </c>
      <c r="E1569" s="198">
        <f t="shared" si="28"/>
        <v>2014</v>
      </c>
    </row>
    <row r="1570" spans="2:5" x14ac:dyDescent="0.2">
      <c r="B1570" s="199">
        <v>41945</v>
      </c>
      <c r="C1570" s="200">
        <v>0</v>
      </c>
      <c r="D1570" s="198">
        <v>323.74</v>
      </c>
      <c r="E1570" s="198">
        <f t="shared" si="28"/>
        <v>2014</v>
      </c>
    </row>
    <row r="1571" spans="2:5" x14ac:dyDescent="0.2">
      <c r="B1571" s="199">
        <v>41946</v>
      </c>
      <c r="C1571" s="200">
        <v>0</v>
      </c>
      <c r="D1571" s="198">
        <v>324.23</v>
      </c>
      <c r="E1571" s="198">
        <f t="shared" si="28"/>
        <v>2014</v>
      </c>
    </row>
    <row r="1572" spans="2:5" x14ac:dyDescent="0.2">
      <c r="B1572" s="199">
        <v>41947</v>
      </c>
      <c r="C1572" s="200">
        <v>0</v>
      </c>
      <c r="D1572" s="198">
        <v>328.28</v>
      </c>
      <c r="E1572" s="198">
        <f t="shared" si="28"/>
        <v>2014</v>
      </c>
    </row>
    <row r="1573" spans="2:5" x14ac:dyDescent="0.2">
      <c r="B1573" s="199">
        <v>41948</v>
      </c>
      <c r="C1573" s="200">
        <v>0</v>
      </c>
      <c r="D1573" s="198">
        <v>337.14</v>
      </c>
      <c r="E1573" s="198">
        <f t="shared" si="28"/>
        <v>2014</v>
      </c>
    </row>
    <row r="1574" spans="2:5" x14ac:dyDescent="0.2">
      <c r="B1574" s="199">
        <v>41949</v>
      </c>
      <c r="C1574" s="200">
        <v>0</v>
      </c>
      <c r="D1574" s="198">
        <v>348.23</v>
      </c>
      <c r="E1574" s="198">
        <f t="shared" si="28"/>
        <v>2014</v>
      </c>
    </row>
    <row r="1575" spans="2:5" x14ac:dyDescent="0.2">
      <c r="B1575" s="199">
        <v>41950</v>
      </c>
      <c r="C1575" s="200">
        <v>0</v>
      </c>
      <c r="D1575" s="198">
        <v>341.08</v>
      </c>
      <c r="E1575" s="198">
        <f t="shared" si="28"/>
        <v>2014</v>
      </c>
    </row>
    <row r="1576" spans="2:5" x14ac:dyDescent="0.2">
      <c r="B1576" s="199">
        <v>41951</v>
      </c>
      <c r="C1576" s="200">
        <v>0</v>
      </c>
      <c r="D1576" s="198">
        <v>344.03</v>
      </c>
      <c r="E1576" s="198">
        <f t="shared" si="28"/>
        <v>2014</v>
      </c>
    </row>
    <row r="1577" spans="2:5" x14ac:dyDescent="0.2">
      <c r="B1577" s="199">
        <v>41952</v>
      </c>
      <c r="C1577" s="200">
        <v>0</v>
      </c>
      <c r="D1577" s="198">
        <v>363.31</v>
      </c>
      <c r="E1577" s="198">
        <f t="shared" si="28"/>
        <v>2014</v>
      </c>
    </row>
    <row r="1578" spans="2:5" x14ac:dyDescent="0.2">
      <c r="B1578" s="199">
        <v>41953</v>
      </c>
      <c r="C1578" s="200">
        <v>0</v>
      </c>
      <c r="D1578" s="198">
        <v>365.29</v>
      </c>
      <c r="E1578" s="198">
        <f t="shared" si="28"/>
        <v>2014</v>
      </c>
    </row>
    <row r="1579" spans="2:5" x14ac:dyDescent="0.2">
      <c r="B1579" s="199">
        <v>41954</v>
      </c>
      <c r="C1579" s="200">
        <v>0</v>
      </c>
      <c r="D1579" s="198">
        <v>366.99</v>
      </c>
      <c r="E1579" s="198">
        <f t="shared" si="28"/>
        <v>2014</v>
      </c>
    </row>
    <row r="1580" spans="2:5" x14ac:dyDescent="0.2">
      <c r="B1580" s="199">
        <v>41955</v>
      </c>
      <c r="C1580" s="200">
        <v>0</v>
      </c>
      <c r="D1580" s="198">
        <v>427.24</v>
      </c>
      <c r="E1580" s="198">
        <f t="shared" si="28"/>
        <v>2014</v>
      </c>
    </row>
    <row r="1581" spans="2:5" x14ac:dyDescent="0.2">
      <c r="B1581" s="199">
        <v>41956</v>
      </c>
      <c r="C1581" s="200">
        <v>0</v>
      </c>
      <c r="D1581" s="198">
        <v>417.15</v>
      </c>
      <c r="E1581" s="198">
        <f t="shared" si="28"/>
        <v>2014</v>
      </c>
    </row>
    <row r="1582" spans="2:5" x14ac:dyDescent="0.2">
      <c r="B1582" s="199">
        <v>41957</v>
      </c>
      <c r="C1582" s="200">
        <v>0</v>
      </c>
      <c r="D1582" s="198">
        <v>398.43</v>
      </c>
      <c r="E1582" s="198">
        <f t="shared" si="28"/>
        <v>2014</v>
      </c>
    </row>
    <row r="1583" spans="2:5" x14ac:dyDescent="0.2">
      <c r="B1583" s="199">
        <v>41958</v>
      </c>
      <c r="C1583" s="200">
        <v>0</v>
      </c>
      <c r="D1583" s="198">
        <v>375.13</v>
      </c>
      <c r="E1583" s="198">
        <f t="shared" si="28"/>
        <v>2014</v>
      </c>
    </row>
    <row r="1584" spans="2:5" x14ac:dyDescent="0.2">
      <c r="B1584" s="199">
        <v>41959</v>
      </c>
      <c r="C1584" s="200">
        <v>0</v>
      </c>
      <c r="D1584" s="198">
        <v>388.55</v>
      </c>
      <c r="E1584" s="198">
        <f t="shared" si="28"/>
        <v>2014</v>
      </c>
    </row>
    <row r="1585" spans="2:5" x14ac:dyDescent="0.2">
      <c r="B1585" s="199">
        <v>41960</v>
      </c>
      <c r="C1585" s="200">
        <v>0</v>
      </c>
      <c r="D1585" s="198">
        <v>385.86</v>
      </c>
      <c r="E1585" s="198">
        <f t="shared" si="28"/>
        <v>2014</v>
      </c>
    </row>
    <row r="1586" spans="2:5" x14ac:dyDescent="0.2">
      <c r="B1586" s="199">
        <v>41961</v>
      </c>
      <c r="C1586" s="200">
        <v>0</v>
      </c>
      <c r="D1586" s="198">
        <v>372.38</v>
      </c>
      <c r="E1586" s="198">
        <f t="shared" si="28"/>
        <v>2014</v>
      </c>
    </row>
    <row r="1587" spans="2:5" x14ac:dyDescent="0.2">
      <c r="B1587" s="199">
        <v>41962</v>
      </c>
      <c r="C1587" s="200">
        <v>0</v>
      </c>
      <c r="D1587" s="198">
        <v>377.24</v>
      </c>
      <c r="E1587" s="198">
        <f t="shared" si="28"/>
        <v>2014</v>
      </c>
    </row>
    <row r="1588" spans="2:5" x14ac:dyDescent="0.2">
      <c r="B1588" s="199">
        <v>41963</v>
      </c>
      <c r="C1588" s="200">
        <v>0</v>
      </c>
      <c r="D1588" s="198">
        <v>356.14</v>
      </c>
      <c r="E1588" s="198">
        <f t="shared" si="28"/>
        <v>2014</v>
      </c>
    </row>
    <row r="1589" spans="2:5" x14ac:dyDescent="0.2">
      <c r="B1589" s="199">
        <v>41964</v>
      </c>
      <c r="C1589" s="200">
        <v>0</v>
      </c>
      <c r="D1589" s="198">
        <v>348.86</v>
      </c>
      <c r="E1589" s="198">
        <f t="shared" si="28"/>
        <v>2014</v>
      </c>
    </row>
    <row r="1590" spans="2:5" x14ac:dyDescent="0.2">
      <c r="B1590" s="199">
        <v>41965</v>
      </c>
      <c r="C1590" s="200">
        <v>0</v>
      </c>
      <c r="D1590" s="198">
        <v>352.04</v>
      </c>
      <c r="E1590" s="198">
        <f t="shared" si="28"/>
        <v>2014</v>
      </c>
    </row>
    <row r="1591" spans="2:5" x14ac:dyDescent="0.2">
      <c r="B1591" s="199">
        <v>41966</v>
      </c>
      <c r="C1591" s="200">
        <v>0</v>
      </c>
      <c r="D1591" s="198">
        <v>366.77</v>
      </c>
      <c r="E1591" s="198">
        <f t="shared" si="28"/>
        <v>2014</v>
      </c>
    </row>
    <row r="1592" spans="2:5" x14ac:dyDescent="0.2">
      <c r="B1592" s="199">
        <v>41967</v>
      </c>
      <c r="C1592" s="200">
        <v>0</v>
      </c>
      <c r="D1592" s="198">
        <v>375.24</v>
      </c>
      <c r="E1592" s="198">
        <f t="shared" si="28"/>
        <v>2014</v>
      </c>
    </row>
    <row r="1593" spans="2:5" x14ac:dyDescent="0.2">
      <c r="B1593" s="199">
        <v>41968</v>
      </c>
      <c r="C1593" s="200">
        <v>0</v>
      </c>
      <c r="D1593" s="198">
        <v>375.72</v>
      </c>
      <c r="E1593" s="198">
        <f t="shared" si="28"/>
        <v>2014</v>
      </c>
    </row>
    <row r="1594" spans="2:5" x14ac:dyDescent="0.2">
      <c r="B1594" s="199">
        <v>41969</v>
      </c>
      <c r="C1594" s="200">
        <v>0</v>
      </c>
      <c r="D1594" s="198">
        <v>368.51</v>
      </c>
      <c r="E1594" s="198">
        <f t="shared" si="28"/>
        <v>2014</v>
      </c>
    </row>
    <row r="1595" spans="2:5" x14ac:dyDescent="0.2">
      <c r="B1595" s="199">
        <v>41970</v>
      </c>
      <c r="C1595" s="200">
        <v>0</v>
      </c>
      <c r="D1595" s="198">
        <v>369.14</v>
      </c>
      <c r="E1595" s="198">
        <f t="shared" si="28"/>
        <v>2014</v>
      </c>
    </row>
    <row r="1596" spans="2:5" x14ac:dyDescent="0.2">
      <c r="B1596" s="199">
        <v>41971</v>
      </c>
      <c r="C1596" s="200">
        <v>0</v>
      </c>
      <c r="D1596" s="198">
        <v>375.85</v>
      </c>
      <c r="E1596" s="198">
        <f t="shared" si="28"/>
        <v>2014</v>
      </c>
    </row>
    <row r="1597" spans="2:5" x14ac:dyDescent="0.2">
      <c r="B1597" s="199">
        <v>41972</v>
      </c>
      <c r="C1597" s="200">
        <v>0</v>
      </c>
      <c r="D1597" s="198">
        <v>375.22</v>
      </c>
      <c r="E1597" s="198">
        <f t="shared" si="28"/>
        <v>2014</v>
      </c>
    </row>
    <row r="1598" spans="2:5" x14ac:dyDescent="0.2">
      <c r="B1598" s="199">
        <v>41973</v>
      </c>
      <c r="C1598" s="200">
        <v>0</v>
      </c>
      <c r="D1598" s="198">
        <v>377.09</v>
      </c>
      <c r="E1598" s="198">
        <f t="shared" si="28"/>
        <v>2014</v>
      </c>
    </row>
    <row r="1599" spans="2:5" x14ac:dyDescent="0.2">
      <c r="B1599" s="199">
        <v>41974</v>
      </c>
      <c r="C1599" s="200">
        <v>0</v>
      </c>
      <c r="D1599" s="198">
        <v>378.64</v>
      </c>
      <c r="E1599" s="198">
        <f t="shared" si="28"/>
        <v>2014</v>
      </c>
    </row>
    <row r="1600" spans="2:5" x14ac:dyDescent="0.2">
      <c r="B1600" s="199">
        <v>41975</v>
      </c>
      <c r="C1600" s="200">
        <v>0</v>
      </c>
      <c r="D1600" s="198">
        <v>381.54</v>
      </c>
      <c r="E1600" s="198">
        <f t="shared" si="28"/>
        <v>2014</v>
      </c>
    </row>
    <row r="1601" spans="2:5" x14ac:dyDescent="0.2">
      <c r="B1601" s="199">
        <v>41976</v>
      </c>
      <c r="C1601" s="200">
        <v>0</v>
      </c>
      <c r="D1601" s="198">
        <v>374.97</v>
      </c>
      <c r="E1601" s="198">
        <f t="shared" si="28"/>
        <v>2014</v>
      </c>
    </row>
    <row r="1602" spans="2:5" x14ac:dyDescent="0.2">
      <c r="B1602" s="199">
        <v>41977</v>
      </c>
      <c r="C1602" s="200">
        <v>0</v>
      </c>
      <c r="D1602" s="198">
        <v>369.15</v>
      </c>
      <c r="E1602" s="198">
        <f t="shared" si="28"/>
        <v>2014</v>
      </c>
    </row>
    <row r="1603" spans="2:5" x14ac:dyDescent="0.2">
      <c r="B1603" s="199">
        <v>41978</v>
      </c>
      <c r="C1603" s="200">
        <v>0</v>
      </c>
      <c r="D1603" s="198">
        <v>376.04</v>
      </c>
      <c r="E1603" s="198">
        <f t="shared" ref="E1603:E1666" si="29">YEAR(B1603)</f>
        <v>2014</v>
      </c>
    </row>
    <row r="1604" spans="2:5" x14ac:dyDescent="0.2">
      <c r="B1604" s="199">
        <v>41979</v>
      </c>
      <c r="C1604" s="200">
        <v>0</v>
      </c>
      <c r="D1604" s="198">
        <v>374.02</v>
      </c>
      <c r="E1604" s="198">
        <f t="shared" si="29"/>
        <v>2014</v>
      </c>
    </row>
    <row r="1605" spans="2:5" x14ac:dyDescent="0.2">
      <c r="B1605" s="199">
        <v>41980</v>
      </c>
      <c r="C1605" s="200">
        <v>0</v>
      </c>
      <c r="D1605" s="198">
        <v>374.26</v>
      </c>
      <c r="E1605" s="198">
        <f t="shared" si="29"/>
        <v>2014</v>
      </c>
    </row>
    <row r="1606" spans="2:5" x14ac:dyDescent="0.2">
      <c r="B1606" s="199">
        <v>41981</v>
      </c>
      <c r="C1606" s="200">
        <v>0</v>
      </c>
      <c r="D1606" s="198">
        <v>360.94</v>
      </c>
      <c r="E1606" s="198">
        <f t="shared" si="29"/>
        <v>2014</v>
      </c>
    </row>
    <row r="1607" spans="2:5" x14ac:dyDescent="0.2">
      <c r="B1607" s="199">
        <v>41982</v>
      </c>
      <c r="C1607" s="200">
        <v>0</v>
      </c>
      <c r="D1607" s="198">
        <v>351.27</v>
      </c>
      <c r="E1607" s="198">
        <f t="shared" si="29"/>
        <v>2014</v>
      </c>
    </row>
    <row r="1608" spans="2:5" x14ac:dyDescent="0.2">
      <c r="B1608" s="199">
        <v>41983</v>
      </c>
      <c r="C1608" s="200">
        <v>0</v>
      </c>
      <c r="D1608" s="198">
        <v>344.62</v>
      </c>
      <c r="E1608" s="198">
        <f t="shared" si="29"/>
        <v>2014</v>
      </c>
    </row>
    <row r="1609" spans="2:5" x14ac:dyDescent="0.2">
      <c r="B1609" s="199">
        <v>41984</v>
      </c>
      <c r="C1609" s="200">
        <v>0</v>
      </c>
      <c r="D1609" s="198">
        <v>347.13</v>
      </c>
      <c r="E1609" s="198">
        <f t="shared" si="29"/>
        <v>2014</v>
      </c>
    </row>
    <row r="1610" spans="2:5" x14ac:dyDescent="0.2">
      <c r="B1610" s="199">
        <v>41985</v>
      </c>
      <c r="C1610" s="200">
        <v>0</v>
      </c>
      <c r="D1610" s="198">
        <v>350.94</v>
      </c>
      <c r="E1610" s="198">
        <f t="shared" si="29"/>
        <v>2014</v>
      </c>
    </row>
    <row r="1611" spans="2:5" x14ac:dyDescent="0.2">
      <c r="B1611" s="199">
        <v>41986</v>
      </c>
      <c r="C1611" s="200">
        <v>0</v>
      </c>
      <c r="D1611" s="198">
        <v>347.47</v>
      </c>
      <c r="E1611" s="198">
        <f t="shared" si="29"/>
        <v>2014</v>
      </c>
    </row>
    <row r="1612" spans="2:5" x14ac:dyDescent="0.2">
      <c r="B1612" s="199">
        <v>41987</v>
      </c>
      <c r="C1612" s="200">
        <v>0</v>
      </c>
      <c r="D1612" s="198">
        <v>351.14</v>
      </c>
      <c r="E1612" s="198">
        <f t="shared" si="29"/>
        <v>2014</v>
      </c>
    </row>
    <row r="1613" spans="2:5" x14ac:dyDescent="0.2">
      <c r="B1613" s="199">
        <v>41988</v>
      </c>
      <c r="C1613" s="200">
        <v>0</v>
      </c>
      <c r="D1613" s="198">
        <v>345.1</v>
      </c>
      <c r="E1613" s="198">
        <f t="shared" si="29"/>
        <v>2014</v>
      </c>
    </row>
    <row r="1614" spans="2:5" x14ac:dyDescent="0.2">
      <c r="B1614" s="199">
        <v>41989</v>
      </c>
      <c r="C1614" s="200">
        <v>0</v>
      </c>
      <c r="D1614" s="198">
        <v>326.08</v>
      </c>
      <c r="E1614" s="198">
        <f t="shared" si="29"/>
        <v>2014</v>
      </c>
    </row>
    <row r="1615" spans="2:5" x14ac:dyDescent="0.2">
      <c r="B1615" s="199">
        <v>41990</v>
      </c>
      <c r="C1615" s="200">
        <v>0</v>
      </c>
      <c r="D1615" s="198">
        <v>319.17</v>
      </c>
      <c r="E1615" s="198">
        <f t="shared" si="29"/>
        <v>2014</v>
      </c>
    </row>
    <row r="1616" spans="2:5" x14ac:dyDescent="0.2">
      <c r="B1616" s="199">
        <v>41991</v>
      </c>
      <c r="C1616" s="200">
        <v>0</v>
      </c>
      <c r="D1616" s="198">
        <v>310.75</v>
      </c>
      <c r="E1616" s="198">
        <f t="shared" si="29"/>
        <v>2014</v>
      </c>
    </row>
    <row r="1617" spans="2:5" x14ac:dyDescent="0.2">
      <c r="B1617" s="199">
        <v>41992</v>
      </c>
      <c r="C1617" s="200">
        <v>0</v>
      </c>
      <c r="D1617" s="198">
        <v>317.01</v>
      </c>
      <c r="E1617" s="198">
        <f t="shared" si="29"/>
        <v>2014</v>
      </c>
    </row>
    <row r="1618" spans="2:5" x14ac:dyDescent="0.2">
      <c r="B1618" s="199">
        <v>41993</v>
      </c>
      <c r="C1618" s="200">
        <v>0</v>
      </c>
      <c r="D1618" s="198">
        <v>329.57</v>
      </c>
      <c r="E1618" s="198">
        <f t="shared" si="29"/>
        <v>2014</v>
      </c>
    </row>
    <row r="1619" spans="2:5" x14ac:dyDescent="0.2">
      <c r="B1619" s="199">
        <v>41994</v>
      </c>
      <c r="C1619" s="200">
        <v>0</v>
      </c>
      <c r="D1619" s="198">
        <v>319.24</v>
      </c>
      <c r="E1619" s="198">
        <f t="shared" si="29"/>
        <v>2014</v>
      </c>
    </row>
    <row r="1620" spans="2:5" x14ac:dyDescent="0.2">
      <c r="B1620" s="199">
        <v>41995</v>
      </c>
      <c r="C1620" s="200">
        <v>0</v>
      </c>
      <c r="D1620" s="198">
        <v>330.67</v>
      </c>
      <c r="E1620" s="198">
        <f t="shared" si="29"/>
        <v>2014</v>
      </c>
    </row>
    <row r="1621" spans="2:5" x14ac:dyDescent="0.2">
      <c r="B1621" s="199">
        <v>41996</v>
      </c>
      <c r="C1621" s="200">
        <v>0</v>
      </c>
      <c r="D1621" s="198">
        <v>334.05</v>
      </c>
      <c r="E1621" s="198">
        <f t="shared" si="29"/>
        <v>2014</v>
      </c>
    </row>
    <row r="1622" spans="2:5" x14ac:dyDescent="0.2">
      <c r="B1622" s="199">
        <v>41997</v>
      </c>
      <c r="C1622" s="200">
        <v>0</v>
      </c>
      <c r="D1622" s="198">
        <v>321.88</v>
      </c>
      <c r="E1622" s="198">
        <f t="shared" si="29"/>
        <v>2014</v>
      </c>
    </row>
    <row r="1623" spans="2:5" x14ac:dyDescent="0.2">
      <c r="B1623" s="199">
        <v>41998</v>
      </c>
      <c r="C1623" s="200">
        <v>0</v>
      </c>
      <c r="D1623" s="198">
        <v>318.61</v>
      </c>
      <c r="E1623" s="198">
        <f t="shared" si="29"/>
        <v>2014</v>
      </c>
    </row>
    <row r="1624" spans="2:5" x14ac:dyDescent="0.2">
      <c r="B1624" s="199">
        <v>41999</v>
      </c>
      <c r="C1624" s="200">
        <v>0</v>
      </c>
      <c r="D1624" s="198">
        <v>327.16000000000003</v>
      </c>
      <c r="E1624" s="198">
        <f t="shared" si="29"/>
        <v>2014</v>
      </c>
    </row>
    <row r="1625" spans="2:5" x14ac:dyDescent="0.2">
      <c r="B1625" s="199">
        <v>42000</v>
      </c>
      <c r="C1625" s="200">
        <v>0</v>
      </c>
      <c r="D1625" s="198">
        <v>315.17</v>
      </c>
      <c r="E1625" s="198">
        <f t="shared" si="29"/>
        <v>2014</v>
      </c>
    </row>
    <row r="1626" spans="2:5" x14ac:dyDescent="0.2">
      <c r="B1626" s="199">
        <v>42001</v>
      </c>
      <c r="C1626" s="200">
        <v>0</v>
      </c>
      <c r="D1626" s="198">
        <v>316.8</v>
      </c>
      <c r="E1626" s="198">
        <f t="shared" si="29"/>
        <v>2014</v>
      </c>
    </row>
    <row r="1627" spans="2:5" x14ac:dyDescent="0.2">
      <c r="B1627" s="199">
        <v>42002</v>
      </c>
      <c r="C1627" s="200">
        <v>0</v>
      </c>
      <c r="D1627" s="198">
        <v>312.44</v>
      </c>
      <c r="E1627" s="198">
        <f t="shared" si="29"/>
        <v>2014</v>
      </c>
    </row>
    <row r="1628" spans="2:5" x14ac:dyDescent="0.2">
      <c r="B1628" s="199">
        <v>42003</v>
      </c>
      <c r="C1628" s="200">
        <v>0</v>
      </c>
      <c r="D1628" s="198">
        <v>309.87</v>
      </c>
      <c r="E1628" s="198">
        <f t="shared" si="29"/>
        <v>2014</v>
      </c>
    </row>
    <row r="1629" spans="2:5" x14ac:dyDescent="0.2">
      <c r="B1629" s="199">
        <v>42004</v>
      </c>
      <c r="C1629" s="200">
        <v>0</v>
      </c>
      <c r="D1629" s="198">
        <v>319.7</v>
      </c>
      <c r="E1629" s="198">
        <f t="shared" si="29"/>
        <v>2014</v>
      </c>
    </row>
    <row r="1630" spans="2:5" x14ac:dyDescent="0.2">
      <c r="B1630" s="199">
        <v>42005</v>
      </c>
      <c r="C1630" s="200">
        <v>0</v>
      </c>
      <c r="D1630" s="198">
        <v>313.92</v>
      </c>
      <c r="E1630" s="198">
        <f t="shared" si="29"/>
        <v>2015</v>
      </c>
    </row>
    <row r="1631" spans="2:5" x14ac:dyDescent="0.2">
      <c r="B1631" s="199">
        <v>42006</v>
      </c>
      <c r="C1631" s="200">
        <v>0</v>
      </c>
      <c r="D1631" s="198">
        <v>314.58999999999997</v>
      </c>
      <c r="E1631" s="198">
        <f t="shared" si="29"/>
        <v>2015</v>
      </c>
    </row>
    <row r="1632" spans="2:5" x14ac:dyDescent="0.2">
      <c r="B1632" s="199">
        <v>42007</v>
      </c>
      <c r="C1632" s="200">
        <v>0</v>
      </c>
      <c r="D1632" s="198">
        <v>279.85000000000002</v>
      </c>
      <c r="E1632" s="198">
        <f t="shared" si="29"/>
        <v>2015</v>
      </c>
    </row>
    <row r="1633" spans="2:5" x14ac:dyDescent="0.2">
      <c r="B1633" s="199">
        <v>42008</v>
      </c>
      <c r="C1633" s="200">
        <v>0</v>
      </c>
      <c r="D1633" s="198">
        <v>263.63</v>
      </c>
      <c r="E1633" s="198">
        <f t="shared" si="29"/>
        <v>2015</v>
      </c>
    </row>
    <row r="1634" spans="2:5" x14ac:dyDescent="0.2">
      <c r="B1634" s="199">
        <v>42009</v>
      </c>
      <c r="C1634" s="200">
        <v>0</v>
      </c>
      <c r="D1634" s="198">
        <v>272.95</v>
      </c>
      <c r="E1634" s="198">
        <f t="shared" si="29"/>
        <v>2015</v>
      </c>
    </row>
    <row r="1635" spans="2:5" x14ac:dyDescent="0.2">
      <c r="B1635" s="199">
        <v>42010</v>
      </c>
      <c r="C1635" s="200">
        <v>0</v>
      </c>
      <c r="D1635" s="198">
        <v>285.58</v>
      </c>
      <c r="E1635" s="198">
        <f t="shared" si="29"/>
        <v>2015</v>
      </c>
    </row>
    <row r="1636" spans="2:5" x14ac:dyDescent="0.2">
      <c r="B1636" s="199">
        <v>42011</v>
      </c>
      <c r="C1636" s="200">
        <v>0</v>
      </c>
      <c r="D1636" s="198">
        <v>294.88</v>
      </c>
      <c r="E1636" s="198">
        <f t="shared" si="29"/>
        <v>2015</v>
      </c>
    </row>
    <row r="1637" spans="2:5" x14ac:dyDescent="0.2">
      <c r="B1637" s="199">
        <v>42012</v>
      </c>
      <c r="C1637" s="200">
        <v>0</v>
      </c>
      <c r="D1637" s="198">
        <v>283.25</v>
      </c>
      <c r="E1637" s="198">
        <f t="shared" si="29"/>
        <v>2015</v>
      </c>
    </row>
    <row r="1638" spans="2:5" x14ac:dyDescent="0.2">
      <c r="B1638" s="199">
        <v>42013</v>
      </c>
      <c r="C1638" s="200">
        <v>0</v>
      </c>
      <c r="D1638" s="198">
        <v>288.83999999999997</v>
      </c>
      <c r="E1638" s="198">
        <f t="shared" si="29"/>
        <v>2015</v>
      </c>
    </row>
    <row r="1639" spans="2:5" x14ac:dyDescent="0.2">
      <c r="B1639" s="199">
        <v>42014</v>
      </c>
      <c r="C1639" s="200">
        <v>0</v>
      </c>
      <c r="D1639" s="198">
        <v>274.07</v>
      </c>
      <c r="E1639" s="198">
        <f t="shared" si="29"/>
        <v>2015</v>
      </c>
    </row>
    <row r="1640" spans="2:5" x14ac:dyDescent="0.2">
      <c r="B1640" s="199">
        <v>42015</v>
      </c>
      <c r="C1640" s="200">
        <v>0</v>
      </c>
      <c r="D1640" s="198">
        <v>265.37</v>
      </c>
      <c r="E1640" s="198">
        <f t="shared" si="29"/>
        <v>2015</v>
      </c>
    </row>
    <row r="1641" spans="2:5" x14ac:dyDescent="0.2">
      <c r="B1641" s="199">
        <v>42016</v>
      </c>
      <c r="C1641" s="200">
        <v>0</v>
      </c>
      <c r="D1641" s="198">
        <v>267.08999999999997</v>
      </c>
      <c r="E1641" s="198">
        <f t="shared" si="29"/>
        <v>2015</v>
      </c>
    </row>
    <row r="1642" spans="2:5" x14ac:dyDescent="0.2">
      <c r="B1642" s="199">
        <v>42017</v>
      </c>
      <c r="C1642" s="200">
        <v>0</v>
      </c>
      <c r="D1642" s="198">
        <v>226.98</v>
      </c>
      <c r="E1642" s="198">
        <f t="shared" si="29"/>
        <v>2015</v>
      </c>
    </row>
    <row r="1643" spans="2:5" x14ac:dyDescent="0.2">
      <c r="B1643" s="199">
        <v>42018</v>
      </c>
      <c r="C1643" s="200">
        <v>0</v>
      </c>
      <c r="D1643" s="198">
        <v>177.28</v>
      </c>
      <c r="E1643" s="198">
        <f t="shared" si="29"/>
        <v>2015</v>
      </c>
    </row>
    <row r="1644" spans="2:5" x14ac:dyDescent="0.2">
      <c r="B1644" s="199">
        <v>42019</v>
      </c>
      <c r="C1644" s="200">
        <v>0</v>
      </c>
      <c r="D1644" s="198">
        <v>210.46</v>
      </c>
      <c r="E1644" s="198">
        <f t="shared" si="29"/>
        <v>2015</v>
      </c>
    </row>
    <row r="1645" spans="2:5" x14ac:dyDescent="0.2">
      <c r="B1645" s="199">
        <v>42020</v>
      </c>
      <c r="C1645" s="200">
        <v>0</v>
      </c>
      <c r="D1645" s="198">
        <v>207.22</v>
      </c>
      <c r="E1645" s="198">
        <f t="shared" si="29"/>
        <v>2015</v>
      </c>
    </row>
    <row r="1646" spans="2:5" x14ac:dyDescent="0.2">
      <c r="B1646" s="199">
        <v>42021</v>
      </c>
      <c r="C1646" s="200">
        <v>0</v>
      </c>
      <c r="D1646" s="198">
        <v>199.62</v>
      </c>
      <c r="E1646" s="198">
        <f t="shared" si="29"/>
        <v>2015</v>
      </c>
    </row>
    <row r="1647" spans="2:5" x14ac:dyDescent="0.2">
      <c r="B1647" s="199">
        <v>42022</v>
      </c>
      <c r="C1647" s="200">
        <v>0</v>
      </c>
      <c r="D1647" s="198">
        <v>209.93</v>
      </c>
      <c r="E1647" s="198">
        <f t="shared" si="29"/>
        <v>2015</v>
      </c>
    </row>
    <row r="1648" spans="2:5" x14ac:dyDescent="0.2">
      <c r="B1648" s="199">
        <v>42023</v>
      </c>
      <c r="C1648" s="200">
        <v>0</v>
      </c>
      <c r="D1648" s="198">
        <v>213.98</v>
      </c>
      <c r="E1648" s="198">
        <f t="shared" si="29"/>
        <v>2015</v>
      </c>
    </row>
    <row r="1649" spans="2:5" x14ac:dyDescent="0.2">
      <c r="B1649" s="199">
        <v>42024</v>
      </c>
      <c r="C1649" s="200">
        <v>0</v>
      </c>
      <c r="D1649" s="198">
        <v>210.48</v>
      </c>
      <c r="E1649" s="198">
        <f t="shared" si="29"/>
        <v>2015</v>
      </c>
    </row>
    <row r="1650" spans="2:5" x14ac:dyDescent="0.2">
      <c r="B1650" s="199">
        <v>42025</v>
      </c>
      <c r="C1650" s="200">
        <v>0</v>
      </c>
      <c r="D1650" s="198">
        <v>225.98</v>
      </c>
      <c r="E1650" s="198">
        <f t="shared" si="29"/>
        <v>2015</v>
      </c>
    </row>
    <row r="1651" spans="2:5" x14ac:dyDescent="0.2">
      <c r="B1651" s="199">
        <v>42026</v>
      </c>
      <c r="C1651" s="200">
        <v>0</v>
      </c>
      <c r="D1651" s="198">
        <v>232.66</v>
      </c>
      <c r="E1651" s="198">
        <f t="shared" si="29"/>
        <v>2015</v>
      </c>
    </row>
    <row r="1652" spans="2:5" x14ac:dyDescent="0.2">
      <c r="B1652" s="199">
        <v>42027</v>
      </c>
      <c r="C1652" s="200">
        <v>0</v>
      </c>
      <c r="D1652" s="198">
        <v>232.97</v>
      </c>
      <c r="E1652" s="198">
        <f t="shared" si="29"/>
        <v>2015</v>
      </c>
    </row>
    <row r="1653" spans="2:5" x14ac:dyDescent="0.2">
      <c r="B1653" s="199">
        <v>42028</v>
      </c>
      <c r="C1653" s="200">
        <v>0</v>
      </c>
      <c r="D1653" s="198">
        <v>247.99</v>
      </c>
      <c r="E1653" s="198">
        <f t="shared" si="29"/>
        <v>2015</v>
      </c>
    </row>
    <row r="1654" spans="2:5" x14ac:dyDescent="0.2">
      <c r="B1654" s="199">
        <v>42029</v>
      </c>
      <c r="C1654" s="200">
        <v>0</v>
      </c>
      <c r="D1654" s="198">
        <v>254.51</v>
      </c>
      <c r="E1654" s="198">
        <f t="shared" si="29"/>
        <v>2015</v>
      </c>
    </row>
    <row r="1655" spans="2:5" x14ac:dyDescent="0.2">
      <c r="B1655" s="199">
        <v>42030</v>
      </c>
      <c r="C1655" s="200">
        <v>0</v>
      </c>
      <c r="D1655" s="198">
        <v>271.95</v>
      </c>
      <c r="E1655" s="198">
        <f t="shared" si="29"/>
        <v>2015</v>
      </c>
    </row>
    <row r="1656" spans="2:5" x14ac:dyDescent="0.2">
      <c r="B1656" s="199">
        <v>42031</v>
      </c>
      <c r="C1656" s="200">
        <v>0</v>
      </c>
      <c r="D1656" s="198">
        <v>262.06</v>
      </c>
      <c r="E1656" s="198">
        <f t="shared" si="29"/>
        <v>2015</v>
      </c>
    </row>
    <row r="1657" spans="2:5" x14ac:dyDescent="0.2">
      <c r="B1657" s="199">
        <v>42032</v>
      </c>
      <c r="C1657" s="200">
        <v>0</v>
      </c>
      <c r="D1657" s="198">
        <v>233.21</v>
      </c>
      <c r="E1657" s="198">
        <f t="shared" si="29"/>
        <v>2015</v>
      </c>
    </row>
    <row r="1658" spans="2:5" x14ac:dyDescent="0.2">
      <c r="B1658" s="199">
        <v>42033</v>
      </c>
      <c r="C1658" s="200">
        <v>0</v>
      </c>
      <c r="D1658" s="198">
        <v>232.4</v>
      </c>
      <c r="E1658" s="198">
        <f t="shared" si="29"/>
        <v>2015</v>
      </c>
    </row>
    <row r="1659" spans="2:5" x14ac:dyDescent="0.2">
      <c r="B1659" s="199">
        <v>42034</v>
      </c>
      <c r="C1659" s="200">
        <v>0</v>
      </c>
      <c r="D1659" s="198">
        <v>226.5</v>
      </c>
      <c r="E1659" s="198">
        <f t="shared" si="29"/>
        <v>2015</v>
      </c>
    </row>
    <row r="1660" spans="2:5" x14ac:dyDescent="0.2">
      <c r="B1660" s="199">
        <v>42035</v>
      </c>
      <c r="C1660" s="200">
        <v>0</v>
      </c>
      <c r="D1660" s="198">
        <v>216.91</v>
      </c>
      <c r="E1660" s="198">
        <f t="shared" si="29"/>
        <v>2015</v>
      </c>
    </row>
    <row r="1661" spans="2:5" x14ac:dyDescent="0.2">
      <c r="B1661" s="199">
        <v>42036</v>
      </c>
      <c r="C1661" s="200">
        <v>0</v>
      </c>
      <c r="D1661" s="198">
        <v>226.4</v>
      </c>
      <c r="E1661" s="198">
        <f t="shared" si="29"/>
        <v>2015</v>
      </c>
    </row>
    <row r="1662" spans="2:5" x14ac:dyDescent="0.2">
      <c r="B1662" s="199">
        <v>42037</v>
      </c>
      <c r="C1662" s="200">
        <v>0</v>
      </c>
      <c r="D1662" s="198">
        <v>237.54</v>
      </c>
      <c r="E1662" s="198">
        <f t="shared" si="29"/>
        <v>2015</v>
      </c>
    </row>
    <row r="1663" spans="2:5" x14ac:dyDescent="0.2">
      <c r="B1663" s="199">
        <v>42038</v>
      </c>
      <c r="C1663" s="200">
        <v>0</v>
      </c>
      <c r="D1663" s="198">
        <v>226.96</v>
      </c>
      <c r="E1663" s="198">
        <f t="shared" si="29"/>
        <v>2015</v>
      </c>
    </row>
    <row r="1664" spans="2:5" x14ac:dyDescent="0.2">
      <c r="B1664" s="199">
        <v>42039</v>
      </c>
      <c r="C1664" s="200">
        <v>0</v>
      </c>
      <c r="D1664" s="198">
        <v>226.73</v>
      </c>
      <c r="E1664" s="198">
        <f t="shared" si="29"/>
        <v>2015</v>
      </c>
    </row>
    <row r="1665" spans="2:5" x14ac:dyDescent="0.2">
      <c r="B1665" s="199">
        <v>42040</v>
      </c>
      <c r="C1665" s="200">
        <v>0</v>
      </c>
      <c r="D1665" s="198">
        <v>216.77</v>
      </c>
      <c r="E1665" s="198">
        <f t="shared" si="29"/>
        <v>2015</v>
      </c>
    </row>
    <row r="1666" spans="2:5" x14ac:dyDescent="0.2">
      <c r="B1666" s="199">
        <v>42041</v>
      </c>
      <c r="C1666" s="200">
        <v>0</v>
      </c>
      <c r="D1666" s="198">
        <v>222.48</v>
      </c>
      <c r="E1666" s="198">
        <f t="shared" si="29"/>
        <v>2015</v>
      </c>
    </row>
    <row r="1667" spans="2:5" x14ac:dyDescent="0.2">
      <c r="B1667" s="199">
        <v>42042</v>
      </c>
      <c r="C1667" s="200">
        <v>0</v>
      </c>
      <c r="D1667" s="198">
        <v>227.33</v>
      </c>
      <c r="E1667" s="198">
        <f t="shared" ref="E1667:E1730" si="30">YEAR(B1667)</f>
        <v>2015</v>
      </c>
    </row>
    <row r="1668" spans="2:5" x14ac:dyDescent="0.2">
      <c r="B1668" s="199">
        <v>42043</v>
      </c>
      <c r="C1668" s="200">
        <v>0</v>
      </c>
      <c r="D1668" s="198">
        <v>222.87</v>
      </c>
      <c r="E1668" s="198">
        <f t="shared" si="30"/>
        <v>2015</v>
      </c>
    </row>
    <row r="1669" spans="2:5" x14ac:dyDescent="0.2">
      <c r="B1669" s="199">
        <v>42044</v>
      </c>
      <c r="C1669" s="200">
        <v>0</v>
      </c>
      <c r="D1669" s="198">
        <v>220.17</v>
      </c>
      <c r="E1669" s="198">
        <f t="shared" si="30"/>
        <v>2015</v>
      </c>
    </row>
    <row r="1670" spans="2:5" x14ac:dyDescent="0.2">
      <c r="B1670" s="199">
        <v>42045</v>
      </c>
      <c r="C1670" s="200">
        <v>0</v>
      </c>
      <c r="D1670" s="198">
        <v>220.08</v>
      </c>
      <c r="E1670" s="198">
        <f t="shared" si="30"/>
        <v>2015</v>
      </c>
    </row>
    <row r="1671" spans="2:5" x14ac:dyDescent="0.2">
      <c r="B1671" s="199">
        <v>42046</v>
      </c>
      <c r="C1671" s="200">
        <v>0</v>
      </c>
      <c r="D1671" s="198">
        <v>219.49</v>
      </c>
      <c r="E1671" s="198">
        <f t="shared" si="30"/>
        <v>2015</v>
      </c>
    </row>
    <row r="1672" spans="2:5" x14ac:dyDescent="0.2">
      <c r="B1672" s="199">
        <v>42047</v>
      </c>
      <c r="C1672" s="200">
        <v>0</v>
      </c>
      <c r="D1672" s="198">
        <v>221.85</v>
      </c>
      <c r="E1672" s="198">
        <f t="shared" si="30"/>
        <v>2015</v>
      </c>
    </row>
    <row r="1673" spans="2:5" x14ac:dyDescent="0.2">
      <c r="B1673" s="199">
        <v>42048</v>
      </c>
      <c r="C1673" s="200">
        <v>0</v>
      </c>
      <c r="D1673" s="198">
        <v>235.79</v>
      </c>
      <c r="E1673" s="198">
        <f t="shared" si="30"/>
        <v>2015</v>
      </c>
    </row>
    <row r="1674" spans="2:5" x14ac:dyDescent="0.2">
      <c r="B1674" s="199">
        <v>42049</v>
      </c>
      <c r="C1674" s="200">
        <v>0</v>
      </c>
      <c r="D1674" s="198">
        <v>257.47000000000003</v>
      </c>
      <c r="E1674" s="198">
        <f t="shared" si="30"/>
        <v>2015</v>
      </c>
    </row>
    <row r="1675" spans="2:5" x14ac:dyDescent="0.2">
      <c r="B1675" s="199">
        <v>42050</v>
      </c>
      <c r="C1675" s="200">
        <v>0</v>
      </c>
      <c r="D1675" s="198">
        <v>234.33</v>
      </c>
      <c r="E1675" s="198">
        <f t="shared" si="30"/>
        <v>2015</v>
      </c>
    </row>
    <row r="1676" spans="2:5" x14ac:dyDescent="0.2">
      <c r="B1676" s="199">
        <v>42051</v>
      </c>
      <c r="C1676" s="200">
        <v>0</v>
      </c>
      <c r="D1676" s="198">
        <v>233.56</v>
      </c>
      <c r="E1676" s="198">
        <f t="shared" si="30"/>
        <v>2015</v>
      </c>
    </row>
    <row r="1677" spans="2:5" x14ac:dyDescent="0.2">
      <c r="B1677" s="199">
        <v>42052</v>
      </c>
      <c r="C1677" s="200">
        <v>0</v>
      </c>
      <c r="D1677" s="198">
        <v>243.6</v>
      </c>
      <c r="E1677" s="198">
        <f t="shared" si="30"/>
        <v>2015</v>
      </c>
    </row>
    <row r="1678" spans="2:5" x14ac:dyDescent="0.2">
      <c r="B1678" s="199">
        <v>42053</v>
      </c>
      <c r="C1678" s="200">
        <v>0</v>
      </c>
      <c r="D1678" s="198">
        <v>236.21</v>
      </c>
      <c r="E1678" s="198">
        <f t="shared" si="30"/>
        <v>2015</v>
      </c>
    </row>
    <row r="1679" spans="2:5" x14ac:dyDescent="0.2">
      <c r="B1679" s="199">
        <v>42054</v>
      </c>
      <c r="C1679" s="200">
        <v>0</v>
      </c>
      <c r="D1679" s="198">
        <v>239.83</v>
      </c>
      <c r="E1679" s="198">
        <f t="shared" si="30"/>
        <v>2015</v>
      </c>
    </row>
    <row r="1680" spans="2:5" x14ac:dyDescent="0.2">
      <c r="B1680" s="199">
        <v>42055</v>
      </c>
      <c r="C1680" s="200">
        <v>0</v>
      </c>
      <c r="D1680" s="198">
        <v>243.78</v>
      </c>
      <c r="E1680" s="198">
        <f t="shared" si="30"/>
        <v>2015</v>
      </c>
    </row>
    <row r="1681" spans="2:5" x14ac:dyDescent="0.2">
      <c r="B1681" s="199">
        <v>42056</v>
      </c>
      <c r="C1681" s="200">
        <v>0</v>
      </c>
      <c r="D1681" s="198">
        <v>244.26</v>
      </c>
      <c r="E1681" s="198">
        <f t="shared" si="30"/>
        <v>2015</v>
      </c>
    </row>
    <row r="1682" spans="2:5" x14ac:dyDescent="0.2">
      <c r="B1682" s="199">
        <v>42057</v>
      </c>
      <c r="C1682" s="200">
        <v>0</v>
      </c>
      <c r="D1682" s="198">
        <v>235.53</v>
      </c>
      <c r="E1682" s="198">
        <f t="shared" si="30"/>
        <v>2015</v>
      </c>
    </row>
    <row r="1683" spans="2:5" x14ac:dyDescent="0.2">
      <c r="B1683" s="199">
        <v>42058</v>
      </c>
      <c r="C1683" s="200">
        <v>0</v>
      </c>
      <c r="D1683" s="198">
        <v>238.08</v>
      </c>
      <c r="E1683" s="198">
        <f t="shared" si="30"/>
        <v>2015</v>
      </c>
    </row>
    <row r="1684" spans="2:5" x14ac:dyDescent="0.2">
      <c r="B1684" s="199">
        <v>42059</v>
      </c>
      <c r="C1684" s="200">
        <v>0</v>
      </c>
      <c r="D1684" s="198">
        <v>238.76</v>
      </c>
      <c r="E1684" s="198">
        <f t="shared" si="30"/>
        <v>2015</v>
      </c>
    </row>
    <row r="1685" spans="2:5" x14ac:dyDescent="0.2">
      <c r="B1685" s="199">
        <v>42060</v>
      </c>
      <c r="C1685" s="200">
        <v>0</v>
      </c>
      <c r="D1685" s="198">
        <v>237.25</v>
      </c>
      <c r="E1685" s="198">
        <f t="shared" si="30"/>
        <v>2015</v>
      </c>
    </row>
    <row r="1686" spans="2:5" x14ac:dyDescent="0.2">
      <c r="B1686" s="199">
        <v>42061</v>
      </c>
      <c r="C1686" s="200">
        <v>0</v>
      </c>
      <c r="D1686" s="198">
        <v>236.1</v>
      </c>
      <c r="E1686" s="198">
        <f t="shared" si="30"/>
        <v>2015</v>
      </c>
    </row>
    <row r="1687" spans="2:5" x14ac:dyDescent="0.2">
      <c r="B1687" s="199">
        <v>42062</v>
      </c>
      <c r="C1687" s="200">
        <v>0</v>
      </c>
      <c r="D1687" s="198">
        <v>252.51</v>
      </c>
      <c r="E1687" s="198">
        <f t="shared" si="30"/>
        <v>2015</v>
      </c>
    </row>
    <row r="1688" spans="2:5" x14ac:dyDescent="0.2">
      <c r="B1688" s="199">
        <v>42063</v>
      </c>
      <c r="C1688" s="200">
        <v>0</v>
      </c>
      <c r="D1688" s="198">
        <v>253.53</v>
      </c>
      <c r="E1688" s="198">
        <f t="shared" si="30"/>
        <v>2015</v>
      </c>
    </row>
    <row r="1689" spans="2:5" x14ac:dyDescent="0.2">
      <c r="B1689" s="199">
        <v>42064</v>
      </c>
      <c r="C1689" s="200">
        <v>0</v>
      </c>
      <c r="D1689" s="198">
        <v>258.74</v>
      </c>
      <c r="E1689" s="198">
        <f t="shared" si="30"/>
        <v>2015</v>
      </c>
    </row>
    <row r="1690" spans="2:5" x14ac:dyDescent="0.2">
      <c r="B1690" s="199">
        <v>42065</v>
      </c>
      <c r="C1690" s="200">
        <v>0</v>
      </c>
      <c r="D1690" s="198">
        <v>271.35000000000002</v>
      </c>
      <c r="E1690" s="198">
        <f t="shared" si="30"/>
        <v>2015</v>
      </c>
    </row>
    <row r="1691" spans="2:5" x14ac:dyDescent="0.2">
      <c r="B1691" s="199">
        <v>42066</v>
      </c>
      <c r="C1691" s="200">
        <v>0</v>
      </c>
      <c r="D1691" s="198">
        <v>281.45</v>
      </c>
      <c r="E1691" s="198">
        <f t="shared" si="30"/>
        <v>2015</v>
      </c>
    </row>
    <row r="1692" spans="2:5" x14ac:dyDescent="0.2">
      <c r="B1692" s="199">
        <v>42067</v>
      </c>
      <c r="C1692" s="200">
        <v>0</v>
      </c>
      <c r="D1692" s="198">
        <v>271.92</v>
      </c>
      <c r="E1692" s="198">
        <f t="shared" si="30"/>
        <v>2015</v>
      </c>
    </row>
    <row r="1693" spans="2:5" x14ac:dyDescent="0.2">
      <c r="B1693" s="199">
        <v>42068</v>
      </c>
      <c r="C1693" s="200">
        <v>0</v>
      </c>
      <c r="D1693" s="198">
        <v>274.86</v>
      </c>
      <c r="E1693" s="198">
        <f t="shared" si="30"/>
        <v>2015</v>
      </c>
    </row>
    <row r="1694" spans="2:5" x14ac:dyDescent="0.2">
      <c r="B1694" s="199">
        <v>42069</v>
      </c>
      <c r="C1694" s="200">
        <v>0</v>
      </c>
      <c r="D1694" s="198">
        <v>272.20999999999998</v>
      </c>
      <c r="E1694" s="198">
        <f t="shared" si="30"/>
        <v>2015</v>
      </c>
    </row>
    <row r="1695" spans="2:5" x14ac:dyDescent="0.2">
      <c r="B1695" s="199">
        <v>42070</v>
      </c>
      <c r="C1695" s="200">
        <v>0</v>
      </c>
      <c r="D1695" s="198">
        <v>275.89</v>
      </c>
      <c r="E1695" s="198">
        <f t="shared" si="30"/>
        <v>2015</v>
      </c>
    </row>
    <row r="1696" spans="2:5" x14ac:dyDescent="0.2">
      <c r="B1696" s="199">
        <v>42071</v>
      </c>
      <c r="C1696" s="200">
        <v>0</v>
      </c>
      <c r="D1696" s="198">
        <v>274.48</v>
      </c>
      <c r="E1696" s="198">
        <f t="shared" si="30"/>
        <v>2015</v>
      </c>
    </row>
    <row r="1697" spans="2:5" x14ac:dyDescent="0.2">
      <c r="B1697" s="199">
        <v>42072</v>
      </c>
      <c r="C1697" s="200">
        <v>0</v>
      </c>
      <c r="D1697" s="198">
        <v>288.52</v>
      </c>
      <c r="E1697" s="198">
        <f t="shared" si="30"/>
        <v>2015</v>
      </c>
    </row>
    <row r="1698" spans="2:5" x14ac:dyDescent="0.2">
      <c r="B1698" s="199">
        <v>42073</v>
      </c>
      <c r="C1698" s="200">
        <v>0</v>
      </c>
      <c r="D1698" s="198">
        <v>290.51</v>
      </c>
      <c r="E1698" s="198">
        <f t="shared" si="30"/>
        <v>2015</v>
      </c>
    </row>
    <row r="1699" spans="2:5" x14ac:dyDescent="0.2">
      <c r="B1699" s="199">
        <v>42074</v>
      </c>
      <c r="C1699" s="200">
        <v>0</v>
      </c>
      <c r="D1699" s="198">
        <v>295.83</v>
      </c>
      <c r="E1699" s="198">
        <f t="shared" si="30"/>
        <v>2015</v>
      </c>
    </row>
    <row r="1700" spans="2:5" x14ac:dyDescent="0.2">
      <c r="B1700" s="199">
        <v>42075</v>
      </c>
      <c r="C1700" s="200">
        <v>0</v>
      </c>
      <c r="D1700" s="198">
        <v>293.87</v>
      </c>
      <c r="E1700" s="198">
        <f t="shared" si="30"/>
        <v>2015</v>
      </c>
    </row>
    <row r="1701" spans="2:5" x14ac:dyDescent="0.2">
      <c r="B1701" s="199">
        <v>42076</v>
      </c>
      <c r="C1701" s="200">
        <v>0</v>
      </c>
      <c r="D1701" s="198">
        <v>284.27999999999997</v>
      </c>
      <c r="E1701" s="198">
        <f t="shared" si="30"/>
        <v>2015</v>
      </c>
    </row>
    <row r="1702" spans="2:5" x14ac:dyDescent="0.2">
      <c r="B1702" s="199">
        <v>42077</v>
      </c>
      <c r="C1702" s="200">
        <v>0</v>
      </c>
      <c r="D1702" s="198">
        <v>281.36</v>
      </c>
      <c r="E1702" s="198">
        <f t="shared" si="30"/>
        <v>2015</v>
      </c>
    </row>
    <row r="1703" spans="2:5" x14ac:dyDescent="0.2">
      <c r="B1703" s="199">
        <v>42078</v>
      </c>
      <c r="C1703" s="200">
        <v>0</v>
      </c>
      <c r="D1703" s="198">
        <v>285.33999999999997</v>
      </c>
      <c r="E1703" s="198">
        <f t="shared" si="30"/>
        <v>2015</v>
      </c>
    </row>
    <row r="1704" spans="2:5" x14ac:dyDescent="0.2">
      <c r="B1704" s="199">
        <v>42079</v>
      </c>
      <c r="C1704" s="200">
        <v>0</v>
      </c>
      <c r="D1704" s="198">
        <v>290.38</v>
      </c>
      <c r="E1704" s="198">
        <f t="shared" si="30"/>
        <v>2015</v>
      </c>
    </row>
    <row r="1705" spans="2:5" x14ac:dyDescent="0.2">
      <c r="B1705" s="199">
        <v>42080</v>
      </c>
      <c r="C1705" s="200">
        <v>0</v>
      </c>
      <c r="D1705" s="198">
        <v>284.45999999999998</v>
      </c>
      <c r="E1705" s="198">
        <f t="shared" si="30"/>
        <v>2015</v>
      </c>
    </row>
    <row r="1706" spans="2:5" x14ac:dyDescent="0.2">
      <c r="B1706" s="199">
        <v>42081</v>
      </c>
      <c r="C1706" s="200">
        <v>0</v>
      </c>
      <c r="D1706" s="198">
        <v>255.37</v>
      </c>
      <c r="E1706" s="198">
        <f t="shared" si="30"/>
        <v>2015</v>
      </c>
    </row>
    <row r="1707" spans="2:5" x14ac:dyDescent="0.2">
      <c r="B1707" s="199">
        <v>42082</v>
      </c>
      <c r="C1707" s="200">
        <v>0</v>
      </c>
      <c r="D1707" s="198">
        <v>259.74</v>
      </c>
      <c r="E1707" s="198">
        <f t="shared" si="30"/>
        <v>2015</v>
      </c>
    </row>
    <row r="1708" spans="2:5" x14ac:dyDescent="0.2">
      <c r="B1708" s="199">
        <v>42083</v>
      </c>
      <c r="C1708" s="200">
        <v>0</v>
      </c>
      <c r="D1708" s="198">
        <v>260.83999999999997</v>
      </c>
      <c r="E1708" s="198">
        <f t="shared" si="30"/>
        <v>2015</v>
      </c>
    </row>
    <row r="1709" spans="2:5" x14ac:dyDescent="0.2">
      <c r="B1709" s="199">
        <v>42084</v>
      </c>
      <c r="C1709" s="200">
        <v>0</v>
      </c>
      <c r="D1709" s="198">
        <v>259.62</v>
      </c>
      <c r="E1709" s="198">
        <f t="shared" si="30"/>
        <v>2015</v>
      </c>
    </row>
    <row r="1710" spans="2:5" x14ac:dyDescent="0.2">
      <c r="B1710" s="199">
        <v>42085</v>
      </c>
      <c r="C1710" s="200">
        <v>0</v>
      </c>
      <c r="D1710" s="198">
        <v>267.8</v>
      </c>
      <c r="E1710" s="198">
        <f t="shared" si="30"/>
        <v>2015</v>
      </c>
    </row>
    <row r="1711" spans="2:5" x14ac:dyDescent="0.2">
      <c r="B1711" s="199">
        <v>42086</v>
      </c>
      <c r="C1711" s="200">
        <v>0</v>
      </c>
      <c r="D1711" s="198">
        <v>265.94</v>
      </c>
      <c r="E1711" s="198">
        <f t="shared" si="30"/>
        <v>2015</v>
      </c>
    </row>
    <row r="1712" spans="2:5" x14ac:dyDescent="0.2">
      <c r="B1712" s="199">
        <v>42087</v>
      </c>
      <c r="C1712" s="200">
        <v>0</v>
      </c>
      <c r="D1712" s="198">
        <v>245.44</v>
      </c>
      <c r="E1712" s="198">
        <f t="shared" si="30"/>
        <v>2015</v>
      </c>
    </row>
    <row r="1713" spans="2:5" x14ac:dyDescent="0.2">
      <c r="B1713" s="199">
        <v>42088</v>
      </c>
      <c r="C1713" s="200">
        <v>0</v>
      </c>
      <c r="D1713" s="198">
        <v>246.13</v>
      </c>
      <c r="E1713" s="198">
        <f t="shared" si="30"/>
        <v>2015</v>
      </c>
    </row>
    <row r="1714" spans="2:5" x14ac:dyDescent="0.2">
      <c r="B1714" s="199">
        <v>42089</v>
      </c>
      <c r="C1714" s="200">
        <v>0</v>
      </c>
      <c r="D1714" s="198">
        <v>247.65</v>
      </c>
      <c r="E1714" s="198">
        <f t="shared" si="30"/>
        <v>2015</v>
      </c>
    </row>
    <row r="1715" spans="2:5" x14ac:dyDescent="0.2">
      <c r="B1715" s="199">
        <v>42090</v>
      </c>
      <c r="C1715" s="200">
        <v>0</v>
      </c>
      <c r="D1715" s="198">
        <v>246.58</v>
      </c>
      <c r="E1715" s="198">
        <f t="shared" si="30"/>
        <v>2015</v>
      </c>
    </row>
    <row r="1716" spans="2:5" x14ac:dyDescent="0.2">
      <c r="B1716" s="199">
        <v>42091</v>
      </c>
      <c r="C1716" s="200">
        <v>0</v>
      </c>
      <c r="D1716" s="198">
        <v>252.25</v>
      </c>
      <c r="E1716" s="198">
        <f t="shared" si="30"/>
        <v>2015</v>
      </c>
    </row>
    <row r="1717" spans="2:5" x14ac:dyDescent="0.2">
      <c r="B1717" s="199">
        <v>42092</v>
      </c>
      <c r="C1717" s="200">
        <v>0</v>
      </c>
      <c r="D1717" s="198">
        <v>242.02</v>
      </c>
      <c r="E1717" s="198">
        <f t="shared" si="30"/>
        <v>2015</v>
      </c>
    </row>
    <row r="1718" spans="2:5" x14ac:dyDescent="0.2">
      <c r="B1718" s="199">
        <v>42093</v>
      </c>
      <c r="C1718" s="200">
        <v>0</v>
      </c>
      <c r="D1718" s="198">
        <v>246.85</v>
      </c>
      <c r="E1718" s="198">
        <f t="shared" si="30"/>
        <v>2015</v>
      </c>
    </row>
    <row r="1719" spans="2:5" x14ac:dyDescent="0.2">
      <c r="B1719" s="199">
        <v>42094</v>
      </c>
      <c r="C1719" s="200">
        <v>0</v>
      </c>
      <c r="D1719" s="198">
        <v>243.39</v>
      </c>
      <c r="E1719" s="198">
        <f t="shared" si="30"/>
        <v>2015</v>
      </c>
    </row>
    <row r="1720" spans="2:5" x14ac:dyDescent="0.2">
      <c r="B1720" s="199">
        <v>42095</v>
      </c>
      <c r="C1720" s="200">
        <v>0</v>
      </c>
      <c r="D1720" s="198">
        <v>246.55</v>
      </c>
      <c r="E1720" s="198">
        <f t="shared" si="30"/>
        <v>2015</v>
      </c>
    </row>
    <row r="1721" spans="2:5" x14ac:dyDescent="0.2">
      <c r="B1721" s="199">
        <v>42096</v>
      </c>
      <c r="C1721" s="200">
        <v>0</v>
      </c>
      <c r="D1721" s="198">
        <v>252.26</v>
      </c>
      <c r="E1721" s="198">
        <f t="shared" si="30"/>
        <v>2015</v>
      </c>
    </row>
    <row r="1722" spans="2:5" x14ac:dyDescent="0.2">
      <c r="B1722" s="199">
        <v>42097</v>
      </c>
      <c r="C1722" s="200">
        <v>0</v>
      </c>
      <c r="D1722" s="198">
        <v>253.54</v>
      </c>
      <c r="E1722" s="198">
        <f t="shared" si="30"/>
        <v>2015</v>
      </c>
    </row>
    <row r="1723" spans="2:5" x14ac:dyDescent="0.2">
      <c r="B1723" s="199">
        <v>42098</v>
      </c>
      <c r="C1723" s="200">
        <v>0</v>
      </c>
      <c r="D1723" s="198">
        <v>253.12</v>
      </c>
      <c r="E1723" s="198">
        <f t="shared" si="30"/>
        <v>2015</v>
      </c>
    </row>
    <row r="1724" spans="2:5" x14ac:dyDescent="0.2">
      <c r="B1724" s="199">
        <v>42099</v>
      </c>
      <c r="C1724" s="200">
        <v>0</v>
      </c>
      <c r="D1724" s="198">
        <v>259.95</v>
      </c>
      <c r="E1724" s="198">
        <f t="shared" si="30"/>
        <v>2015</v>
      </c>
    </row>
    <row r="1725" spans="2:5" x14ac:dyDescent="0.2">
      <c r="B1725" s="199">
        <v>42100</v>
      </c>
      <c r="C1725" s="200">
        <v>0</v>
      </c>
      <c r="D1725" s="198">
        <v>254.52</v>
      </c>
      <c r="E1725" s="198">
        <f t="shared" si="30"/>
        <v>2015</v>
      </c>
    </row>
    <row r="1726" spans="2:5" x14ac:dyDescent="0.2">
      <c r="B1726" s="199">
        <v>42101</v>
      </c>
      <c r="C1726" s="200">
        <v>0</v>
      </c>
      <c r="D1726" s="198">
        <v>252.8</v>
      </c>
      <c r="E1726" s="198">
        <f t="shared" si="30"/>
        <v>2015</v>
      </c>
    </row>
    <row r="1727" spans="2:5" x14ac:dyDescent="0.2">
      <c r="B1727" s="199">
        <v>42102</v>
      </c>
      <c r="C1727" s="200">
        <v>0</v>
      </c>
      <c r="D1727" s="198">
        <v>244.36</v>
      </c>
      <c r="E1727" s="198">
        <f t="shared" si="30"/>
        <v>2015</v>
      </c>
    </row>
    <row r="1728" spans="2:5" x14ac:dyDescent="0.2">
      <c r="B1728" s="199">
        <v>42103</v>
      </c>
      <c r="C1728" s="200">
        <v>0</v>
      </c>
      <c r="D1728" s="198">
        <v>243.26</v>
      </c>
      <c r="E1728" s="198">
        <f t="shared" si="30"/>
        <v>2015</v>
      </c>
    </row>
    <row r="1729" spans="2:5" x14ac:dyDescent="0.2">
      <c r="B1729" s="199">
        <v>42104</v>
      </c>
      <c r="C1729" s="200">
        <v>0</v>
      </c>
      <c r="D1729" s="198">
        <v>235.22</v>
      </c>
      <c r="E1729" s="198">
        <f t="shared" si="30"/>
        <v>2015</v>
      </c>
    </row>
    <row r="1730" spans="2:5" x14ac:dyDescent="0.2">
      <c r="B1730" s="199">
        <v>42105</v>
      </c>
      <c r="C1730" s="200">
        <v>0</v>
      </c>
      <c r="D1730" s="198">
        <v>236.12</v>
      </c>
      <c r="E1730" s="198">
        <f t="shared" si="30"/>
        <v>2015</v>
      </c>
    </row>
    <row r="1731" spans="2:5" x14ac:dyDescent="0.2">
      <c r="B1731" s="199">
        <v>42106</v>
      </c>
      <c r="C1731" s="200">
        <v>0</v>
      </c>
      <c r="D1731" s="198">
        <v>235.64</v>
      </c>
      <c r="E1731" s="198">
        <f t="shared" ref="E1731:E1794" si="31">YEAR(B1731)</f>
        <v>2015</v>
      </c>
    </row>
    <row r="1732" spans="2:5" x14ac:dyDescent="0.2">
      <c r="B1732" s="199">
        <v>42107</v>
      </c>
      <c r="C1732" s="200">
        <v>0</v>
      </c>
      <c r="D1732" s="198">
        <v>223.41</v>
      </c>
      <c r="E1732" s="198">
        <f t="shared" si="31"/>
        <v>2015</v>
      </c>
    </row>
    <row r="1733" spans="2:5" x14ac:dyDescent="0.2">
      <c r="B1733" s="199">
        <v>42108</v>
      </c>
      <c r="C1733" s="200">
        <v>0</v>
      </c>
      <c r="D1733" s="198">
        <v>218.27</v>
      </c>
      <c r="E1733" s="198">
        <f t="shared" si="31"/>
        <v>2015</v>
      </c>
    </row>
    <row r="1734" spans="2:5" x14ac:dyDescent="0.2">
      <c r="B1734" s="199">
        <v>42109</v>
      </c>
      <c r="C1734" s="200">
        <v>0</v>
      </c>
      <c r="D1734" s="198">
        <v>223.57</v>
      </c>
      <c r="E1734" s="198">
        <f t="shared" si="31"/>
        <v>2015</v>
      </c>
    </row>
    <row r="1735" spans="2:5" x14ac:dyDescent="0.2">
      <c r="B1735" s="199">
        <v>42110</v>
      </c>
      <c r="C1735" s="200">
        <v>0</v>
      </c>
      <c r="D1735" s="198">
        <v>228.11</v>
      </c>
      <c r="E1735" s="198">
        <f t="shared" si="31"/>
        <v>2015</v>
      </c>
    </row>
    <row r="1736" spans="2:5" x14ac:dyDescent="0.2">
      <c r="B1736" s="199">
        <v>42111</v>
      </c>
      <c r="C1736" s="200">
        <v>0</v>
      </c>
      <c r="D1736" s="198">
        <v>222.23</v>
      </c>
      <c r="E1736" s="198">
        <f t="shared" si="31"/>
        <v>2015</v>
      </c>
    </row>
    <row r="1737" spans="2:5" x14ac:dyDescent="0.2">
      <c r="B1737" s="199">
        <v>42112</v>
      </c>
      <c r="C1737" s="200">
        <v>0</v>
      </c>
      <c r="D1737" s="198">
        <v>222.84</v>
      </c>
      <c r="E1737" s="198">
        <f t="shared" si="31"/>
        <v>2015</v>
      </c>
    </row>
    <row r="1738" spans="2:5" x14ac:dyDescent="0.2">
      <c r="B1738" s="199">
        <v>42113</v>
      </c>
      <c r="C1738" s="200">
        <v>0</v>
      </c>
      <c r="D1738" s="198">
        <v>221.69</v>
      </c>
      <c r="E1738" s="198">
        <f t="shared" si="31"/>
        <v>2015</v>
      </c>
    </row>
    <row r="1739" spans="2:5" x14ac:dyDescent="0.2">
      <c r="B1739" s="199">
        <v>42114</v>
      </c>
      <c r="C1739" s="200">
        <v>0</v>
      </c>
      <c r="D1739" s="198">
        <v>224.31</v>
      </c>
      <c r="E1739" s="198">
        <f t="shared" si="31"/>
        <v>2015</v>
      </c>
    </row>
    <row r="1740" spans="2:5" x14ac:dyDescent="0.2">
      <c r="B1740" s="199">
        <v>42115</v>
      </c>
      <c r="C1740" s="200">
        <v>0</v>
      </c>
      <c r="D1740" s="198">
        <v>235.81</v>
      </c>
      <c r="E1740" s="198">
        <f t="shared" si="31"/>
        <v>2015</v>
      </c>
    </row>
    <row r="1741" spans="2:5" x14ac:dyDescent="0.2">
      <c r="B1741" s="199">
        <v>42116</v>
      </c>
      <c r="C1741" s="200">
        <v>0</v>
      </c>
      <c r="D1741" s="198">
        <v>233.92</v>
      </c>
      <c r="E1741" s="198">
        <f t="shared" si="31"/>
        <v>2015</v>
      </c>
    </row>
    <row r="1742" spans="2:5" x14ac:dyDescent="0.2">
      <c r="B1742" s="199">
        <v>42117</v>
      </c>
      <c r="C1742" s="200">
        <v>0</v>
      </c>
      <c r="D1742" s="198">
        <v>235.56</v>
      </c>
      <c r="E1742" s="198">
        <f t="shared" si="31"/>
        <v>2015</v>
      </c>
    </row>
    <row r="1743" spans="2:5" x14ac:dyDescent="0.2">
      <c r="B1743" s="199">
        <v>42118</v>
      </c>
      <c r="C1743" s="200">
        <v>0</v>
      </c>
      <c r="D1743" s="198">
        <v>230.79</v>
      </c>
      <c r="E1743" s="198">
        <f t="shared" si="31"/>
        <v>2015</v>
      </c>
    </row>
    <row r="1744" spans="2:5" x14ac:dyDescent="0.2">
      <c r="B1744" s="199">
        <v>42119</v>
      </c>
      <c r="C1744" s="200">
        <v>0</v>
      </c>
      <c r="D1744" s="198">
        <v>225.85</v>
      </c>
      <c r="E1744" s="198">
        <f t="shared" si="31"/>
        <v>2015</v>
      </c>
    </row>
    <row r="1745" spans="2:5" x14ac:dyDescent="0.2">
      <c r="B1745" s="199">
        <v>42120</v>
      </c>
      <c r="C1745" s="200">
        <v>0</v>
      </c>
      <c r="D1745" s="198">
        <v>218.81</v>
      </c>
      <c r="E1745" s="198">
        <f t="shared" si="31"/>
        <v>2015</v>
      </c>
    </row>
    <row r="1746" spans="2:5" x14ac:dyDescent="0.2">
      <c r="B1746" s="199">
        <v>42121</v>
      </c>
      <c r="C1746" s="200">
        <v>0</v>
      </c>
      <c r="D1746" s="198">
        <v>228.5</v>
      </c>
      <c r="E1746" s="198">
        <f t="shared" si="31"/>
        <v>2015</v>
      </c>
    </row>
    <row r="1747" spans="2:5" x14ac:dyDescent="0.2">
      <c r="B1747" s="199">
        <v>42122</v>
      </c>
      <c r="C1747" s="200">
        <v>0</v>
      </c>
      <c r="D1747" s="198">
        <v>225.68</v>
      </c>
      <c r="E1747" s="198">
        <f t="shared" si="31"/>
        <v>2015</v>
      </c>
    </row>
    <row r="1748" spans="2:5" x14ac:dyDescent="0.2">
      <c r="B1748" s="199">
        <v>42123</v>
      </c>
      <c r="C1748" s="200">
        <v>0</v>
      </c>
      <c r="D1748" s="198">
        <v>225.98</v>
      </c>
      <c r="E1748" s="198">
        <f t="shared" si="31"/>
        <v>2015</v>
      </c>
    </row>
    <row r="1749" spans="2:5" x14ac:dyDescent="0.2">
      <c r="B1749" s="199">
        <v>42124</v>
      </c>
      <c r="C1749" s="200">
        <v>0</v>
      </c>
      <c r="D1749" s="198">
        <v>236.57</v>
      </c>
      <c r="E1749" s="198">
        <f t="shared" si="31"/>
        <v>2015</v>
      </c>
    </row>
    <row r="1750" spans="2:5" x14ac:dyDescent="0.2">
      <c r="B1750" s="199">
        <v>42125</v>
      </c>
      <c r="C1750" s="200">
        <v>0</v>
      </c>
      <c r="D1750" s="198">
        <v>232.12</v>
      </c>
      <c r="E1750" s="198">
        <f t="shared" si="31"/>
        <v>2015</v>
      </c>
    </row>
    <row r="1751" spans="2:5" x14ac:dyDescent="0.2">
      <c r="B1751" s="199">
        <v>42126</v>
      </c>
      <c r="C1751" s="200">
        <v>0</v>
      </c>
      <c r="D1751" s="198">
        <v>234.9</v>
      </c>
      <c r="E1751" s="198">
        <f t="shared" si="31"/>
        <v>2015</v>
      </c>
    </row>
    <row r="1752" spans="2:5" x14ac:dyDescent="0.2">
      <c r="B1752" s="199">
        <v>42127</v>
      </c>
      <c r="C1752" s="200">
        <v>0</v>
      </c>
      <c r="D1752" s="198">
        <v>240.12</v>
      </c>
      <c r="E1752" s="198">
        <f t="shared" si="31"/>
        <v>2015</v>
      </c>
    </row>
    <row r="1753" spans="2:5" x14ac:dyDescent="0.2">
      <c r="B1753" s="199">
        <v>42128</v>
      </c>
      <c r="C1753" s="200">
        <v>0</v>
      </c>
      <c r="D1753" s="198">
        <v>238.77</v>
      </c>
      <c r="E1753" s="198">
        <f t="shared" si="31"/>
        <v>2015</v>
      </c>
    </row>
    <row r="1754" spans="2:5" x14ac:dyDescent="0.2">
      <c r="B1754" s="199">
        <v>42129</v>
      </c>
      <c r="C1754" s="200">
        <v>0</v>
      </c>
      <c r="D1754" s="198">
        <v>236.55</v>
      </c>
      <c r="E1754" s="198">
        <f t="shared" si="31"/>
        <v>2015</v>
      </c>
    </row>
    <row r="1755" spans="2:5" x14ac:dyDescent="0.2">
      <c r="B1755" s="199">
        <v>42130</v>
      </c>
      <c r="C1755" s="200">
        <v>0</v>
      </c>
      <c r="D1755" s="198">
        <v>230.05</v>
      </c>
      <c r="E1755" s="198">
        <f t="shared" si="31"/>
        <v>2015</v>
      </c>
    </row>
    <row r="1756" spans="2:5" x14ac:dyDescent="0.2">
      <c r="B1756" s="199">
        <v>42131</v>
      </c>
      <c r="C1756" s="200">
        <v>0</v>
      </c>
      <c r="D1756" s="198">
        <v>237.78</v>
      </c>
      <c r="E1756" s="198">
        <f t="shared" si="31"/>
        <v>2015</v>
      </c>
    </row>
    <row r="1757" spans="2:5" x14ac:dyDescent="0.2">
      <c r="B1757" s="199">
        <v>42132</v>
      </c>
      <c r="C1757" s="200">
        <v>0</v>
      </c>
      <c r="D1757" s="198">
        <v>243.39</v>
      </c>
      <c r="E1757" s="198">
        <f t="shared" si="31"/>
        <v>2015</v>
      </c>
    </row>
    <row r="1758" spans="2:5" x14ac:dyDescent="0.2">
      <c r="B1758" s="199">
        <v>42133</v>
      </c>
      <c r="C1758" s="200">
        <v>0</v>
      </c>
      <c r="D1758" s="198">
        <v>240.48</v>
      </c>
      <c r="E1758" s="198">
        <f t="shared" si="31"/>
        <v>2015</v>
      </c>
    </row>
    <row r="1759" spans="2:5" x14ac:dyDescent="0.2">
      <c r="B1759" s="199">
        <v>42134</v>
      </c>
      <c r="C1759" s="200">
        <v>0</v>
      </c>
      <c r="D1759" s="198">
        <v>239.63</v>
      </c>
      <c r="E1759" s="198">
        <f t="shared" si="31"/>
        <v>2015</v>
      </c>
    </row>
    <row r="1760" spans="2:5" x14ac:dyDescent="0.2">
      <c r="B1760" s="199">
        <v>42135</v>
      </c>
      <c r="C1760" s="200">
        <v>0</v>
      </c>
      <c r="D1760" s="198">
        <v>241.85</v>
      </c>
      <c r="E1760" s="198">
        <f t="shared" si="31"/>
        <v>2015</v>
      </c>
    </row>
    <row r="1761" spans="2:5" x14ac:dyDescent="0.2">
      <c r="B1761" s="199">
        <v>42136</v>
      </c>
      <c r="C1761" s="200">
        <v>0</v>
      </c>
      <c r="D1761" s="198">
        <v>240.99</v>
      </c>
      <c r="E1761" s="198">
        <f t="shared" si="31"/>
        <v>2015</v>
      </c>
    </row>
    <row r="1762" spans="2:5" x14ac:dyDescent="0.2">
      <c r="B1762" s="199">
        <v>42137</v>
      </c>
      <c r="C1762" s="200">
        <v>0</v>
      </c>
      <c r="D1762" s="198">
        <v>235.8</v>
      </c>
      <c r="E1762" s="198">
        <f t="shared" si="31"/>
        <v>2015</v>
      </c>
    </row>
    <row r="1763" spans="2:5" x14ac:dyDescent="0.2">
      <c r="B1763" s="199">
        <v>42138</v>
      </c>
      <c r="C1763" s="200">
        <v>0</v>
      </c>
      <c r="D1763" s="198">
        <v>236.74</v>
      </c>
      <c r="E1763" s="198">
        <f t="shared" si="31"/>
        <v>2015</v>
      </c>
    </row>
    <row r="1764" spans="2:5" x14ac:dyDescent="0.2">
      <c r="B1764" s="199">
        <v>42139</v>
      </c>
      <c r="C1764" s="200">
        <v>0</v>
      </c>
      <c r="D1764" s="198">
        <v>237.31</v>
      </c>
      <c r="E1764" s="198">
        <f t="shared" si="31"/>
        <v>2015</v>
      </c>
    </row>
    <row r="1765" spans="2:5" x14ac:dyDescent="0.2">
      <c r="B1765" s="199">
        <v>42140</v>
      </c>
      <c r="C1765" s="200">
        <v>0</v>
      </c>
      <c r="D1765" s="198">
        <v>235.73</v>
      </c>
      <c r="E1765" s="198">
        <f t="shared" si="31"/>
        <v>2015</v>
      </c>
    </row>
    <row r="1766" spans="2:5" x14ac:dyDescent="0.2">
      <c r="B1766" s="199">
        <v>42141</v>
      </c>
      <c r="C1766" s="200">
        <v>0</v>
      </c>
      <c r="D1766" s="198">
        <v>236.1</v>
      </c>
      <c r="E1766" s="198">
        <f t="shared" si="31"/>
        <v>2015</v>
      </c>
    </row>
    <row r="1767" spans="2:5" x14ac:dyDescent="0.2">
      <c r="B1767" s="199">
        <v>42142</v>
      </c>
      <c r="C1767" s="200">
        <v>0</v>
      </c>
      <c r="D1767" s="198">
        <v>232.87</v>
      </c>
      <c r="E1767" s="198">
        <f t="shared" si="31"/>
        <v>2015</v>
      </c>
    </row>
    <row r="1768" spans="2:5" x14ac:dyDescent="0.2">
      <c r="B1768" s="199">
        <v>42143</v>
      </c>
      <c r="C1768" s="200">
        <v>0</v>
      </c>
      <c r="D1768" s="198">
        <v>231.94</v>
      </c>
      <c r="E1768" s="198">
        <f t="shared" si="31"/>
        <v>2015</v>
      </c>
    </row>
    <row r="1769" spans="2:5" x14ac:dyDescent="0.2">
      <c r="B1769" s="199">
        <v>42144</v>
      </c>
      <c r="C1769" s="200">
        <v>0</v>
      </c>
      <c r="D1769" s="198">
        <v>234.25</v>
      </c>
      <c r="E1769" s="198">
        <f t="shared" si="31"/>
        <v>2015</v>
      </c>
    </row>
    <row r="1770" spans="2:5" x14ac:dyDescent="0.2">
      <c r="B1770" s="199">
        <v>42145</v>
      </c>
      <c r="C1770" s="200">
        <v>0</v>
      </c>
      <c r="D1770" s="198">
        <v>235.3</v>
      </c>
      <c r="E1770" s="198">
        <f t="shared" si="31"/>
        <v>2015</v>
      </c>
    </row>
    <row r="1771" spans="2:5" x14ac:dyDescent="0.2">
      <c r="B1771" s="199">
        <v>42146</v>
      </c>
      <c r="C1771" s="200">
        <v>0</v>
      </c>
      <c r="D1771" s="198">
        <v>240.52</v>
      </c>
      <c r="E1771" s="198">
        <f t="shared" si="31"/>
        <v>2015</v>
      </c>
    </row>
    <row r="1772" spans="2:5" x14ac:dyDescent="0.2">
      <c r="B1772" s="199">
        <v>42147</v>
      </c>
      <c r="C1772" s="200">
        <v>0</v>
      </c>
      <c r="D1772" s="198">
        <v>239.03</v>
      </c>
      <c r="E1772" s="198">
        <f t="shared" si="31"/>
        <v>2015</v>
      </c>
    </row>
    <row r="1773" spans="2:5" x14ac:dyDescent="0.2">
      <c r="B1773" s="199">
        <v>42148</v>
      </c>
      <c r="C1773" s="200">
        <v>0</v>
      </c>
      <c r="D1773" s="198">
        <v>241.19</v>
      </c>
      <c r="E1773" s="198">
        <f t="shared" si="31"/>
        <v>2015</v>
      </c>
    </row>
    <row r="1774" spans="2:5" x14ac:dyDescent="0.2">
      <c r="B1774" s="199">
        <v>42149</v>
      </c>
      <c r="C1774" s="200">
        <v>0</v>
      </c>
      <c r="D1774" s="198">
        <v>237.49</v>
      </c>
      <c r="E1774" s="198">
        <f t="shared" si="31"/>
        <v>2015</v>
      </c>
    </row>
    <row r="1775" spans="2:5" x14ac:dyDescent="0.2">
      <c r="B1775" s="199">
        <v>42150</v>
      </c>
      <c r="C1775" s="200">
        <v>0</v>
      </c>
      <c r="D1775" s="198">
        <v>237.33</v>
      </c>
      <c r="E1775" s="198">
        <f t="shared" si="31"/>
        <v>2015</v>
      </c>
    </row>
    <row r="1776" spans="2:5" x14ac:dyDescent="0.2">
      <c r="B1776" s="199">
        <v>42151</v>
      </c>
      <c r="C1776" s="200">
        <v>0</v>
      </c>
      <c r="D1776" s="198">
        <v>237.18</v>
      </c>
      <c r="E1776" s="198">
        <f t="shared" si="31"/>
        <v>2015</v>
      </c>
    </row>
    <row r="1777" spans="2:5" x14ac:dyDescent="0.2">
      <c r="B1777" s="199">
        <v>42152</v>
      </c>
      <c r="C1777" s="200">
        <v>0</v>
      </c>
      <c r="D1777" s="198">
        <v>237.47</v>
      </c>
      <c r="E1777" s="198">
        <f t="shared" si="31"/>
        <v>2015</v>
      </c>
    </row>
    <row r="1778" spans="2:5" x14ac:dyDescent="0.2">
      <c r="B1778" s="199">
        <v>42153</v>
      </c>
      <c r="C1778" s="200">
        <v>0</v>
      </c>
      <c r="D1778" s="198">
        <v>237.1</v>
      </c>
      <c r="E1778" s="198">
        <f t="shared" si="31"/>
        <v>2015</v>
      </c>
    </row>
    <row r="1779" spans="2:5" x14ac:dyDescent="0.2">
      <c r="B1779" s="199">
        <v>42154</v>
      </c>
      <c r="C1779" s="200">
        <v>0</v>
      </c>
      <c r="D1779" s="198">
        <v>233.29</v>
      </c>
      <c r="E1779" s="198">
        <f t="shared" si="31"/>
        <v>2015</v>
      </c>
    </row>
    <row r="1780" spans="2:5" x14ac:dyDescent="0.2">
      <c r="B1780" s="199">
        <v>42155</v>
      </c>
      <c r="C1780" s="200">
        <v>0</v>
      </c>
      <c r="D1780" s="198">
        <v>230</v>
      </c>
      <c r="E1780" s="198">
        <f t="shared" si="31"/>
        <v>2015</v>
      </c>
    </row>
    <row r="1781" spans="2:5" x14ac:dyDescent="0.2">
      <c r="B1781" s="199">
        <v>42156</v>
      </c>
      <c r="C1781" s="200">
        <v>0</v>
      </c>
      <c r="D1781" s="198">
        <v>223.31</v>
      </c>
      <c r="E1781" s="198">
        <f t="shared" si="31"/>
        <v>2015</v>
      </c>
    </row>
    <row r="1782" spans="2:5" x14ac:dyDescent="0.2">
      <c r="B1782" s="199">
        <v>42157</v>
      </c>
      <c r="C1782" s="200">
        <v>0</v>
      </c>
      <c r="D1782" s="198">
        <v>225.75</v>
      </c>
      <c r="E1782" s="198">
        <f t="shared" si="31"/>
        <v>2015</v>
      </c>
    </row>
    <row r="1783" spans="2:5" x14ac:dyDescent="0.2">
      <c r="B1783" s="199">
        <v>42158</v>
      </c>
      <c r="C1783" s="200">
        <v>0</v>
      </c>
      <c r="D1783" s="198">
        <v>225.65</v>
      </c>
      <c r="E1783" s="198">
        <f t="shared" si="31"/>
        <v>2015</v>
      </c>
    </row>
    <row r="1784" spans="2:5" x14ac:dyDescent="0.2">
      <c r="B1784" s="199">
        <v>42159</v>
      </c>
      <c r="C1784" s="200">
        <v>0</v>
      </c>
      <c r="D1784" s="198">
        <v>224.37</v>
      </c>
      <c r="E1784" s="198">
        <f t="shared" si="31"/>
        <v>2015</v>
      </c>
    </row>
    <row r="1785" spans="2:5" x14ac:dyDescent="0.2">
      <c r="B1785" s="199">
        <v>42160</v>
      </c>
      <c r="C1785" s="200">
        <v>0</v>
      </c>
      <c r="D1785" s="198">
        <v>225.04</v>
      </c>
      <c r="E1785" s="198">
        <f t="shared" si="31"/>
        <v>2015</v>
      </c>
    </row>
    <row r="1786" spans="2:5" x14ac:dyDescent="0.2">
      <c r="B1786" s="199">
        <v>42161</v>
      </c>
      <c r="C1786" s="200">
        <v>0</v>
      </c>
      <c r="D1786" s="198">
        <v>225.68</v>
      </c>
      <c r="E1786" s="198">
        <f t="shared" si="31"/>
        <v>2015</v>
      </c>
    </row>
    <row r="1787" spans="2:5" x14ac:dyDescent="0.2">
      <c r="B1787" s="199">
        <v>42162</v>
      </c>
      <c r="C1787" s="200">
        <v>0</v>
      </c>
      <c r="D1787" s="198">
        <v>223.39</v>
      </c>
      <c r="E1787" s="198">
        <f t="shared" si="31"/>
        <v>2015</v>
      </c>
    </row>
    <row r="1788" spans="2:5" x14ac:dyDescent="0.2">
      <c r="B1788" s="199">
        <v>42163</v>
      </c>
      <c r="C1788" s="200">
        <v>0</v>
      </c>
      <c r="D1788" s="198">
        <v>228.65</v>
      </c>
      <c r="E1788" s="198">
        <f t="shared" si="31"/>
        <v>2015</v>
      </c>
    </row>
    <row r="1789" spans="2:5" x14ac:dyDescent="0.2">
      <c r="B1789" s="199">
        <v>42164</v>
      </c>
      <c r="C1789" s="200">
        <v>0</v>
      </c>
      <c r="D1789" s="198">
        <v>229.33</v>
      </c>
      <c r="E1789" s="198">
        <f t="shared" si="31"/>
        <v>2015</v>
      </c>
    </row>
    <row r="1790" spans="2:5" x14ac:dyDescent="0.2">
      <c r="B1790" s="199">
        <v>42165</v>
      </c>
      <c r="C1790" s="200">
        <v>0</v>
      </c>
      <c r="D1790" s="198">
        <v>228.95</v>
      </c>
      <c r="E1790" s="198">
        <f t="shared" si="31"/>
        <v>2015</v>
      </c>
    </row>
    <row r="1791" spans="2:5" x14ac:dyDescent="0.2">
      <c r="B1791" s="199">
        <v>42166</v>
      </c>
      <c r="C1791" s="200">
        <v>0</v>
      </c>
      <c r="D1791" s="198">
        <v>230.02</v>
      </c>
      <c r="E1791" s="198">
        <f t="shared" si="31"/>
        <v>2015</v>
      </c>
    </row>
    <row r="1792" spans="2:5" x14ac:dyDescent="0.2">
      <c r="B1792" s="199">
        <v>42167</v>
      </c>
      <c r="C1792" s="200">
        <v>0</v>
      </c>
      <c r="D1792" s="198">
        <v>230.2</v>
      </c>
      <c r="E1792" s="198">
        <f t="shared" si="31"/>
        <v>2015</v>
      </c>
    </row>
    <row r="1793" spans="2:5" x14ac:dyDescent="0.2">
      <c r="B1793" s="199">
        <v>42168</v>
      </c>
      <c r="C1793" s="200">
        <v>0</v>
      </c>
      <c r="D1793" s="198">
        <v>232.75</v>
      </c>
      <c r="E1793" s="198">
        <f t="shared" si="31"/>
        <v>2015</v>
      </c>
    </row>
    <row r="1794" spans="2:5" x14ac:dyDescent="0.2">
      <c r="B1794" s="199">
        <v>42169</v>
      </c>
      <c r="C1794" s="200">
        <v>0</v>
      </c>
      <c r="D1794" s="198">
        <v>233.85</v>
      </c>
      <c r="E1794" s="198">
        <f t="shared" si="31"/>
        <v>2015</v>
      </c>
    </row>
    <row r="1795" spans="2:5" x14ac:dyDescent="0.2">
      <c r="B1795" s="199">
        <v>42170</v>
      </c>
      <c r="C1795" s="200">
        <v>0</v>
      </c>
      <c r="D1795" s="198">
        <v>237.31</v>
      </c>
      <c r="E1795" s="198">
        <f t="shared" ref="E1795:E1858" si="32">YEAR(B1795)</f>
        <v>2015</v>
      </c>
    </row>
    <row r="1796" spans="2:5" x14ac:dyDescent="0.2">
      <c r="B1796" s="199">
        <v>42171</v>
      </c>
      <c r="C1796" s="200">
        <v>0</v>
      </c>
      <c r="D1796" s="198">
        <v>250.9</v>
      </c>
      <c r="E1796" s="198">
        <f t="shared" si="32"/>
        <v>2015</v>
      </c>
    </row>
    <row r="1797" spans="2:5" x14ac:dyDescent="0.2">
      <c r="B1797" s="199">
        <v>42172</v>
      </c>
      <c r="C1797" s="200">
        <v>0</v>
      </c>
      <c r="D1797" s="198">
        <v>249.17</v>
      </c>
      <c r="E1797" s="198">
        <f t="shared" si="32"/>
        <v>2015</v>
      </c>
    </row>
    <row r="1798" spans="2:5" x14ac:dyDescent="0.2">
      <c r="B1798" s="199">
        <v>42173</v>
      </c>
      <c r="C1798" s="200">
        <v>0</v>
      </c>
      <c r="D1798" s="198">
        <v>248.87</v>
      </c>
      <c r="E1798" s="198">
        <f t="shared" si="32"/>
        <v>2015</v>
      </c>
    </row>
    <row r="1799" spans="2:5" x14ac:dyDescent="0.2">
      <c r="B1799" s="199">
        <v>42174</v>
      </c>
      <c r="C1799" s="200">
        <v>0</v>
      </c>
      <c r="D1799" s="198">
        <v>243.55</v>
      </c>
      <c r="E1799" s="198">
        <f t="shared" si="32"/>
        <v>2015</v>
      </c>
    </row>
    <row r="1800" spans="2:5" x14ac:dyDescent="0.2">
      <c r="B1800" s="199">
        <v>42175</v>
      </c>
      <c r="C1800" s="200">
        <v>0</v>
      </c>
      <c r="D1800" s="198">
        <v>245.26</v>
      </c>
      <c r="E1800" s="198">
        <f t="shared" si="32"/>
        <v>2015</v>
      </c>
    </row>
    <row r="1801" spans="2:5" x14ac:dyDescent="0.2">
      <c r="B1801" s="199">
        <v>42176</v>
      </c>
      <c r="C1801" s="200">
        <v>0</v>
      </c>
      <c r="D1801" s="198">
        <v>244.01</v>
      </c>
      <c r="E1801" s="198">
        <f t="shared" si="32"/>
        <v>2015</v>
      </c>
    </row>
    <row r="1802" spans="2:5" x14ac:dyDescent="0.2">
      <c r="B1802" s="199">
        <v>42177</v>
      </c>
      <c r="C1802" s="200">
        <v>0</v>
      </c>
      <c r="D1802" s="198">
        <v>246.77</v>
      </c>
      <c r="E1802" s="198">
        <f t="shared" si="32"/>
        <v>2015</v>
      </c>
    </row>
    <row r="1803" spans="2:5" x14ac:dyDescent="0.2">
      <c r="B1803" s="199">
        <v>42178</v>
      </c>
      <c r="C1803" s="200">
        <v>0</v>
      </c>
      <c r="D1803" s="198">
        <v>243.99</v>
      </c>
      <c r="E1803" s="198">
        <f t="shared" si="32"/>
        <v>2015</v>
      </c>
    </row>
    <row r="1804" spans="2:5" x14ac:dyDescent="0.2">
      <c r="B1804" s="199">
        <v>42179</v>
      </c>
      <c r="C1804" s="200">
        <v>0</v>
      </c>
      <c r="D1804" s="198">
        <v>240.22</v>
      </c>
      <c r="E1804" s="198">
        <f t="shared" si="32"/>
        <v>2015</v>
      </c>
    </row>
    <row r="1805" spans="2:5" x14ac:dyDescent="0.2">
      <c r="B1805" s="199">
        <v>42180</v>
      </c>
      <c r="C1805" s="200">
        <v>0</v>
      </c>
      <c r="D1805" s="198">
        <v>242.42</v>
      </c>
      <c r="E1805" s="198">
        <f t="shared" si="32"/>
        <v>2015</v>
      </c>
    </row>
    <row r="1806" spans="2:5" x14ac:dyDescent="0.2">
      <c r="B1806" s="199">
        <v>42181</v>
      </c>
      <c r="C1806" s="200">
        <v>0</v>
      </c>
      <c r="D1806" s="198">
        <v>242.64</v>
      </c>
      <c r="E1806" s="198">
        <f t="shared" si="32"/>
        <v>2015</v>
      </c>
    </row>
    <row r="1807" spans="2:5" x14ac:dyDescent="0.2">
      <c r="B1807" s="199">
        <v>42182</v>
      </c>
      <c r="C1807" s="200">
        <v>0</v>
      </c>
      <c r="D1807" s="198">
        <v>250.71</v>
      </c>
      <c r="E1807" s="198">
        <f t="shared" si="32"/>
        <v>2015</v>
      </c>
    </row>
    <row r="1808" spans="2:5" x14ac:dyDescent="0.2">
      <c r="B1808" s="199">
        <v>42183</v>
      </c>
      <c r="C1808" s="200">
        <v>0</v>
      </c>
      <c r="D1808" s="198">
        <v>248.07</v>
      </c>
      <c r="E1808" s="198">
        <f t="shared" si="32"/>
        <v>2015</v>
      </c>
    </row>
    <row r="1809" spans="2:5" x14ac:dyDescent="0.2">
      <c r="B1809" s="199">
        <v>42184</v>
      </c>
      <c r="C1809" s="200">
        <v>0</v>
      </c>
      <c r="D1809" s="198">
        <v>256.49</v>
      </c>
      <c r="E1809" s="198">
        <f t="shared" si="32"/>
        <v>2015</v>
      </c>
    </row>
    <row r="1810" spans="2:5" x14ac:dyDescent="0.2">
      <c r="B1810" s="199">
        <v>42185</v>
      </c>
      <c r="C1810" s="200">
        <v>0</v>
      </c>
      <c r="D1810" s="198">
        <v>262.48</v>
      </c>
      <c r="E1810" s="198">
        <f t="shared" si="32"/>
        <v>2015</v>
      </c>
    </row>
    <row r="1811" spans="2:5" x14ac:dyDescent="0.2">
      <c r="B1811" s="199">
        <v>42186</v>
      </c>
      <c r="C1811" s="200">
        <v>0</v>
      </c>
      <c r="D1811" s="198">
        <v>257.66000000000003</v>
      </c>
      <c r="E1811" s="198">
        <f t="shared" si="32"/>
        <v>2015</v>
      </c>
    </row>
    <row r="1812" spans="2:5" x14ac:dyDescent="0.2">
      <c r="B1812" s="199">
        <v>42187</v>
      </c>
      <c r="C1812" s="200">
        <v>0</v>
      </c>
      <c r="D1812" s="198">
        <v>254.35</v>
      </c>
      <c r="E1812" s="198">
        <f t="shared" si="32"/>
        <v>2015</v>
      </c>
    </row>
    <row r="1813" spans="2:5" x14ac:dyDescent="0.2">
      <c r="B1813" s="199">
        <v>42188</v>
      </c>
      <c r="C1813" s="200">
        <v>0</v>
      </c>
      <c r="D1813" s="198">
        <v>255.6</v>
      </c>
      <c r="E1813" s="198">
        <f t="shared" si="32"/>
        <v>2015</v>
      </c>
    </row>
    <row r="1814" spans="2:5" x14ac:dyDescent="0.2">
      <c r="B1814" s="199">
        <v>42189</v>
      </c>
      <c r="C1814" s="200">
        <v>0</v>
      </c>
      <c r="D1814" s="198">
        <v>260.35000000000002</v>
      </c>
      <c r="E1814" s="198">
        <f t="shared" si="32"/>
        <v>2015</v>
      </c>
    </row>
    <row r="1815" spans="2:5" x14ac:dyDescent="0.2">
      <c r="B1815" s="199">
        <v>42190</v>
      </c>
      <c r="C1815" s="200">
        <v>0</v>
      </c>
      <c r="D1815" s="198">
        <v>271.02</v>
      </c>
      <c r="E1815" s="198">
        <f t="shared" si="32"/>
        <v>2015</v>
      </c>
    </row>
    <row r="1816" spans="2:5" x14ac:dyDescent="0.2">
      <c r="B1816" s="199">
        <v>42191</v>
      </c>
      <c r="C1816" s="200">
        <v>0</v>
      </c>
      <c r="D1816" s="198">
        <v>268.49</v>
      </c>
      <c r="E1816" s="198">
        <f t="shared" si="32"/>
        <v>2015</v>
      </c>
    </row>
    <row r="1817" spans="2:5" x14ac:dyDescent="0.2">
      <c r="B1817" s="199">
        <v>42192</v>
      </c>
      <c r="C1817" s="200">
        <v>0</v>
      </c>
      <c r="D1817" s="198">
        <v>264.95999999999998</v>
      </c>
      <c r="E1817" s="198">
        <f t="shared" si="32"/>
        <v>2015</v>
      </c>
    </row>
    <row r="1818" spans="2:5" x14ac:dyDescent="0.2">
      <c r="B1818" s="199">
        <v>42193</v>
      </c>
      <c r="C1818" s="200">
        <v>0</v>
      </c>
      <c r="D1818" s="198">
        <v>269.64999999999998</v>
      </c>
      <c r="E1818" s="198">
        <f t="shared" si="32"/>
        <v>2015</v>
      </c>
    </row>
    <row r="1819" spans="2:5" x14ac:dyDescent="0.2">
      <c r="B1819" s="199">
        <v>42194</v>
      </c>
      <c r="C1819" s="200">
        <v>0</v>
      </c>
      <c r="D1819" s="198">
        <v>268.11</v>
      </c>
      <c r="E1819" s="198">
        <f t="shared" si="32"/>
        <v>2015</v>
      </c>
    </row>
    <row r="1820" spans="2:5" x14ac:dyDescent="0.2">
      <c r="B1820" s="199">
        <v>42195</v>
      </c>
      <c r="C1820" s="200">
        <v>0</v>
      </c>
      <c r="D1820" s="198">
        <v>283.88</v>
      </c>
      <c r="E1820" s="198">
        <f t="shared" si="32"/>
        <v>2015</v>
      </c>
    </row>
    <row r="1821" spans="2:5" x14ac:dyDescent="0.2">
      <c r="B1821" s="199">
        <v>42196</v>
      </c>
      <c r="C1821" s="200">
        <v>0</v>
      </c>
      <c r="D1821" s="198">
        <v>291.69</v>
      </c>
      <c r="E1821" s="198">
        <f t="shared" si="32"/>
        <v>2015</v>
      </c>
    </row>
    <row r="1822" spans="2:5" x14ac:dyDescent="0.2">
      <c r="B1822" s="199">
        <v>42197</v>
      </c>
      <c r="C1822" s="200">
        <v>0</v>
      </c>
      <c r="D1822" s="198">
        <v>309.98</v>
      </c>
      <c r="E1822" s="198">
        <f t="shared" si="32"/>
        <v>2015</v>
      </c>
    </row>
    <row r="1823" spans="2:5" x14ac:dyDescent="0.2">
      <c r="B1823" s="199">
        <v>42198</v>
      </c>
      <c r="C1823" s="200">
        <v>0</v>
      </c>
      <c r="D1823" s="198">
        <v>290.88</v>
      </c>
      <c r="E1823" s="198">
        <f t="shared" si="32"/>
        <v>2015</v>
      </c>
    </row>
    <row r="1824" spans="2:5" x14ac:dyDescent="0.2">
      <c r="B1824" s="199">
        <v>42199</v>
      </c>
      <c r="C1824" s="200">
        <v>0</v>
      </c>
      <c r="D1824" s="198">
        <v>286.19</v>
      </c>
      <c r="E1824" s="198">
        <f t="shared" si="32"/>
        <v>2015</v>
      </c>
    </row>
    <row r="1825" spans="2:5" x14ac:dyDescent="0.2">
      <c r="B1825" s="199">
        <v>42200</v>
      </c>
      <c r="C1825" s="200">
        <v>0</v>
      </c>
      <c r="D1825" s="198">
        <v>283.82</v>
      </c>
      <c r="E1825" s="198">
        <f t="shared" si="32"/>
        <v>2015</v>
      </c>
    </row>
    <row r="1826" spans="2:5" x14ac:dyDescent="0.2">
      <c r="B1826" s="199">
        <v>42201</v>
      </c>
      <c r="C1826" s="200">
        <v>0</v>
      </c>
      <c r="D1826" s="198">
        <v>277.83</v>
      </c>
      <c r="E1826" s="198">
        <f t="shared" si="32"/>
        <v>2015</v>
      </c>
    </row>
    <row r="1827" spans="2:5" x14ac:dyDescent="0.2">
      <c r="B1827" s="199">
        <v>42202</v>
      </c>
      <c r="C1827" s="200">
        <v>0</v>
      </c>
      <c r="D1827" s="198">
        <v>278.49</v>
      </c>
      <c r="E1827" s="198">
        <f t="shared" si="32"/>
        <v>2015</v>
      </c>
    </row>
    <row r="1828" spans="2:5" x14ac:dyDescent="0.2">
      <c r="B1828" s="199">
        <v>42203</v>
      </c>
      <c r="C1828" s="200">
        <v>0</v>
      </c>
      <c r="D1828" s="198">
        <v>274.49</v>
      </c>
      <c r="E1828" s="198">
        <f t="shared" si="32"/>
        <v>2015</v>
      </c>
    </row>
    <row r="1829" spans="2:5" x14ac:dyDescent="0.2">
      <c r="B1829" s="199">
        <v>42204</v>
      </c>
      <c r="C1829" s="200">
        <v>0</v>
      </c>
      <c r="D1829" s="198">
        <v>272.49</v>
      </c>
      <c r="E1829" s="198">
        <f t="shared" si="32"/>
        <v>2015</v>
      </c>
    </row>
    <row r="1830" spans="2:5" x14ac:dyDescent="0.2">
      <c r="B1830" s="199">
        <v>42205</v>
      </c>
      <c r="C1830" s="200">
        <v>0</v>
      </c>
      <c r="D1830" s="198">
        <v>278.41000000000003</v>
      </c>
      <c r="E1830" s="198">
        <f t="shared" si="32"/>
        <v>2015</v>
      </c>
    </row>
    <row r="1831" spans="2:5" x14ac:dyDescent="0.2">
      <c r="B1831" s="199">
        <v>42206</v>
      </c>
      <c r="C1831" s="200">
        <v>0</v>
      </c>
      <c r="D1831" s="198">
        <v>275.10000000000002</v>
      </c>
      <c r="E1831" s="198">
        <f t="shared" si="32"/>
        <v>2015</v>
      </c>
    </row>
    <row r="1832" spans="2:5" x14ac:dyDescent="0.2">
      <c r="B1832" s="199">
        <v>42207</v>
      </c>
      <c r="C1832" s="200">
        <v>0</v>
      </c>
      <c r="D1832" s="198">
        <v>276.62</v>
      </c>
      <c r="E1832" s="198">
        <f t="shared" si="32"/>
        <v>2015</v>
      </c>
    </row>
    <row r="1833" spans="2:5" x14ac:dyDescent="0.2">
      <c r="B1833" s="199">
        <v>42208</v>
      </c>
      <c r="C1833" s="200">
        <v>0</v>
      </c>
      <c r="D1833" s="198">
        <v>275.63</v>
      </c>
      <c r="E1833" s="198">
        <f t="shared" si="32"/>
        <v>2015</v>
      </c>
    </row>
    <row r="1834" spans="2:5" x14ac:dyDescent="0.2">
      <c r="B1834" s="199">
        <v>42209</v>
      </c>
      <c r="C1834" s="200">
        <v>0</v>
      </c>
      <c r="D1834" s="198">
        <v>287.97000000000003</v>
      </c>
      <c r="E1834" s="198">
        <f t="shared" si="32"/>
        <v>2015</v>
      </c>
    </row>
    <row r="1835" spans="2:5" x14ac:dyDescent="0.2">
      <c r="B1835" s="199">
        <v>42210</v>
      </c>
      <c r="C1835" s="200">
        <v>0</v>
      </c>
      <c r="D1835" s="198">
        <v>288.13</v>
      </c>
      <c r="E1835" s="198">
        <f t="shared" si="32"/>
        <v>2015</v>
      </c>
    </row>
    <row r="1836" spans="2:5" x14ac:dyDescent="0.2">
      <c r="B1836" s="199">
        <v>42211</v>
      </c>
      <c r="C1836" s="200">
        <v>0</v>
      </c>
      <c r="D1836" s="198">
        <v>291.64</v>
      </c>
      <c r="E1836" s="198">
        <f t="shared" si="32"/>
        <v>2015</v>
      </c>
    </row>
    <row r="1837" spans="2:5" x14ac:dyDescent="0.2">
      <c r="B1837" s="199">
        <v>42212</v>
      </c>
      <c r="C1837" s="200">
        <v>0</v>
      </c>
      <c r="D1837" s="198">
        <v>292.73</v>
      </c>
      <c r="E1837" s="198">
        <f t="shared" si="32"/>
        <v>2015</v>
      </c>
    </row>
    <row r="1838" spans="2:5" x14ac:dyDescent="0.2">
      <c r="B1838" s="199">
        <v>42213</v>
      </c>
      <c r="C1838" s="200">
        <v>0</v>
      </c>
      <c r="D1838" s="198">
        <v>293.79000000000002</v>
      </c>
      <c r="E1838" s="198">
        <f t="shared" si="32"/>
        <v>2015</v>
      </c>
    </row>
    <row r="1839" spans="2:5" x14ac:dyDescent="0.2">
      <c r="B1839" s="199">
        <v>42214</v>
      </c>
      <c r="C1839" s="200">
        <v>0</v>
      </c>
      <c r="D1839" s="198">
        <v>288.77</v>
      </c>
      <c r="E1839" s="198">
        <f t="shared" si="32"/>
        <v>2015</v>
      </c>
    </row>
    <row r="1840" spans="2:5" x14ac:dyDescent="0.2">
      <c r="B1840" s="199">
        <v>42215</v>
      </c>
      <c r="C1840" s="200">
        <v>0</v>
      </c>
      <c r="D1840" s="198">
        <v>287.29000000000002</v>
      </c>
      <c r="E1840" s="198">
        <f t="shared" si="32"/>
        <v>2015</v>
      </c>
    </row>
    <row r="1841" spans="2:5" x14ac:dyDescent="0.2">
      <c r="B1841" s="199">
        <v>42216</v>
      </c>
      <c r="C1841" s="200">
        <v>0</v>
      </c>
      <c r="D1841" s="198">
        <v>283.94</v>
      </c>
      <c r="E1841" s="198">
        <f t="shared" si="32"/>
        <v>2015</v>
      </c>
    </row>
    <row r="1842" spans="2:5" x14ac:dyDescent="0.2">
      <c r="B1842" s="199">
        <v>42217</v>
      </c>
      <c r="C1842" s="200">
        <v>0</v>
      </c>
      <c r="D1842" s="198">
        <v>280.04000000000002</v>
      </c>
      <c r="E1842" s="198">
        <f t="shared" si="32"/>
        <v>2015</v>
      </c>
    </row>
    <row r="1843" spans="2:5" x14ac:dyDescent="0.2">
      <c r="B1843" s="199">
        <v>42218</v>
      </c>
      <c r="C1843" s="200">
        <v>0</v>
      </c>
      <c r="D1843" s="198">
        <v>281.64999999999998</v>
      </c>
      <c r="E1843" s="198">
        <f t="shared" si="32"/>
        <v>2015</v>
      </c>
    </row>
    <row r="1844" spans="2:5" x14ac:dyDescent="0.2">
      <c r="B1844" s="199">
        <v>42219</v>
      </c>
      <c r="C1844" s="200">
        <v>0</v>
      </c>
      <c r="D1844" s="198">
        <v>280.48</v>
      </c>
      <c r="E1844" s="198">
        <f t="shared" si="32"/>
        <v>2015</v>
      </c>
    </row>
    <row r="1845" spans="2:5" x14ac:dyDescent="0.2">
      <c r="B1845" s="199">
        <v>42220</v>
      </c>
      <c r="C1845" s="200">
        <v>0</v>
      </c>
      <c r="D1845" s="198">
        <v>284.5</v>
      </c>
      <c r="E1845" s="198">
        <f t="shared" si="32"/>
        <v>2015</v>
      </c>
    </row>
    <row r="1846" spans="2:5" x14ac:dyDescent="0.2">
      <c r="B1846" s="199">
        <v>42221</v>
      </c>
      <c r="C1846" s="200">
        <v>0</v>
      </c>
      <c r="D1846" s="198">
        <v>281.38</v>
      </c>
      <c r="E1846" s="198">
        <f t="shared" si="32"/>
        <v>2015</v>
      </c>
    </row>
    <row r="1847" spans="2:5" x14ac:dyDescent="0.2">
      <c r="B1847" s="199">
        <v>42222</v>
      </c>
      <c r="C1847" s="200">
        <v>0</v>
      </c>
      <c r="D1847" s="198">
        <v>278.25</v>
      </c>
      <c r="E1847" s="198">
        <f t="shared" si="32"/>
        <v>2015</v>
      </c>
    </row>
    <row r="1848" spans="2:5" x14ac:dyDescent="0.2">
      <c r="B1848" s="199">
        <v>42223</v>
      </c>
      <c r="C1848" s="200">
        <v>0</v>
      </c>
      <c r="D1848" s="198">
        <v>279.02999999999997</v>
      </c>
      <c r="E1848" s="198">
        <f t="shared" si="32"/>
        <v>2015</v>
      </c>
    </row>
    <row r="1849" spans="2:5" x14ac:dyDescent="0.2">
      <c r="B1849" s="199">
        <v>42224</v>
      </c>
      <c r="C1849" s="200">
        <v>0</v>
      </c>
      <c r="D1849" s="198">
        <v>260.2</v>
      </c>
      <c r="E1849" s="198">
        <f t="shared" si="32"/>
        <v>2015</v>
      </c>
    </row>
    <row r="1850" spans="2:5" x14ac:dyDescent="0.2">
      <c r="B1850" s="199">
        <v>42225</v>
      </c>
      <c r="C1850" s="200">
        <v>0</v>
      </c>
      <c r="D1850" s="198">
        <v>264.44</v>
      </c>
      <c r="E1850" s="198">
        <f t="shared" si="32"/>
        <v>2015</v>
      </c>
    </row>
    <row r="1851" spans="2:5" x14ac:dyDescent="0.2">
      <c r="B1851" s="199">
        <v>42226</v>
      </c>
      <c r="C1851" s="200">
        <v>0</v>
      </c>
      <c r="D1851" s="198">
        <v>263.76</v>
      </c>
      <c r="E1851" s="198">
        <f t="shared" si="32"/>
        <v>2015</v>
      </c>
    </row>
    <row r="1852" spans="2:5" x14ac:dyDescent="0.2">
      <c r="B1852" s="199">
        <v>42227</v>
      </c>
      <c r="C1852" s="200">
        <v>0</v>
      </c>
      <c r="D1852" s="198">
        <v>270.92</v>
      </c>
      <c r="E1852" s="198">
        <f t="shared" si="32"/>
        <v>2015</v>
      </c>
    </row>
    <row r="1853" spans="2:5" x14ac:dyDescent="0.2">
      <c r="B1853" s="199">
        <v>42228</v>
      </c>
      <c r="C1853" s="200">
        <v>0</v>
      </c>
      <c r="D1853" s="198">
        <v>265.64</v>
      </c>
      <c r="E1853" s="198">
        <f t="shared" si="32"/>
        <v>2015</v>
      </c>
    </row>
    <row r="1854" spans="2:5" x14ac:dyDescent="0.2">
      <c r="B1854" s="199">
        <v>42229</v>
      </c>
      <c r="C1854" s="200">
        <v>0</v>
      </c>
      <c r="D1854" s="198">
        <v>263.33999999999997</v>
      </c>
      <c r="E1854" s="198">
        <f t="shared" si="32"/>
        <v>2015</v>
      </c>
    </row>
    <row r="1855" spans="2:5" x14ac:dyDescent="0.2">
      <c r="B1855" s="199">
        <v>42230</v>
      </c>
      <c r="C1855" s="200">
        <v>0</v>
      </c>
      <c r="D1855" s="198">
        <v>264.87</v>
      </c>
      <c r="E1855" s="198">
        <f t="shared" si="32"/>
        <v>2015</v>
      </c>
    </row>
    <row r="1856" spans="2:5" x14ac:dyDescent="0.2">
      <c r="B1856" s="199">
        <v>42231</v>
      </c>
      <c r="C1856" s="200">
        <v>0</v>
      </c>
      <c r="D1856" s="198">
        <v>260.73</v>
      </c>
      <c r="E1856" s="198">
        <f t="shared" si="32"/>
        <v>2015</v>
      </c>
    </row>
    <row r="1857" spans="2:5" x14ac:dyDescent="0.2">
      <c r="B1857" s="199">
        <v>42232</v>
      </c>
      <c r="C1857" s="200">
        <v>0</v>
      </c>
      <c r="D1857" s="198">
        <v>257.67</v>
      </c>
      <c r="E1857" s="198">
        <f t="shared" si="32"/>
        <v>2015</v>
      </c>
    </row>
    <row r="1858" spans="2:5" x14ac:dyDescent="0.2">
      <c r="B1858" s="199">
        <v>42233</v>
      </c>
      <c r="C1858" s="200">
        <v>0</v>
      </c>
      <c r="D1858" s="198">
        <v>256.98</v>
      </c>
      <c r="E1858" s="198">
        <f t="shared" si="32"/>
        <v>2015</v>
      </c>
    </row>
    <row r="1859" spans="2:5" x14ac:dyDescent="0.2">
      <c r="B1859" s="199">
        <v>42234</v>
      </c>
      <c r="C1859" s="200">
        <v>0</v>
      </c>
      <c r="D1859" s="198">
        <v>219</v>
      </c>
      <c r="E1859" s="198">
        <f t="shared" ref="E1859:E1922" si="33">YEAR(B1859)</f>
        <v>2015</v>
      </c>
    </row>
    <row r="1860" spans="2:5" x14ac:dyDescent="0.2">
      <c r="B1860" s="199">
        <v>42235</v>
      </c>
      <c r="C1860" s="200">
        <v>0</v>
      </c>
      <c r="D1860" s="198">
        <v>225.39</v>
      </c>
      <c r="E1860" s="198">
        <f t="shared" si="33"/>
        <v>2015</v>
      </c>
    </row>
    <row r="1861" spans="2:5" x14ac:dyDescent="0.2">
      <c r="B1861" s="199">
        <v>42236</v>
      </c>
      <c r="C1861" s="200">
        <v>0</v>
      </c>
      <c r="D1861" s="198">
        <v>234.69</v>
      </c>
      <c r="E1861" s="198">
        <f t="shared" si="33"/>
        <v>2015</v>
      </c>
    </row>
    <row r="1862" spans="2:5" x14ac:dyDescent="0.2">
      <c r="B1862" s="199">
        <v>42237</v>
      </c>
      <c r="C1862" s="200">
        <v>0</v>
      </c>
      <c r="D1862" s="198">
        <v>231.94</v>
      </c>
      <c r="E1862" s="198">
        <f t="shared" si="33"/>
        <v>2015</v>
      </c>
    </row>
    <row r="1863" spans="2:5" x14ac:dyDescent="0.2">
      <c r="B1863" s="199">
        <v>42238</v>
      </c>
      <c r="C1863" s="200">
        <v>0</v>
      </c>
      <c r="D1863" s="198">
        <v>229.74</v>
      </c>
      <c r="E1863" s="198">
        <f t="shared" si="33"/>
        <v>2015</v>
      </c>
    </row>
    <row r="1864" spans="2:5" x14ac:dyDescent="0.2">
      <c r="B1864" s="199">
        <v>42239</v>
      </c>
      <c r="C1864" s="200">
        <v>0</v>
      </c>
      <c r="D1864" s="198">
        <v>227.59</v>
      </c>
      <c r="E1864" s="198">
        <f t="shared" si="33"/>
        <v>2015</v>
      </c>
    </row>
    <row r="1865" spans="2:5" x14ac:dyDescent="0.2">
      <c r="B1865" s="199">
        <v>42240</v>
      </c>
      <c r="C1865" s="200">
        <v>0</v>
      </c>
      <c r="D1865" s="198">
        <v>209.13</v>
      </c>
      <c r="E1865" s="198">
        <f t="shared" si="33"/>
        <v>2015</v>
      </c>
    </row>
    <row r="1866" spans="2:5" x14ac:dyDescent="0.2">
      <c r="B1866" s="199">
        <v>42241</v>
      </c>
      <c r="C1866" s="200">
        <v>0</v>
      </c>
      <c r="D1866" s="198">
        <v>221.71</v>
      </c>
      <c r="E1866" s="198">
        <f t="shared" si="33"/>
        <v>2015</v>
      </c>
    </row>
    <row r="1867" spans="2:5" x14ac:dyDescent="0.2">
      <c r="B1867" s="199">
        <v>42242</v>
      </c>
      <c r="C1867" s="200">
        <v>0</v>
      </c>
      <c r="D1867" s="198">
        <v>225.38</v>
      </c>
      <c r="E1867" s="198">
        <f t="shared" si="33"/>
        <v>2015</v>
      </c>
    </row>
    <row r="1868" spans="2:5" x14ac:dyDescent="0.2">
      <c r="B1868" s="199">
        <v>42243</v>
      </c>
      <c r="C1868" s="200">
        <v>0</v>
      </c>
      <c r="D1868" s="198">
        <v>224.26</v>
      </c>
      <c r="E1868" s="198">
        <f t="shared" si="33"/>
        <v>2015</v>
      </c>
    </row>
    <row r="1869" spans="2:5" x14ac:dyDescent="0.2">
      <c r="B1869" s="199">
        <v>42244</v>
      </c>
      <c r="C1869" s="200">
        <v>0</v>
      </c>
      <c r="D1869" s="198">
        <v>230.98</v>
      </c>
      <c r="E1869" s="198">
        <f t="shared" si="33"/>
        <v>2015</v>
      </c>
    </row>
    <row r="1870" spans="2:5" x14ac:dyDescent="0.2">
      <c r="B1870" s="199">
        <v>42245</v>
      </c>
      <c r="C1870" s="200">
        <v>0</v>
      </c>
      <c r="D1870" s="198">
        <v>229.76</v>
      </c>
      <c r="E1870" s="198">
        <f t="shared" si="33"/>
        <v>2015</v>
      </c>
    </row>
    <row r="1871" spans="2:5" x14ac:dyDescent="0.2">
      <c r="B1871" s="199">
        <v>42246</v>
      </c>
      <c r="C1871" s="200">
        <v>0</v>
      </c>
      <c r="D1871" s="198">
        <v>228.61</v>
      </c>
      <c r="E1871" s="198">
        <f t="shared" si="33"/>
        <v>2015</v>
      </c>
    </row>
    <row r="1872" spans="2:5" x14ac:dyDescent="0.2">
      <c r="B1872" s="199">
        <v>42247</v>
      </c>
      <c r="C1872" s="200">
        <v>0</v>
      </c>
      <c r="D1872" s="198">
        <v>230.02</v>
      </c>
      <c r="E1872" s="198">
        <f t="shared" si="33"/>
        <v>2015</v>
      </c>
    </row>
    <row r="1873" spans="2:5" x14ac:dyDescent="0.2">
      <c r="B1873" s="199">
        <v>42248</v>
      </c>
      <c r="C1873" s="200">
        <v>0</v>
      </c>
      <c r="D1873" s="198">
        <v>227.35</v>
      </c>
      <c r="E1873" s="198">
        <f t="shared" si="33"/>
        <v>2015</v>
      </c>
    </row>
    <row r="1874" spans="2:5" x14ac:dyDescent="0.2">
      <c r="B1874" s="199">
        <v>42249</v>
      </c>
      <c r="C1874" s="200">
        <v>0</v>
      </c>
      <c r="D1874" s="198">
        <v>228.86</v>
      </c>
      <c r="E1874" s="198">
        <f t="shared" si="33"/>
        <v>2015</v>
      </c>
    </row>
    <row r="1875" spans="2:5" x14ac:dyDescent="0.2">
      <c r="B1875" s="199">
        <v>42250</v>
      </c>
      <c r="C1875" s="200">
        <v>0</v>
      </c>
      <c r="D1875" s="198">
        <v>226.76</v>
      </c>
      <c r="E1875" s="198">
        <f t="shared" si="33"/>
        <v>2015</v>
      </c>
    </row>
    <row r="1876" spans="2:5" x14ac:dyDescent="0.2">
      <c r="B1876" s="199">
        <v>42251</v>
      </c>
      <c r="C1876" s="200">
        <v>0</v>
      </c>
      <c r="D1876" s="198">
        <v>230.09</v>
      </c>
      <c r="E1876" s="198">
        <f t="shared" si="33"/>
        <v>2015</v>
      </c>
    </row>
    <row r="1877" spans="2:5" x14ac:dyDescent="0.2">
      <c r="B1877" s="199">
        <v>42252</v>
      </c>
      <c r="C1877" s="200">
        <v>0</v>
      </c>
      <c r="D1877" s="198">
        <v>234.68</v>
      </c>
      <c r="E1877" s="198">
        <f t="shared" si="33"/>
        <v>2015</v>
      </c>
    </row>
    <row r="1878" spans="2:5" x14ac:dyDescent="0.2">
      <c r="B1878" s="199">
        <v>42253</v>
      </c>
      <c r="C1878" s="200">
        <v>0</v>
      </c>
      <c r="D1878" s="198">
        <v>239.44</v>
      </c>
      <c r="E1878" s="198">
        <f t="shared" si="33"/>
        <v>2015</v>
      </c>
    </row>
    <row r="1879" spans="2:5" x14ac:dyDescent="0.2">
      <c r="B1879" s="199">
        <v>42254</v>
      </c>
      <c r="C1879" s="200">
        <v>0</v>
      </c>
      <c r="D1879" s="198">
        <v>240.02</v>
      </c>
      <c r="E1879" s="198">
        <f t="shared" si="33"/>
        <v>2015</v>
      </c>
    </row>
    <row r="1880" spans="2:5" x14ac:dyDescent="0.2">
      <c r="B1880" s="199">
        <v>42255</v>
      </c>
      <c r="C1880" s="200">
        <v>0</v>
      </c>
      <c r="D1880" s="198">
        <v>243.55</v>
      </c>
      <c r="E1880" s="198">
        <f t="shared" si="33"/>
        <v>2015</v>
      </c>
    </row>
    <row r="1881" spans="2:5" x14ac:dyDescent="0.2">
      <c r="B1881" s="199">
        <v>42256</v>
      </c>
      <c r="C1881" s="200">
        <v>0</v>
      </c>
      <c r="D1881" s="198">
        <v>238.29</v>
      </c>
      <c r="E1881" s="198">
        <f t="shared" si="33"/>
        <v>2015</v>
      </c>
    </row>
    <row r="1882" spans="2:5" x14ac:dyDescent="0.2">
      <c r="B1882" s="199">
        <v>42257</v>
      </c>
      <c r="C1882" s="200">
        <v>0</v>
      </c>
      <c r="D1882" s="198">
        <v>238.59</v>
      </c>
      <c r="E1882" s="198">
        <f t="shared" si="33"/>
        <v>2015</v>
      </c>
    </row>
    <row r="1883" spans="2:5" x14ac:dyDescent="0.2">
      <c r="B1883" s="199">
        <v>42258</v>
      </c>
      <c r="C1883" s="200">
        <v>0</v>
      </c>
      <c r="D1883" s="198">
        <v>240.08</v>
      </c>
      <c r="E1883" s="198">
        <f t="shared" si="33"/>
        <v>2015</v>
      </c>
    </row>
    <row r="1884" spans="2:5" x14ac:dyDescent="0.2">
      <c r="B1884" s="199">
        <v>42259</v>
      </c>
      <c r="C1884" s="200">
        <v>0</v>
      </c>
      <c r="D1884" s="198">
        <v>234.82</v>
      </c>
      <c r="E1884" s="198">
        <f t="shared" si="33"/>
        <v>2015</v>
      </c>
    </row>
    <row r="1885" spans="2:5" x14ac:dyDescent="0.2">
      <c r="B1885" s="199">
        <v>42260</v>
      </c>
      <c r="C1885" s="200">
        <v>0</v>
      </c>
      <c r="D1885" s="198">
        <v>230.33</v>
      </c>
      <c r="E1885" s="198">
        <f t="shared" si="33"/>
        <v>2015</v>
      </c>
    </row>
    <row r="1886" spans="2:5" x14ac:dyDescent="0.2">
      <c r="B1886" s="199">
        <v>42261</v>
      </c>
      <c r="C1886" s="200">
        <v>0</v>
      </c>
      <c r="D1886" s="198">
        <v>230.24</v>
      </c>
      <c r="E1886" s="198">
        <f t="shared" si="33"/>
        <v>2015</v>
      </c>
    </row>
    <row r="1887" spans="2:5" x14ac:dyDescent="0.2">
      <c r="B1887" s="199">
        <v>42262</v>
      </c>
      <c r="C1887" s="200">
        <v>0</v>
      </c>
      <c r="D1887" s="198">
        <v>229.92</v>
      </c>
      <c r="E1887" s="198">
        <f t="shared" si="33"/>
        <v>2015</v>
      </c>
    </row>
    <row r="1888" spans="2:5" x14ac:dyDescent="0.2">
      <c r="B1888" s="199">
        <v>42263</v>
      </c>
      <c r="C1888" s="200">
        <v>0</v>
      </c>
      <c r="D1888" s="198">
        <v>228.8</v>
      </c>
      <c r="E1888" s="198">
        <f t="shared" si="33"/>
        <v>2015</v>
      </c>
    </row>
    <row r="1889" spans="2:5" x14ac:dyDescent="0.2">
      <c r="B1889" s="199">
        <v>42264</v>
      </c>
      <c r="C1889" s="200">
        <v>0</v>
      </c>
      <c r="D1889" s="198">
        <v>232.79</v>
      </c>
      <c r="E1889" s="198">
        <f t="shared" si="33"/>
        <v>2015</v>
      </c>
    </row>
    <row r="1890" spans="2:5" x14ac:dyDescent="0.2">
      <c r="B1890" s="199">
        <v>42265</v>
      </c>
      <c r="C1890" s="200">
        <v>0</v>
      </c>
      <c r="D1890" s="198">
        <v>232.72</v>
      </c>
      <c r="E1890" s="198">
        <f t="shared" si="33"/>
        <v>2015</v>
      </c>
    </row>
    <row r="1891" spans="2:5" x14ac:dyDescent="0.2">
      <c r="B1891" s="199">
        <v>42266</v>
      </c>
      <c r="C1891" s="200">
        <v>0</v>
      </c>
      <c r="D1891" s="198">
        <v>231.24</v>
      </c>
      <c r="E1891" s="198">
        <f t="shared" si="33"/>
        <v>2015</v>
      </c>
    </row>
    <row r="1892" spans="2:5" x14ac:dyDescent="0.2">
      <c r="B1892" s="199">
        <v>42267</v>
      </c>
      <c r="C1892" s="200">
        <v>0</v>
      </c>
      <c r="D1892" s="198">
        <v>230.86</v>
      </c>
      <c r="E1892" s="198">
        <f t="shared" si="33"/>
        <v>2015</v>
      </c>
    </row>
    <row r="1893" spans="2:5" x14ac:dyDescent="0.2">
      <c r="B1893" s="199">
        <v>42268</v>
      </c>
      <c r="C1893" s="200">
        <v>0</v>
      </c>
      <c r="D1893" s="198">
        <v>226.61</v>
      </c>
      <c r="E1893" s="198">
        <f t="shared" si="33"/>
        <v>2015</v>
      </c>
    </row>
    <row r="1894" spans="2:5" x14ac:dyDescent="0.2">
      <c r="B1894" s="199">
        <v>42269</v>
      </c>
      <c r="C1894" s="200">
        <v>0</v>
      </c>
      <c r="D1894" s="198">
        <v>230.52</v>
      </c>
      <c r="E1894" s="198">
        <f t="shared" si="33"/>
        <v>2015</v>
      </c>
    </row>
    <row r="1895" spans="2:5" x14ac:dyDescent="0.2">
      <c r="B1895" s="199">
        <v>42270</v>
      </c>
      <c r="C1895" s="200">
        <v>0</v>
      </c>
      <c r="D1895" s="198">
        <v>229.96</v>
      </c>
      <c r="E1895" s="198">
        <f t="shared" si="33"/>
        <v>2015</v>
      </c>
    </row>
    <row r="1896" spans="2:5" x14ac:dyDescent="0.2">
      <c r="B1896" s="199">
        <v>42271</v>
      </c>
      <c r="C1896" s="200">
        <v>0</v>
      </c>
      <c r="D1896" s="198">
        <v>234.28</v>
      </c>
      <c r="E1896" s="198">
        <f t="shared" si="33"/>
        <v>2015</v>
      </c>
    </row>
    <row r="1897" spans="2:5" x14ac:dyDescent="0.2">
      <c r="B1897" s="199">
        <v>42272</v>
      </c>
      <c r="C1897" s="200">
        <v>0</v>
      </c>
      <c r="D1897" s="198">
        <v>234.84</v>
      </c>
      <c r="E1897" s="198">
        <f t="shared" si="33"/>
        <v>2015</v>
      </c>
    </row>
    <row r="1898" spans="2:5" x14ac:dyDescent="0.2">
      <c r="B1898" s="199">
        <v>42273</v>
      </c>
      <c r="C1898" s="200">
        <v>0</v>
      </c>
      <c r="D1898" s="198">
        <v>234.21</v>
      </c>
      <c r="E1898" s="198">
        <f t="shared" si="33"/>
        <v>2015</v>
      </c>
    </row>
    <row r="1899" spans="2:5" x14ac:dyDescent="0.2">
      <c r="B1899" s="199">
        <v>42274</v>
      </c>
      <c r="C1899" s="200">
        <v>0</v>
      </c>
      <c r="D1899" s="198">
        <v>232.85</v>
      </c>
      <c r="E1899" s="198">
        <f t="shared" si="33"/>
        <v>2015</v>
      </c>
    </row>
    <row r="1900" spans="2:5" x14ac:dyDescent="0.2">
      <c r="B1900" s="199">
        <v>42275</v>
      </c>
      <c r="C1900" s="200">
        <v>0</v>
      </c>
      <c r="D1900" s="198">
        <v>239.34</v>
      </c>
      <c r="E1900" s="198">
        <f t="shared" si="33"/>
        <v>2015</v>
      </c>
    </row>
    <row r="1901" spans="2:5" x14ac:dyDescent="0.2">
      <c r="B1901" s="199">
        <v>42276</v>
      </c>
      <c r="C1901" s="200">
        <v>0</v>
      </c>
      <c r="D1901" s="198">
        <v>236.62</v>
      </c>
      <c r="E1901" s="198">
        <f t="shared" si="33"/>
        <v>2015</v>
      </c>
    </row>
    <row r="1902" spans="2:5" x14ac:dyDescent="0.2">
      <c r="B1902" s="199">
        <v>42277</v>
      </c>
      <c r="C1902" s="200">
        <v>0</v>
      </c>
      <c r="D1902" s="198">
        <v>236.25</v>
      </c>
      <c r="E1902" s="198">
        <f t="shared" si="33"/>
        <v>2015</v>
      </c>
    </row>
    <row r="1903" spans="2:5" x14ac:dyDescent="0.2">
      <c r="B1903" s="199">
        <v>42278</v>
      </c>
      <c r="C1903" s="200">
        <v>0</v>
      </c>
      <c r="D1903" s="198">
        <v>237.57</v>
      </c>
      <c r="E1903" s="198">
        <f t="shared" si="33"/>
        <v>2015</v>
      </c>
    </row>
    <row r="1904" spans="2:5" x14ac:dyDescent="0.2">
      <c r="B1904" s="199">
        <v>42279</v>
      </c>
      <c r="C1904" s="200">
        <v>0</v>
      </c>
      <c r="D1904" s="198">
        <v>237.4</v>
      </c>
      <c r="E1904" s="198">
        <f t="shared" si="33"/>
        <v>2015</v>
      </c>
    </row>
    <row r="1905" spans="2:5" x14ac:dyDescent="0.2">
      <c r="B1905" s="199">
        <v>42280</v>
      </c>
      <c r="C1905" s="200">
        <v>0</v>
      </c>
      <c r="D1905" s="198">
        <v>239.09</v>
      </c>
      <c r="E1905" s="198">
        <f t="shared" si="33"/>
        <v>2015</v>
      </c>
    </row>
    <row r="1906" spans="2:5" x14ac:dyDescent="0.2">
      <c r="B1906" s="199">
        <v>42281</v>
      </c>
      <c r="C1906" s="200">
        <v>0</v>
      </c>
      <c r="D1906" s="198">
        <v>238.69</v>
      </c>
      <c r="E1906" s="198">
        <f t="shared" si="33"/>
        <v>2015</v>
      </c>
    </row>
    <row r="1907" spans="2:5" x14ac:dyDescent="0.2">
      <c r="B1907" s="199">
        <v>42282</v>
      </c>
      <c r="C1907" s="200">
        <v>0</v>
      </c>
      <c r="D1907" s="198">
        <v>240.59</v>
      </c>
      <c r="E1907" s="198">
        <f t="shared" si="33"/>
        <v>2015</v>
      </c>
    </row>
    <row r="1908" spans="2:5" x14ac:dyDescent="0.2">
      <c r="B1908" s="199">
        <v>42283</v>
      </c>
      <c r="C1908" s="200">
        <v>0</v>
      </c>
      <c r="D1908" s="198">
        <v>246.42</v>
      </c>
      <c r="E1908" s="198">
        <f t="shared" si="33"/>
        <v>2015</v>
      </c>
    </row>
    <row r="1909" spans="2:5" x14ac:dyDescent="0.2">
      <c r="B1909" s="199">
        <v>42284</v>
      </c>
      <c r="C1909" s="200">
        <v>0</v>
      </c>
      <c r="D1909" s="198">
        <v>243.27</v>
      </c>
      <c r="E1909" s="198">
        <f t="shared" si="33"/>
        <v>2015</v>
      </c>
    </row>
    <row r="1910" spans="2:5" x14ac:dyDescent="0.2">
      <c r="B1910" s="199">
        <v>42285</v>
      </c>
      <c r="C1910" s="200">
        <v>0</v>
      </c>
      <c r="D1910" s="198">
        <v>242.69</v>
      </c>
      <c r="E1910" s="198">
        <f t="shared" si="33"/>
        <v>2015</v>
      </c>
    </row>
    <row r="1911" spans="2:5" x14ac:dyDescent="0.2">
      <c r="B1911" s="199">
        <v>42286</v>
      </c>
      <c r="C1911" s="200">
        <v>0</v>
      </c>
      <c r="D1911" s="198">
        <v>244.32</v>
      </c>
      <c r="E1911" s="198">
        <f t="shared" si="33"/>
        <v>2015</v>
      </c>
    </row>
    <row r="1912" spans="2:5" x14ac:dyDescent="0.2">
      <c r="B1912" s="199">
        <v>42287</v>
      </c>
      <c r="C1912" s="200">
        <v>0</v>
      </c>
      <c r="D1912" s="198">
        <v>245.33</v>
      </c>
      <c r="E1912" s="198">
        <f t="shared" si="33"/>
        <v>2015</v>
      </c>
    </row>
    <row r="1913" spans="2:5" x14ac:dyDescent="0.2">
      <c r="B1913" s="199">
        <v>42288</v>
      </c>
      <c r="C1913" s="200">
        <v>0</v>
      </c>
      <c r="D1913" s="198">
        <v>247.53</v>
      </c>
      <c r="E1913" s="198">
        <f t="shared" si="33"/>
        <v>2015</v>
      </c>
    </row>
    <row r="1914" spans="2:5" x14ac:dyDescent="0.2">
      <c r="B1914" s="199">
        <v>42289</v>
      </c>
      <c r="C1914" s="200">
        <v>0</v>
      </c>
      <c r="D1914" s="198">
        <v>245.59</v>
      </c>
      <c r="E1914" s="198">
        <f t="shared" si="33"/>
        <v>2015</v>
      </c>
    </row>
    <row r="1915" spans="2:5" x14ac:dyDescent="0.2">
      <c r="B1915" s="199">
        <v>42290</v>
      </c>
      <c r="C1915" s="200">
        <v>0</v>
      </c>
      <c r="D1915" s="198">
        <v>249.94</v>
      </c>
      <c r="E1915" s="198">
        <f t="shared" si="33"/>
        <v>2015</v>
      </c>
    </row>
    <row r="1916" spans="2:5" x14ac:dyDescent="0.2">
      <c r="B1916" s="199">
        <v>42291</v>
      </c>
      <c r="C1916" s="200">
        <v>0</v>
      </c>
      <c r="D1916" s="198">
        <v>252.59</v>
      </c>
      <c r="E1916" s="198">
        <f t="shared" si="33"/>
        <v>2015</v>
      </c>
    </row>
    <row r="1917" spans="2:5" x14ac:dyDescent="0.2">
      <c r="B1917" s="199">
        <v>42292</v>
      </c>
      <c r="C1917" s="200">
        <v>0</v>
      </c>
      <c r="D1917" s="198">
        <v>254.81</v>
      </c>
      <c r="E1917" s="198">
        <f t="shared" si="33"/>
        <v>2015</v>
      </c>
    </row>
    <row r="1918" spans="2:5" x14ac:dyDescent="0.2">
      <c r="B1918" s="199">
        <v>42293</v>
      </c>
      <c r="C1918" s="200">
        <v>0</v>
      </c>
      <c r="D1918" s="198">
        <v>262.94</v>
      </c>
      <c r="E1918" s="198">
        <f t="shared" si="33"/>
        <v>2015</v>
      </c>
    </row>
    <row r="1919" spans="2:5" x14ac:dyDescent="0.2">
      <c r="B1919" s="199">
        <v>42294</v>
      </c>
      <c r="C1919" s="200">
        <v>0</v>
      </c>
      <c r="D1919" s="198">
        <v>271.2</v>
      </c>
      <c r="E1919" s="198">
        <f t="shared" si="33"/>
        <v>2015</v>
      </c>
    </row>
    <row r="1920" spans="2:5" x14ac:dyDescent="0.2">
      <c r="B1920" s="199">
        <v>42295</v>
      </c>
      <c r="C1920" s="200">
        <v>0</v>
      </c>
      <c r="D1920" s="198">
        <v>262.89999999999998</v>
      </c>
      <c r="E1920" s="198">
        <f t="shared" si="33"/>
        <v>2015</v>
      </c>
    </row>
    <row r="1921" spans="2:5" x14ac:dyDescent="0.2">
      <c r="B1921" s="199">
        <v>42296</v>
      </c>
      <c r="C1921" s="200">
        <v>0</v>
      </c>
      <c r="D1921" s="198">
        <v>264.42</v>
      </c>
      <c r="E1921" s="198">
        <f t="shared" si="33"/>
        <v>2015</v>
      </c>
    </row>
    <row r="1922" spans="2:5" x14ac:dyDescent="0.2">
      <c r="B1922" s="199">
        <v>42297</v>
      </c>
      <c r="C1922" s="200">
        <v>0</v>
      </c>
      <c r="D1922" s="198">
        <v>270.22000000000003</v>
      </c>
      <c r="E1922" s="198">
        <f t="shared" si="33"/>
        <v>2015</v>
      </c>
    </row>
    <row r="1923" spans="2:5" x14ac:dyDescent="0.2">
      <c r="B1923" s="199">
        <v>42298</v>
      </c>
      <c r="C1923" s="200">
        <v>0</v>
      </c>
      <c r="D1923" s="198">
        <v>267.33</v>
      </c>
      <c r="E1923" s="198">
        <f t="shared" ref="E1923:E1986" si="34">YEAR(B1923)</f>
        <v>2015</v>
      </c>
    </row>
    <row r="1924" spans="2:5" x14ac:dyDescent="0.2">
      <c r="B1924" s="199">
        <v>42299</v>
      </c>
      <c r="C1924" s="200">
        <v>0</v>
      </c>
      <c r="D1924" s="198">
        <v>274.41000000000003</v>
      </c>
      <c r="E1924" s="198">
        <f t="shared" si="34"/>
        <v>2015</v>
      </c>
    </row>
    <row r="1925" spans="2:5" x14ac:dyDescent="0.2">
      <c r="B1925" s="199">
        <v>42300</v>
      </c>
      <c r="C1925" s="200">
        <v>0</v>
      </c>
      <c r="D1925" s="198">
        <v>277.45999999999998</v>
      </c>
      <c r="E1925" s="198">
        <f t="shared" si="34"/>
        <v>2015</v>
      </c>
    </row>
    <row r="1926" spans="2:5" x14ac:dyDescent="0.2">
      <c r="B1926" s="199">
        <v>42301</v>
      </c>
      <c r="C1926" s="200">
        <v>0</v>
      </c>
      <c r="D1926" s="198">
        <v>282.66000000000003</v>
      </c>
      <c r="E1926" s="198">
        <f t="shared" si="34"/>
        <v>2015</v>
      </c>
    </row>
    <row r="1927" spans="2:5" x14ac:dyDescent="0.2">
      <c r="B1927" s="199">
        <v>42302</v>
      </c>
      <c r="C1927" s="200">
        <v>0</v>
      </c>
      <c r="D1927" s="198">
        <v>283.07</v>
      </c>
      <c r="E1927" s="198">
        <f t="shared" si="34"/>
        <v>2015</v>
      </c>
    </row>
    <row r="1928" spans="2:5" x14ac:dyDescent="0.2">
      <c r="B1928" s="199">
        <v>42303</v>
      </c>
      <c r="C1928" s="200">
        <v>0</v>
      </c>
      <c r="D1928" s="198">
        <v>286.13</v>
      </c>
      <c r="E1928" s="198">
        <f t="shared" si="34"/>
        <v>2015</v>
      </c>
    </row>
    <row r="1929" spans="2:5" x14ac:dyDescent="0.2">
      <c r="B1929" s="199">
        <v>42304</v>
      </c>
      <c r="C1929" s="200">
        <v>0</v>
      </c>
      <c r="D1929" s="198">
        <v>294.39999999999998</v>
      </c>
      <c r="E1929" s="198">
        <f t="shared" si="34"/>
        <v>2015</v>
      </c>
    </row>
    <row r="1930" spans="2:5" x14ac:dyDescent="0.2">
      <c r="B1930" s="199">
        <v>42305</v>
      </c>
      <c r="C1930" s="200">
        <v>0</v>
      </c>
      <c r="D1930" s="198">
        <v>303.89</v>
      </c>
      <c r="E1930" s="198">
        <f t="shared" si="34"/>
        <v>2015</v>
      </c>
    </row>
    <row r="1931" spans="2:5" x14ac:dyDescent="0.2">
      <c r="B1931" s="199">
        <v>42306</v>
      </c>
      <c r="C1931" s="200">
        <v>0</v>
      </c>
      <c r="D1931" s="198">
        <v>313.58999999999997</v>
      </c>
      <c r="E1931" s="198">
        <f t="shared" si="34"/>
        <v>2015</v>
      </c>
    </row>
    <row r="1932" spans="2:5" x14ac:dyDescent="0.2">
      <c r="B1932" s="199">
        <v>42307</v>
      </c>
      <c r="C1932" s="200">
        <v>0</v>
      </c>
      <c r="D1932" s="198">
        <v>326</v>
      </c>
      <c r="E1932" s="198">
        <f t="shared" si="34"/>
        <v>2015</v>
      </c>
    </row>
    <row r="1933" spans="2:5" x14ac:dyDescent="0.2">
      <c r="B1933" s="199">
        <v>42308</v>
      </c>
      <c r="C1933" s="200">
        <v>0</v>
      </c>
      <c r="D1933" s="198">
        <v>312.43</v>
      </c>
      <c r="E1933" s="198">
        <f t="shared" si="34"/>
        <v>2015</v>
      </c>
    </row>
    <row r="1934" spans="2:5" x14ac:dyDescent="0.2">
      <c r="B1934" s="199">
        <v>42309</v>
      </c>
      <c r="C1934" s="200">
        <v>0</v>
      </c>
      <c r="D1934" s="198">
        <v>325.08</v>
      </c>
      <c r="E1934" s="198">
        <f t="shared" si="34"/>
        <v>2015</v>
      </c>
    </row>
    <row r="1935" spans="2:5" x14ac:dyDescent="0.2">
      <c r="B1935" s="199">
        <v>42310</v>
      </c>
      <c r="C1935" s="200">
        <v>0</v>
      </c>
      <c r="D1935" s="198">
        <v>359.35</v>
      </c>
      <c r="E1935" s="198">
        <f t="shared" si="34"/>
        <v>2015</v>
      </c>
    </row>
    <row r="1936" spans="2:5" x14ac:dyDescent="0.2">
      <c r="B1936" s="199">
        <v>42311</v>
      </c>
      <c r="C1936" s="200">
        <v>0</v>
      </c>
      <c r="D1936" s="198">
        <v>400.71</v>
      </c>
      <c r="E1936" s="198">
        <f t="shared" si="34"/>
        <v>2015</v>
      </c>
    </row>
    <row r="1937" spans="2:5" x14ac:dyDescent="0.2">
      <c r="B1937" s="199">
        <v>42312</v>
      </c>
      <c r="C1937" s="200">
        <v>0</v>
      </c>
      <c r="D1937" s="198">
        <v>408.74</v>
      </c>
      <c r="E1937" s="198">
        <f t="shared" si="34"/>
        <v>2015</v>
      </c>
    </row>
    <row r="1938" spans="2:5" x14ac:dyDescent="0.2">
      <c r="B1938" s="199">
        <v>42313</v>
      </c>
      <c r="C1938" s="200">
        <v>0</v>
      </c>
      <c r="D1938" s="198">
        <v>387.51</v>
      </c>
      <c r="E1938" s="198">
        <f t="shared" si="34"/>
        <v>2015</v>
      </c>
    </row>
    <row r="1939" spans="2:5" x14ac:dyDescent="0.2">
      <c r="B1939" s="199">
        <v>42314</v>
      </c>
      <c r="C1939" s="200">
        <v>0</v>
      </c>
      <c r="D1939" s="198">
        <v>374.95</v>
      </c>
      <c r="E1939" s="198">
        <f t="shared" si="34"/>
        <v>2015</v>
      </c>
    </row>
    <row r="1940" spans="2:5" x14ac:dyDescent="0.2">
      <c r="B1940" s="199">
        <v>42315</v>
      </c>
      <c r="C1940" s="200">
        <v>0</v>
      </c>
      <c r="D1940" s="198">
        <v>384.8</v>
      </c>
      <c r="E1940" s="198">
        <f t="shared" si="34"/>
        <v>2015</v>
      </c>
    </row>
    <row r="1941" spans="2:5" x14ac:dyDescent="0.2">
      <c r="B1941" s="199">
        <v>42316</v>
      </c>
      <c r="C1941" s="200">
        <v>0</v>
      </c>
      <c r="D1941" s="198">
        <v>373.49</v>
      </c>
      <c r="E1941" s="198">
        <f t="shared" si="34"/>
        <v>2015</v>
      </c>
    </row>
    <row r="1942" spans="2:5" x14ac:dyDescent="0.2">
      <c r="B1942" s="199">
        <v>42317</v>
      </c>
      <c r="C1942" s="200">
        <v>0</v>
      </c>
      <c r="D1942" s="198">
        <v>380.04</v>
      </c>
      <c r="E1942" s="198">
        <f t="shared" si="34"/>
        <v>2015</v>
      </c>
    </row>
    <row r="1943" spans="2:5" x14ac:dyDescent="0.2">
      <c r="B1943" s="199">
        <v>42318</v>
      </c>
      <c r="C1943" s="200">
        <v>0</v>
      </c>
      <c r="D1943" s="198">
        <v>337.93</v>
      </c>
      <c r="E1943" s="198">
        <f t="shared" si="34"/>
        <v>2015</v>
      </c>
    </row>
    <row r="1944" spans="2:5" x14ac:dyDescent="0.2">
      <c r="B1944" s="199">
        <v>42319</v>
      </c>
      <c r="C1944" s="200">
        <v>0</v>
      </c>
      <c r="D1944" s="198">
        <v>312.58</v>
      </c>
      <c r="E1944" s="198">
        <f t="shared" si="34"/>
        <v>2015</v>
      </c>
    </row>
    <row r="1945" spans="2:5" x14ac:dyDescent="0.2">
      <c r="B1945" s="199">
        <v>42320</v>
      </c>
      <c r="C1945" s="200">
        <v>0</v>
      </c>
      <c r="D1945" s="198">
        <v>336.86</v>
      </c>
      <c r="E1945" s="198">
        <f t="shared" si="34"/>
        <v>2015</v>
      </c>
    </row>
    <row r="1946" spans="2:5" x14ac:dyDescent="0.2">
      <c r="B1946" s="199">
        <v>42321</v>
      </c>
      <c r="C1946" s="200">
        <v>0</v>
      </c>
      <c r="D1946" s="198">
        <v>337.29</v>
      </c>
      <c r="E1946" s="198">
        <f t="shared" si="34"/>
        <v>2015</v>
      </c>
    </row>
    <row r="1947" spans="2:5" x14ac:dyDescent="0.2">
      <c r="B1947" s="199">
        <v>42322</v>
      </c>
      <c r="C1947" s="200">
        <v>0</v>
      </c>
      <c r="D1947" s="198">
        <v>333.55</v>
      </c>
      <c r="E1947" s="198">
        <f t="shared" si="34"/>
        <v>2015</v>
      </c>
    </row>
    <row r="1948" spans="2:5" x14ac:dyDescent="0.2">
      <c r="B1948" s="199">
        <v>42323</v>
      </c>
      <c r="C1948" s="200">
        <v>0</v>
      </c>
      <c r="D1948" s="198">
        <v>319.93</v>
      </c>
      <c r="E1948" s="198">
        <f t="shared" si="34"/>
        <v>2015</v>
      </c>
    </row>
    <row r="1949" spans="2:5" x14ac:dyDescent="0.2">
      <c r="B1949" s="199">
        <v>42324</v>
      </c>
      <c r="C1949" s="200">
        <v>0</v>
      </c>
      <c r="D1949" s="198">
        <v>331.59</v>
      </c>
      <c r="E1949" s="198">
        <f t="shared" si="34"/>
        <v>2015</v>
      </c>
    </row>
    <row r="1950" spans="2:5" x14ac:dyDescent="0.2">
      <c r="B1950" s="199">
        <v>42325</v>
      </c>
      <c r="C1950" s="200">
        <v>0</v>
      </c>
      <c r="D1950" s="198">
        <v>335.77</v>
      </c>
      <c r="E1950" s="198">
        <f t="shared" si="34"/>
        <v>2015</v>
      </c>
    </row>
    <row r="1951" spans="2:5" x14ac:dyDescent="0.2">
      <c r="B1951" s="199">
        <v>42326</v>
      </c>
      <c r="C1951" s="200">
        <v>0</v>
      </c>
      <c r="D1951" s="198">
        <v>334.97</v>
      </c>
      <c r="E1951" s="198">
        <f t="shared" si="34"/>
        <v>2015</v>
      </c>
    </row>
    <row r="1952" spans="2:5" x14ac:dyDescent="0.2">
      <c r="B1952" s="199">
        <v>42327</v>
      </c>
      <c r="C1952" s="200">
        <v>0</v>
      </c>
      <c r="D1952" s="198">
        <v>326.31</v>
      </c>
      <c r="E1952" s="198">
        <f t="shared" si="34"/>
        <v>2015</v>
      </c>
    </row>
    <row r="1953" spans="2:5" x14ac:dyDescent="0.2">
      <c r="B1953" s="199">
        <v>42328</v>
      </c>
      <c r="C1953" s="200">
        <v>0</v>
      </c>
      <c r="D1953" s="198">
        <v>321.99</v>
      </c>
      <c r="E1953" s="198">
        <f t="shared" si="34"/>
        <v>2015</v>
      </c>
    </row>
    <row r="1954" spans="2:5" x14ac:dyDescent="0.2">
      <c r="B1954" s="199">
        <v>42329</v>
      </c>
      <c r="C1954" s="200">
        <v>0</v>
      </c>
      <c r="D1954" s="198">
        <v>327.17</v>
      </c>
      <c r="E1954" s="198">
        <f t="shared" si="34"/>
        <v>2015</v>
      </c>
    </row>
    <row r="1955" spans="2:5" x14ac:dyDescent="0.2">
      <c r="B1955" s="199">
        <v>42330</v>
      </c>
      <c r="C1955" s="200">
        <v>0</v>
      </c>
      <c r="D1955" s="198">
        <v>324.33999999999997</v>
      </c>
      <c r="E1955" s="198">
        <f t="shared" si="34"/>
        <v>2015</v>
      </c>
    </row>
    <row r="1956" spans="2:5" x14ac:dyDescent="0.2">
      <c r="B1956" s="199">
        <v>42331</v>
      </c>
      <c r="C1956" s="200">
        <v>0</v>
      </c>
      <c r="D1956" s="198">
        <v>323.26</v>
      </c>
      <c r="E1956" s="198">
        <f t="shared" si="34"/>
        <v>2015</v>
      </c>
    </row>
    <row r="1957" spans="2:5" x14ac:dyDescent="0.2">
      <c r="B1957" s="199">
        <v>42332</v>
      </c>
      <c r="C1957" s="200">
        <v>0</v>
      </c>
      <c r="D1957" s="198">
        <v>320.16000000000003</v>
      </c>
      <c r="E1957" s="198">
        <f t="shared" si="34"/>
        <v>2015</v>
      </c>
    </row>
    <row r="1958" spans="2:5" x14ac:dyDescent="0.2">
      <c r="B1958" s="199">
        <v>42333</v>
      </c>
      <c r="C1958" s="200">
        <v>0</v>
      </c>
      <c r="D1958" s="198">
        <v>328.98</v>
      </c>
      <c r="E1958" s="198">
        <f t="shared" si="34"/>
        <v>2015</v>
      </c>
    </row>
    <row r="1959" spans="2:5" x14ac:dyDescent="0.2">
      <c r="B1959" s="199">
        <v>42334</v>
      </c>
      <c r="C1959" s="200">
        <v>0</v>
      </c>
      <c r="D1959" s="198">
        <v>353.3</v>
      </c>
      <c r="E1959" s="198">
        <f t="shared" si="34"/>
        <v>2015</v>
      </c>
    </row>
    <row r="1960" spans="2:5" x14ac:dyDescent="0.2">
      <c r="B1960" s="199">
        <v>42335</v>
      </c>
      <c r="C1960" s="200">
        <v>0</v>
      </c>
      <c r="D1960" s="198">
        <v>358.18</v>
      </c>
      <c r="E1960" s="198">
        <f t="shared" si="34"/>
        <v>2015</v>
      </c>
    </row>
    <row r="1961" spans="2:5" x14ac:dyDescent="0.2">
      <c r="B1961" s="199">
        <v>42336</v>
      </c>
      <c r="C1961" s="200">
        <v>0</v>
      </c>
      <c r="D1961" s="198">
        <v>357.66</v>
      </c>
      <c r="E1961" s="198">
        <f t="shared" si="34"/>
        <v>2015</v>
      </c>
    </row>
    <row r="1962" spans="2:5" x14ac:dyDescent="0.2">
      <c r="B1962" s="199">
        <v>42337</v>
      </c>
      <c r="C1962" s="200">
        <v>0</v>
      </c>
      <c r="D1962" s="198">
        <v>371.86</v>
      </c>
      <c r="E1962" s="198">
        <f t="shared" si="34"/>
        <v>2015</v>
      </c>
    </row>
    <row r="1963" spans="2:5" x14ac:dyDescent="0.2">
      <c r="B1963" s="199">
        <v>42338</v>
      </c>
      <c r="C1963" s="200">
        <v>0</v>
      </c>
      <c r="D1963" s="198">
        <v>376.91</v>
      </c>
      <c r="E1963" s="198">
        <f t="shared" si="34"/>
        <v>2015</v>
      </c>
    </row>
    <row r="1964" spans="2:5" x14ac:dyDescent="0.2">
      <c r="B1964" s="199">
        <v>42339</v>
      </c>
      <c r="C1964" s="200">
        <v>0</v>
      </c>
      <c r="D1964" s="198">
        <v>362.73</v>
      </c>
      <c r="E1964" s="198">
        <f t="shared" si="34"/>
        <v>2015</v>
      </c>
    </row>
    <row r="1965" spans="2:5" x14ac:dyDescent="0.2">
      <c r="B1965" s="199">
        <v>42340</v>
      </c>
      <c r="C1965" s="200">
        <v>0</v>
      </c>
      <c r="D1965" s="198">
        <v>359.43</v>
      </c>
      <c r="E1965" s="198">
        <f t="shared" si="34"/>
        <v>2015</v>
      </c>
    </row>
    <row r="1966" spans="2:5" x14ac:dyDescent="0.2">
      <c r="B1966" s="199">
        <v>42341</v>
      </c>
      <c r="C1966" s="200">
        <v>0</v>
      </c>
      <c r="D1966" s="198">
        <v>361.31</v>
      </c>
      <c r="E1966" s="198">
        <f t="shared" si="34"/>
        <v>2015</v>
      </c>
    </row>
    <row r="1967" spans="2:5" x14ac:dyDescent="0.2">
      <c r="B1967" s="199">
        <v>42342</v>
      </c>
      <c r="C1967" s="200">
        <v>0</v>
      </c>
      <c r="D1967" s="198">
        <v>363.48</v>
      </c>
      <c r="E1967" s="198">
        <f t="shared" si="34"/>
        <v>2015</v>
      </c>
    </row>
    <row r="1968" spans="2:5" x14ac:dyDescent="0.2">
      <c r="B1968" s="199">
        <v>42343</v>
      </c>
      <c r="C1968" s="200">
        <v>0</v>
      </c>
      <c r="D1968" s="198">
        <v>388.86</v>
      </c>
      <c r="E1968" s="198">
        <f t="shared" si="34"/>
        <v>2015</v>
      </c>
    </row>
    <row r="1969" spans="2:5" x14ac:dyDescent="0.2">
      <c r="B1969" s="199">
        <v>42344</v>
      </c>
      <c r="C1969" s="200">
        <v>0</v>
      </c>
      <c r="D1969" s="198">
        <v>388.46</v>
      </c>
      <c r="E1969" s="198">
        <f t="shared" si="34"/>
        <v>2015</v>
      </c>
    </row>
    <row r="1970" spans="2:5" x14ac:dyDescent="0.2">
      <c r="B1970" s="199">
        <v>42345</v>
      </c>
      <c r="C1970" s="200">
        <v>0</v>
      </c>
      <c r="D1970" s="198">
        <v>395.86</v>
      </c>
      <c r="E1970" s="198">
        <f t="shared" si="34"/>
        <v>2015</v>
      </c>
    </row>
    <row r="1971" spans="2:5" x14ac:dyDescent="0.2">
      <c r="B1971" s="199">
        <v>42346</v>
      </c>
      <c r="C1971" s="200">
        <v>0</v>
      </c>
      <c r="D1971" s="198">
        <v>418.14</v>
      </c>
      <c r="E1971" s="198">
        <f t="shared" si="34"/>
        <v>2015</v>
      </c>
    </row>
    <row r="1972" spans="2:5" x14ac:dyDescent="0.2">
      <c r="B1972" s="199">
        <v>42347</v>
      </c>
      <c r="C1972" s="200">
        <v>0</v>
      </c>
      <c r="D1972" s="198">
        <v>418.04</v>
      </c>
      <c r="E1972" s="198">
        <f t="shared" si="34"/>
        <v>2015</v>
      </c>
    </row>
    <row r="1973" spans="2:5" x14ac:dyDescent="0.2">
      <c r="B1973" s="199">
        <v>42348</v>
      </c>
      <c r="C1973" s="200">
        <v>0</v>
      </c>
      <c r="D1973" s="198">
        <v>415.25</v>
      </c>
      <c r="E1973" s="198">
        <f t="shared" si="34"/>
        <v>2015</v>
      </c>
    </row>
    <row r="1974" spans="2:5" x14ac:dyDescent="0.2">
      <c r="B1974" s="199">
        <v>42349</v>
      </c>
      <c r="C1974" s="200">
        <v>0</v>
      </c>
      <c r="D1974" s="198">
        <v>453.9</v>
      </c>
      <c r="E1974" s="198">
        <f t="shared" si="34"/>
        <v>2015</v>
      </c>
    </row>
    <row r="1975" spans="2:5" x14ac:dyDescent="0.2">
      <c r="B1975" s="199">
        <v>42350</v>
      </c>
      <c r="C1975" s="200">
        <v>0</v>
      </c>
      <c r="D1975" s="198">
        <v>435.9</v>
      </c>
      <c r="E1975" s="198">
        <f t="shared" si="34"/>
        <v>2015</v>
      </c>
    </row>
    <row r="1976" spans="2:5" x14ac:dyDescent="0.2">
      <c r="B1976" s="199">
        <v>42351</v>
      </c>
      <c r="C1976" s="200">
        <v>0</v>
      </c>
      <c r="D1976" s="198">
        <v>433.54</v>
      </c>
      <c r="E1976" s="198">
        <f t="shared" si="34"/>
        <v>2015</v>
      </c>
    </row>
    <row r="1977" spans="2:5" x14ac:dyDescent="0.2">
      <c r="B1977" s="199">
        <v>42352</v>
      </c>
      <c r="C1977" s="200">
        <v>0</v>
      </c>
      <c r="D1977" s="198">
        <v>443.84</v>
      </c>
      <c r="E1977" s="198">
        <f t="shared" si="34"/>
        <v>2015</v>
      </c>
    </row>
    <row r="1978" spans="2:5" x14ac:dyDescent="0.2">
      <c r="B1978" s="199">
        <v>42353</v>
      </c>
      <c r="C1978" s="200">
        <v>0</v>
      </c>
      <c r="D1978" s="198">
        <v>465.5</v>
      </c>
      <c r="E1978" s="198">
        <f t="shared" si="34"/>
        <v>2015</v>
      </c>
    </row>
    <row r="1979" spans="2:5" x14ac:dyDescent="0.2">
      <c r="B1979" s="199">
        <v>42354</v>
      </c>
      <c r="C1979" s="200">
        <v>0</v>
      </c>
      <c r="D1979" s="198">
        <v>455.37</v>
      </c>
      <c r="E1979" s="198">
        <f t="shared" si="34"/>
        <v>2015</v>
      </c>
    </row>
    <row r="1980" spans="2:5" x14ac:dyDescent="0.2">
      <c r="B1980" s="199">
        <v>42355</v>
      </c>
      <c r="C1980" s="200">
        <v>0</v>
      </c>
      <c r="D1980" s="198">
        <v>455.99</v>
      </c>
      <c r="E1980" s="198">
        <f t="shared" si="34"/>
        <v>2015</v>
      </c>
    </row>
    <row r="1981" spans="2:5" x14ac:dyDescent="0.2">
      <c r="B1981" s="199">
        <v>42356</v>
      </c>
      <c r="C1981" s="200">
        <v>0</v>
      </c>
      <c r="D1981" s="198">
        <v>463.84</v>
      </c>
      <c r="E1981" s="198">
        <f t="shared" si="34"/>
        <v>2015</v>
      </c>
    </row>
    <row r="1982" spans="2:5" x14ac:dyDescent="0.2">
      <c r="B1982" s="199">
        <v>42357</v>
      </c>
      <c r="C1982" s="200">
        <v>0</v>
      </c>
      <c r="D1982" s="198">
        <v>462.23</v>
      </c>
      <c r="E1982" s="198">
        <f t="shared" si="34"/>
        <v>2015</v>
      </c>
    </row>
    <row r="1983" spans="2:5" x14ac:dyDescent="0.2">
      <c r="B1983" s="199">
        <v>42358</v>
      </c>
      <c r="C1983" s="200">
        <v>0</v>
      </c>
      <c r="D1983" s="198">
        <v>442.5</v>
      </c>
      <c r="E1983" s="198">
        <f t="shared" si="34"/>
        <v>2015</v>
      </c>
    </row>
    <row r="1984" spans="2:5" x14ac:dyDescent="0.2">
      <c r="B1984" s="199">
        <v>42359</v>
      </c>
      <c r="C1984" s="200">
        <v>0</v>
      </c>
      <c r="D1984" s="198">
        <v>437.76</v>
      </c>
      <c r="E1984" s="198">
        <f t="shared" si="34"/>
        <v>2015</v>
      </c>
    </row>
    <row r="1985" spans="2:5" x14ac:dyDescent="0.2">
      <c r="B1985" s="199">
        <v>42360</v>
      </c>
      <c r="C1985" s="200">
        <v>0</v>
      </c>
      <c r="D1985" s="198">
        <v>435.5</v>
      </c>
      <c r="E1985" s="198">
        <f t="shared" si="34"/>
        <v>2015</v>
      </c>
    </row>
    <row r="1986" spans="2:5" x14ac:dyDescent="0.2">
      <c r="B1986" s="199">
        <v>42361</v>
      </c>
      <c r="C1986" s="200">
        <v>0</v>
      </c>
      <c r="D1986" s="198">
        <v>442.84</v>
      </c>
      <c r="E1986" s="198">
        <f t="shared" si="34"/>
        <v>2015</v>
      </c>
    </row>
    <row r="1987" spans="2:5" x14ac:dyDescent="0.2">
      <c r="B1987" s="199">
        <v>42362</v>
      </c>
      <c r="C1987" s="200">
        <v>0</v>
      </c>
      <c r="D1987" s="198">
        <v>454.85</v>
      </c>
      <c r="E1987" s="198">
        <f t="shared" ref="E1987:E2050" si="35">YEAR(B1987)</f>
        <v>2015</v>
      </c>
    </row>
    <row r="1988" spans="2:5" x14ac:dyDescent="0.2">
      <c r="B1988" s="199">
        <v>42363</v>
      </c>
      <c r="C1988" s="200">
        <v>0</v>
      </c>
      <c r="D1988" s="198">
        <v>455.31</v>
      </c>
      <c r="E1988" s="198">
        <f t="shared" si="35"/>
        <v>2015</v>
      </c>
    </row>
    <row r="1989" spans="2:5" x14ac:dyDescent="0.2">
      <c r="B1989" s="199">
        <v>42364</v>
      </c>
      <c r="C1989" s="200">
        <v>0</v>
      </c>
      <c r="D1989" s="198">
        <v>417.22</v>
      </c>
      <c r="E1989" s="198">
        <f t="shared" si="35"/>
        <v>2015</v>
      </c>
    </row>
    <row r="1990" spans="2:5" x14ac:dyDescent="0.2">
      <c r="B1990" s="199">
        <v>42365</v>
      </c>
      <c r="C1990" s="200">
        <v>0</v>
      </c>
      <c r="D1990" s="198">
        <v>422.52</v>
      </c>
      <c r="E1990" s="198">
        <f t="shared" si="35"/>
        <v>2015</v>
      </c>
    </row>
    <row r="1991" spans="2:5" x14ac:dyDescent="0.2">
      <c r="B1991" s="199">
        <v>42366</v>
      </c>
      <c r="C1991" s="200">
        <v>0</v>
      </c>
      <c r="D1991" s="198">
        <v>421.26</v>
      </c>
      <c r="E1991" s="198">
        <f t="shared" si="35"/>
        <v>2015</v>
      </c>
    </row>
    <row r="1992" spans="2:5" x14ac:dyDescent="0.2">
      <c r="B1992" s="199">
        <v>42367</v>
      </c>
      <c r="C1992" s="200">
        <v>0</v>
      </c>
      <c r="D1992" s="198">
        <v>432.62</v>
      </c>
      <c r="E1992" s="198">
        <f t="shared" si="35"/>
        <v>2015</v>
      </c>
    </row>
    <row r="1993" spans="2:5" x14ac:dyDescent="0.2">
      <c r="B1993" s="199">
        <v>42368</v>
      </c>
      <c r="C1993" s="200">
        <v>0</v>
      </c>
      <c r="D1993" s="198">
        <v>426.14</v>
      </c>
      <c r="E1993" s="198">
        <f t="shared" si="35"/>
        <v>2015</v>
      </c>
    </row>
    <row r="1994" spans="2:5" x14ac:dyDescent="0.2">
      <c r="B1994" s="199">
        <v>42369</v>
      </c>
      <c r="C1994" s="200">
        <v>0</v>
      </c>
      <c r="D1994" s="198">
        <v>430.05</v>
      </c>
      <c r="E1994" s="198">
        <f t="shared" si="35"/>
        <v>2015</v>
      </c>
    </row>
    <row r="1995" spans="2:5" x14ac:dyDescent="0.2">
      <c r="B1995" s="199">
        <v>42370</v>
      </c>
      <c r="C1995" s="200">
        <v>0</v>
      </c>
      <c r="D1995" s="198">
        <v>434.46</v>
      </c>
      <c r="E1995" s="198">
        <f t="shared" si="35"/>
        <v>2016</v>
      </c>
    </row>
    <row r="1996" spans="2:5" x14ac:dyDescent="0.2">
      <c r="B1996" s="199">
        <v>42371</v>
      </c>
      <c r="C1996" s="200">
        <v>0</v>
      </c>
      <c r="D1996" s="198">
        <v>433.59</v>
      </c>
      <c r="E1996" s="198">
        <f t="shared" si="35"/>
        <v>2016</v>
      </c>
    </row>
    <row r="1997" spans="2:5" x14ac:dyDescent="0.2">
      <c r="B1997" s="199">
        <v>42372</v>
      </c>
      <c r="C1997" s="200">
        <v>0</v>
      </c>
      <c r="D1997" s="198">
        <v>430.36</v>
      </c>
      <c r="E1997" s="198">
        <f t="shared" si="35"/>
        <v>2016</v>
      </c>
    </row>
    <row r="1998" spans="2:5" x14ac:dyDescent="0.2">
      <c r="B1998" s="199">
        <v>42373</v>
      </c>
      <c r="C1998" s="200">
        <v>0</v>
      </c>
      <c r="D1998" s="198">
        <v>433.49</v>
      </c>
      <c r="E1998" s="198">
        <f t="shared" si="35"/>
        <v>2016</v>
      </c>
    </row>
    <row r="1999" spans="2:5" x14ac:dyDescent="0.2">
      <c r="B1999" s="199">
        <v>42374</v>
      </c>
      <c r="C1999" s="200">
        <v>0</v>
      </c>
      <c r="D1999" s="198">
        <v>432.25</v>
      </c>
      <c r="E1999" s="198">
        <f t="shared" si="35"/>
        <v>2016</v>
      </c>
    </row>
    <row r="2000" spans="2:5" x14ac:dyDescent="0.2">
      <c r="B2000" s="199">
        <v>42375</v>
      </c>
      <c r="C2000" s="200">
        <v>0</v>
      </c>
      <c r="D2000" s="198">
        <v>429.46</v>
      </c>
      <c r="E2000" s="198">
        <f t="shared" si="35"/>
        <v>2016</v>
      </c>
    </row>
    <row r="2001" spans="2:5" x14ac:dyDescent="0.2">
      <c r="B2001" s="199">
        <v>42376</v>
      </c>
      <c r="C2001" s="200">
        <v>0</v>
      </c>
      <c r="D2001" s="198">
        <v>458.28</v>
      </c>
      <c r="E2001" s="198">
        <f t="shared" si="35"/>
        <v>2016</v>
      </c>
    </row>
    <row r="2002" spans="2:5" x14ac:dyDescent="0.2">
      <c r="B2002" s="199">
        <v>42377</v>
      </c>
      <c r="C2002" s="200">
        <v>0</v>
      </c>
      <c r="D2002" s="198">
        <v>453.37</v>
      </c>
      <c r="E2002" s="198">
        <f t="shared" si="35"/>
        <v>2016</v>
      </c>
    </row>
    <row r="2003" spans="2:5" x14ac:dyDescent="0.2">
      <c r="B2003" s="199">
        <v>42378</v>
      </c>
      <c r="C2003" s="200">
        <v>0</v>
      </c>
      <c r="D2003" s="198">
        <v>449.14</v>
      </c>
      <c r="E2003" s="198">
        <f t="shared" si="35"/>
        <v>2016</v>
      </c>
    </row>
    <row r="2004" spans="2:5" x14ac:dyDescent="0.2">
      <c r="B2004" s="199">
        <v>42379</v>
      </c>
      <c r="C2004" s="200">
        <v>0</v>
      </c>
      <c r="D2004" s="198">
        <v>448.96</v>
      </c>
      <c r="E2004" s="198">
        <f t="shared" si="35"/>
        <v>2016</v>
      </c>
    </row>
    <row r="2005" spans="2:5" x14ac:dyDescent="0.2">
      <c r="B2005" s="199">
        <v>42380</v>
      </c>
      <c r="C2005" s="200">
        <v>0</v>
      </c>
      <c r="D2005" s="198">
        <v>448.38</v>
      </c>
      <c r="E2005" s="198">
        <f t="shared" si="35"/>
        <v>2016</v>
      </c>
    </row>
    <row r="2006" spans="2:5" x14ac:dyDescent="0.2">
      <c r="B2006" s="199">
        <v>42381</v>
      </c>
      <c r="C2006" s="200">
        <v>0</v>
      </c>
      <c r="D2006" s="198">
        <v>432.88</v>
      </c>
      <c r="E2006" s="198">
        <f t="shared" si="35"/>
        <v>2016</v>
      </c>
    </row>
    <row r="2007" spans="2:5" x14ac:dyDescent="0.2">
      <c r="B2007" s="199">
        <v>42382</v>
      </c>
      <c r="C2007" s="200">
        <v>0</v>
      </c>
      <c r="D2007" s="198">
        <v>432.04</v>
      </c>
      <c r="E2007" s="198">
        <f t="shared" si="35"/>
        <v>2016</v>
      </c>
    </row>
    <row r="2008" spans="2:5" x14ac:dyDescent="0.2">
      <c r="B2008" s="199">
        <v>42383</v>
      </c>
      <c r="C2008" s="200">
        <v>0</v>
      </c>
      <c r="D2008" s="198">
        <v>429.73</v>
      </c>
      <c r="E2008" s="198">
        <f t="shared" si="35"/>
        <v>2016</v>
      </c>
    </row>
    <row r="2009" spans="2:5" x14ac:dyDescent="0.2">
      <c r="B2009" s="199">
        <v>42384</v>
      </c>
      <c r="C2009" s="200">
        <v>0</v>
      </c>
      <c r="D2009" s="198">
        <v>358.77</v>
      </c>
      <c r="E2009" s="198">
        <f t="shared" si="35"/>
        <v>2016</v>
      </c>
    </row>
    <row r="2010" spans="2:5" x14ac:dyDescent="0.2">
      <c r="B2010" s="199">
        <v>42385</v>
      </c>
      <c r="C2010" s="200">
        <v>0</v>
      </c>
      <c r="D2010" s="198">
        <v>387.66</v>
      </c>
      <c r="E2010" s="198">
        <f t="shared" si="35"/>
        <v>2016</v>
      </c>
    </row>
    <row r="2011" spans="2:5" x14ac:dyDescent="0.2">
      <c r="B2011" s="199">
        <v>42386</v>
      </c>
      <c r="C2011" s="200">
        <v>0</v>
      </c>
      <c r="D2011" s="198">
        <v>380.21</v>
      </c>
      <c r="E2011" s="198">
        <f t="shared" si="35"/>
        <v>2016</v>
      </c>
    </row>
    <row r="2012" spans="2:5" x14ac:dyDescent="0.2">
      <c r="B2012" s="199">
        <v>42387</v>
      </c>
      <c r="C2012" s="200">
        <v>0</v>
      </c>
      <c r="D2012" s="198">
        <v>385.84</v>
      </c>
      <c r="E2012" s="198">
        <f t="shared" si="35"/>
        <v>2016</v>
      </c>
    </row>
    <row r="2013" spans="2:5" x14ac:dyDescent="0.2">
      <c r="B2013" s="199">
        <v>42388</v>
      </c>
      <c r="C2013" s="200">
        <v>0</v>
      </c>
      <c r="D2013" s="198">
        <v>377.74</v>
      </c>
      <c r="E2013" s="198">
        <f t="shared" si="35"/>
        <v>2016</v>
      </c>
    </row>
    <row r="2014" spans="2:5" x14ac:dyDescent="0.2">
      <c r="B2014" s="199">
        <v>42389</v>
      </c>
      <c r="C2014" s="200">
        <v>0</v>
      </c>
      <c r="D2014" s="198">
        <v>418.74</v>
      </c>
      <c r="E2014" s="198">
        <f t="shared" si="35"/>
        <v>2016</v>
      </c>
    </row>
    <row r="2015" spans="2:5" x14ac:dyDescent="0.2">
      <c r="B2015" s="199">
        <v>42390</v>
      </c>
      <c r="C2015" s="200">
        <v>0</v>
      </c>
      <c r="D2015" s="198">
        <v>409.94</v>
      </c>
      <c r="E2015" s="198">
        <f t="shared" si="35"/>
        <v>2016</v>
      </c>
    </row>
    <row r="2016" spans="2:5" x14ac:dyDescent="0.2">
      <c r="B2016" s="199">
        <v>42391</v>
      </c>
      <c r="C2016" s="200">
        <v>0</v>
      </c>
      <c r="D2016" s="198">
        <v>381.76</v>
      </c>
      <c r="E2016" s="198">
        <f t="shared" si="35"/>
        <v>2016</v>
      </c>
    </row>
    <row r="2017" spans="2:5" x14ac:dyDescent="0.2">
      <c r="B2017" s="199">
        <v>42392</v>
      </c>
      <c r="C2017" s="200">
        <v>0</v>
      </c>
      <c r="D2017" s="198">
        <v>386.19</v>
      </c>
      <c r="E2017" s="198">
        <f t="shared" si="35"/>
        <v>2016</v>
      </c>
    </row>
    <row r="2018" spans="2:5" x14ac:dyDescent="0.2">
      <c r="B2018" s="199">
        <v>42393</v>
      </c>
      <c r="C2018" s="200">
        <v>0</v>
      </c>
      <c r="D2018" s="198">
        <v>402.61</v>
      </c>
      <c r="E2018" s="198">
        <f t="shared" si="35"/>
        <v>2016</v>
      </c>
    </row>
    <row r="2019" spans="2:5" x14ac:dyDescent="0.2">
      <c r="B2019" s="199">
        <v>42394</v>
      </c>
      <c r="C2019" s="200">
        <v>0</v>
      </c>
      <c r="D2019" s="198">
        <v>390.66</v>
      </c>
      <c r="E2019" s="198">
        <f t="shared" si="35"/>
        <v>2016</v>
      </c>
    </row>
    <row r="2020" spans="2:5" x14ac:dyDescent="0.2">
      <c r="B2020" s="199">
        <v>42395</v>
      </c>
      <c r="C2020" s="200">
        <v>0</v>
      </c>
      <c r="D2020" s="198">
        <v>391.43</v>
      </c>
      <c r="E2020" s="198">
        <f t="shared" si="35"/>
        <v>2016</v>
      </c>
    </row>
    <row r="2021" spans="2:5" x14ac:dyDescent="0.2">
      <c r="B2021" s="199">
        <v>42396</v>
      </c>
      <c r="C2021" s="200">
        <v>0</v>
      </c>
      <c r="D2021" s="198">
        <v>394.63</v>
      </c>
      <c r="E2021" s="198">
        <f t="shared" si="35"/>
        <v>2016</v>
      </c>
    </row>
    <row r="2022" spans="2:5" x14ac:dyDescent="0.2">
      <c r="B2022" s="199">
        <v>42397</v>
      </c>
      <c r="C2022" s="200">
        <v>0</v>
      </c>
      <c r="D2022" s="198">
        <v>379.38</v>
      </c>
      <c r="E2022" s="198">
        <f t="shared" si="35"/>
        <v>2016</v>
      </c>
    </row>
    <row r="2023" spans="2:5" x14ac:dyDescent="0.2">
      <c r="B2023" s="199">
        <v>42398</v>
      </c>
      <c r="C2023" s="200">
        <v>0</v>
      </c>
      <c r="D2023" s="198">
        <v>378.2</v>
      </c>
      <c r="E2023" s="198">
        <f t="shared" si="35"/>
        <v>2016</v>
      </c>
    </row>
    <row r="2024" spans="2:5" x14ac:dyDescent="0.2">
      <c r="B2024" s="199">
        <v>42399</v>
      </c>
      <c r="C2024" s="200">
        <v>0</v>
      </c>
      <c r="D2024" s="198">
        <v>376.94</v>
      </c>
      <c r="E2024" s="198">
        <f t="shared" si="35"/>
        <v>2016</v>
      </c>
    </row>
    <row r="2025" spans="2:5" x14ac:dyDescent="0.2">
      <c r="B2025" s="199">
        <v>42400</v>
      </c>
      <c r="C2025" s="200">
        <v>0</v>
      </c>
      <c r="D2025" s="198">
        <v>367.13</v>
      </c>
      <c r="E2025" s="198">
        <f t="shared" si="35"/>
        <v>2016</v>
      </c>
    </row>
    <row r="2026" spans="2:5" x14ac:dyDescent="0.2">
      <c r="B2026" s="199">
        <v>42401</v>
      </c>
      <c r="C2026" s="200">
        <v>0</v>
      </c>
      <c r="D2026" s="198">
        <v>371.25</v>
      </c>
      <c r="E2026" s="198">
        <f t="shared" si="35"/>
        <v>2016</v>
      </c>
    </row>
    <row r="2027" spans="2:5" x14ac:dyDescent="0.2">
      <c r="B2027" s="199">
        <v>42402</v>
      </c>
      <c r="C2027" s="200">
        <v>0</v>
      </c>
      <c r="D2027" s="198">
        <v>372.88</v>
      </c>
      <c r="E2027" s="198">
        <f t="shared" si="35"/>
        <v>2016</v>
      </c>
    </row>
    <row r="2028" spans="2:5" x14ac:dyDescent="0.2">
      <c r="B2028" s="199">
        <v>42403</v>
      </c>
      <c r="C2028" s="200">
        <v>0</v>
      </c>
      <c r="D2028" s="198">
        <v>368.93</v>
      </c>
      <c r="E2028" s="198">
        <f t="shared" si="35"/>
        <v>2016</v>
      </c>
    </row>
    <row r="2029" spans="2:5" x14ac:dyDescent="0.2">
      <c r="B2029" s="199">
        <v>42404</v>
      </c>
      <c r="C2029" s="200">
        <v>0</v>
      </c>
      <c r="D2029" s="198">
        <v>388.61</v>
      </c>
      <c r="E2029" s="198">
        <f t="shared" si="35"/>
        <v>2016</v>
      </c>
    </row>
    <row r="2030" spans="2:5" x14ac:dyDescent="0.2">
      <c r="B2030" s="199">
        <v>42405</v>
      </c>
      <c r="C2030" s="200">
        <v>0</v>
      </c>
      <c r="D2030" s="198">
        <v>385.34</v>
      </c>
      <c r="E2030" s="198">
        <f t="shared" si="35"/>
        <v>2016</v>
      </c>
    </row>
    <row r="2031" spans="2:5" x14ac:dyDescent="0.2">
      <c r="B2031" s="199">
        <v>42406</v>
      </c>
      <c r="C2031" s="200">
        <v>0</v>
      </c>
      <c r="D2031" s="198">
        <v>375.4</v>
      </c>
      <c r="E2031" s="198">
        <f t="shared" si="35"/>
        <v>2016</v>
      </c>
    </row>
    <row r="2032" spans="2:5" x14ac:dyDescent="0.2">
      <c r="B2032" s="199">
        <v>42407</v>
      </c>
      <c r="C2032" s="200">
        <v>0</v>
      </c>
      <c r="D2032" s="198">
        <v>375.28</v>
      </c>
      <c r="E2032" s="198">
        <f t="shared" si="35"/>
        <v>2016</v>
      </c>
    </row>
    <row r="2033" spans="2:5" x14ac:dyDescent="0.2">
      <c r="B2033" s="199">
        <v>42408</v>
      </c>
      <c r="C2033" s="200">
        <v>0</v>
      </c>
      <c r="D2033" s="198">
        <v>371.1</v>
      </c>
      <c r="E2033" s="198">
        <f t="shared" si="35"/>
        <v>2016</v>
      </c>
    </row>
    <row r="2034" spans="2:5" x14ac:dyDescent="0.2">
      <c r="B2034" s="199">
        <v>42409</v>
      </c>
      <c r="C2034" s="200">
        <v>0</v>
      </c>
      <c r="D2034" s="198">
        <v>373.32</v>
      </c>
      <c r="E2034" s="198">
        <f t="shared" si="35"/>
        <v>2016</v>
      </c>
    </row>
    <row r="2035" spans="2:5" x14ac:dyDescent="0.2">
      <c r="B2035" s="199">
        <v>42410</v>
      </c>
      <c r="C2035" s="200">
        <v>0</v>
      </c>
      <c r="D2035" s="198">
        <v>379.96</v>
      </c>
      <c r="E2035" s="198">
        <f t="shared" si="35"/>
        <v>2016</v>
      </c>
    </row>
    <row r="2036" spans="2:5" x14ac:dyDescent="0.2">
      <c r="B2036" s="199">
        <v>42411</v>
      </c>
      <c r="C2036" s="200">
        <v>0</v>
      </c>
      <c r="D2036" s="198">
        <v>377.72</v>
      </c>
      <c r="E2036" s="198">
        <f t="shared" si="35"/>
        <v>2016</v>
      </c>
    </row>
    <row r="2037" spans="2:5" x14ac:dyDescent="0.2">
      <c r="B2037" s="199">
        <v>42412</v>
      </c>
      <c r="C2037" s="200">
        <v>0</v>
      </c>
      <c r="D2037" s="198">
        <v>383.13</v>
      </c>
      <c r="E2037" s="198">
        <f t="shared" si="35"/>
        <v>2016</v>
      </c>
    </row>
    <row r="2038" spans="2:5" x14ac:dyDescent="0.2">
      <c r="B2038" s="199">
        <v>42413</v>
      </c>
      <c r="C2038" s="200">
        <v>0</v>
      </c>
      <c r="D2038" s="198">
        <v>392.18</v>
      </c>
      <c r="E2038" s="198">
        <f t="shared" si="35"/>
        <v>2016</v>
      </c>
    </row>
    <row r="2039" spans="2:5" x14ac:dyDescent="0.2">
      <c r="B2039" s="199">
        <v>42414</v>
      </c>
      <c r="C2039" s="200">
        <v>0</v>
      </c>
      <c r="D2039" s="198">
        <v>406.74</v>
      </c>
      <c r="E2039" s="198">
        <f t="shared" si="35"/>
        <v>2016</v>
      </c>
    </row>
    <row r="2040" spans="2:5" x14ac:dyDescent="0.2">
      <c r="B2040" s="199">
        <v>42415</v>
      </c>
      <c r="C2040" s="200">
        <v>0</v>
      </c>
      <c r="D2040" s="198">
        <v>399.48</v>
      </c>
      <c r="E2040" s="198">
        <f t="shared" si="35"/>
        <v>2016</v>
      </c>
    </row>
    <row r="2041" spans="2:5" x14ac:dyDescent="0.2">
      <c r="B2041" s="199">
        <v>42416</v>
      </c>
      <c r="C2041" s="200">
        <v>0</v>
      </c>
      <c r="D2041" s="198">
        <v>407.36</v>
      </c>
      <c r="E2041" s="198">
        <f t="shared" si="35"/>
        <v>2016</v>
      </c>
    </row>
    <row r="2042" spans="2:5" x14ac:dyDescent="0.2">
      <c r="B2042" s="199">
        <v>42417</v>
      </c>
      <c r="C2042" s="200">
        <v>0</v>
      </c>
      <c r="D2042" s="198">
        <v>415.56</v>
      </c>
      <c r="E2042" s="198">
        <f t="shared" si="35"/>
        <v>2016</v>
      </c>
    </row>
    <row r="2043" spans="2:5" x14ac:dyDescent="0.2">
      <c r="B2043" s="199">
        <v>42418</v>
      </c>
      <c r="C2043" s="200">
        <v>0</v>
      </c>
      <c r="D2043" s="198">
        <v>421.64</v>
      </c>
      <c r="E2043" s="198">
        <f t="shared" si="35"/>
        <v>2016</v>
      </c>
    </row>
    <row r="2044" spans="2:5" x14ac:dyDescent="0.2">
      <c r="B2044" s="199">
        <v>42419</v>
      </c>
      <c r="C2044" s="200">
        <v>0</v>
      </c>
      <c r="D2044" s="198">
        <v>420.33</v>
      </c>
      <c r="E2044" s="198">
        <f t="shared" si="35"/>
        <v>2016</v>
      </c>
    </row>
    <row r="2045" spans="2:5" x14ac:dyDescent="0.2">
      <c r="B2045" s="199">
        <v>42420</v>
      </c>
      <c r="C2045" s="200">
        <v>0</v>
      </c>
      <c r="D2045" s="198">
        <v>436.52</v>
      </c>
      <c r="E2045" s="198">
        <f t="shared" si="35"/>
        <v>2016</v>
      </c>
    </row>
    <row r="2046" spans="2:5" x14ac:dyDescent="0.2">
      <c r="B2046" s="199">
        <v>42421</v>
      </c>
      <c r="C2046" s="200">
        <v>0</v>
      </c>
      <c r="D2046" s="198">
        <v>438.98</v>
      </c>
      <c r="E2046" s="198">
        <f t="shared" si="35"/>
        <v>2016</v>
      </c>
    </row>
    <row r="2047" spans="2:5" x14ac:dyDescent="0.2">
      <c r="B2047" s="199">
        <v>42422</v>
      </c>
      <c r="C2047" s="200">
        <v>0</v>
      </c>
      <c r="D2047" s="198">
        <v>438.07</v>
      </c>
      <c r="E2047" s="198">
        <f t="shared" si="35"/>
        <v>2016</v>
      </c>
    </row>
    <row r="2048" spans="2:5" x14ac:dyDescent="0.2">
      <c r="B2048" s="199">
        <v>42423</v>
      </c>
      <c r="C2048" s="200">
        <v>0</v>
      </c>
      <c r="D2048" s="198">
        <v>419.98</v>
      </c>
      <c r="E2048" s="198">
        <f t="shared" si="35"/>
        <v>2016</v>
      </c>
    </row>
    <row r="2049" spans="2:5" x14ac:dyDescent="0.2">
      <c r="B2049" s="199">
        <v>42424</v>
      </c>
      <c r="C2049" s="200">
        <v>0</v>
      </c>
      <c r="D2049" s="198">
        <v>424.36</v>
      </c>
      <c r="E2049" s="198">
        <f t="shared" si="35"/>
        <v>2016</v>
      </c>
    </row>
    <row r="2050" spans="2:5" x14ac:dyDescent="0.2">
      <c r="B2050" s="199">
        <v>42425</v>
      </c>
      <c r="C2050" s="200">
        <v>0</v>
      </c>
      <c r="D2050" s="198">
        <v>423.52</v>
      </c>
      <c r="E2050" s="198">
        <f t="shared" si="35"/>
        <v>2016</v>
      </c>
    </row>
    <row r="2051" spans="2:5" x14ac:dyDescent="0.2">
      <c r="B2051" s="199">
        <v>42426</v>
      </c>
      <c r="C2051" s="200">
        <v>0</v>
      </c>
      <c r="D2051" s="198">
        <v>432.06</v>
      </c>
      <c r="E2051" s="198">
        <f t="shared" ref="E2051:E2114" si="36">YEAR(B2051)</f>
        <v>2016</v>
      </c>
    </row>
    <row r="2052" spans="2:5" x14ac:dyDescent="0.2">
      <c r="B2052" s="199">
        <v>42427</v>
      </c>
      <c r="C2052" s="200">
        <v>0</v>
      </c>
      <c r="D2052" s="198">
        <v>432.14</v>
      </c>
      <c r="E2052" s="198">
        <f t="shared" si="36"/>
        <v>2016</v>
      </c>
    </row>
    <row r="2053" spans="2:5" x14ac:dyDescent="0.2">
      <c r="B2053" s="199">
        <v>42428</v>
      </c>
      <c r="C2053" s="200">
        <v>0</v>
      </c>
      <c r="D2053" s="198">
        <v>432.64</v>
      </c>
      <c r="E2053" s="198">
        <f t="shared" si="36"/>
        <v>2016</v>
      </c>
    </row>
    <row r="2054" spans="2:5" x14ac:dyDescent="0.2">
      <c r="B2054" s="199">
        <v>42429</v>
      </c>
      <c r="C2054" s="200">
        <v>0</v>
      </c>
      <c r="D2054" s="198">
        <v>436.61</v>
      </c>
      <c r="E2054" s="198">
        <f t="shared" si="36"/>
        <v>2016</v>
      </c>
    </row>
    <row r="2055" spans="2:5" x14ac:dyDescent="0.2">
      <c r="B2055" s="199">
        <v>42430</v>
      </c>
      <c r="C2055" s="200">
        <v>0</v>
      </c>
      <c r="D2055" s="198">
        <v>433.64</v>
      </c>
      <c r="E2055" s="198">
        <f t="shared" si="36"/>
        <v>2016</v>
      </c>
    </row>
    <row r="2056" spans="2:5" x14ac:dyDescent="0.2">
      <c r="B2056" s="199">
        <v>42431</v>
      </c>
      <c r="C2056" s="200">
        <v>0</v>
      </c>
      <c r="D2056" s="198">
        <v>421.6</v>
      </c>
      <c r="E2056" s="198">
        <f t="shared" si="36"/>
        <v>2016</v>
      </c>
    </row>
    <row r="2057" spans="2:5" x14ac:dyDescent="0.2">
      <c r="B2057" s="199">
        <v>42432</v>
      </c>
      <c r="C2057" s="200">
        <v>0</v>
      </c>
      <c r="D2057" s="198">
        <v>419.47</v>
      </c>
      <c r="E2057" s="198">
        <f t="shared" si="36"/>
        <v>2016</v>
      </c>
    </row>
    <row r="2058" spans="2:5" x14ac:dyDescent="0.2">
      <c r="B2058" s="199">
        <v>42433</v>
      </c>
      <c r="C2058" s="200">
        <v>0</v>
      </c>
      <c r="D2058" s="198">
        <v>407.98</v>
      </c>
      <c r="E2058" s="198">
        <f t="shared" si="36"/>
        <v>2016</v>
      </c>
    </row>
    <row r="2059" spans="2:5" x14ac:dyDescent="0.2">
      <c r="B2059" s="199">
        <v>42434</v>
      </c>
      <c r="C2059" s="200">
        <v>0</v>
      </c>
      <c r="D2059" s="198">
        <v>397.83</v>
      </c>
      <c r="E2059" s="198">
        <f t="shared" si="36"/>
        <v>2016</v>
      </c>
    </row>
    <row r="2060" spans="2:5" x14ac:dyDescent="0.2">
      <c r="B2060" s="199">
        <v>42435</v>
      </c>
      <c r="C2060" s="200">
        <v>0</v>
      </c>
      <c r="D2060" s="198">
        <v>404.55</v>
      </c>
      <c r="E2060" s="198">
        <f t="shared" si="36"/>
        <v>2016</v>
      </c>
    </row>
    <row r="2061" spans="2:5" x14ac:dyDescent="0.2">
      <c r="B2061" s="199">
        <v>42436</v>
      </c>
      <c r="C2061" s="200">
        <v>0</v>
      </c>
      <c r="D2061" s="198">
        <v>412.98</v>
      </c>
      <c r="E2061" s="198">
        <f t="shared" si="36"/>
        <v>2016</v>
      </c>
    </row>
    <row r="2062" spans="2:5" x14ac:dyDescent="0.2">
      <c r="B2062" s="199">
        <v>42437</v>
      </c>
      <c r="C2062" s="200">
        <v>0</v>
      </c>
      <c r="D2062" s="198">
        <v>411.76</v>
      </c>
      <c r="E2062" s="198">
        <f t="shared" si="36"/>
        <v>2016</v>
      </c>
    </row>
    <row r="2063" spans="2:5" x14ac:dyDescent="0.2">
      <c r="B2063" s="199">
        <v>42438</v>
      </c>
      <c r="C2063" s="200">
        <v>0</v>
      </c>
      <c r="D2063" s="198">
        <v>412.62</v>
      </c>
      <c r="E2063" s="198">
        <f t="shared" si="36"/>
        <v>2016</v>
      </c>
    </row>
    <row r="2064" spans="2:5" x14ac:dyDescent="0.2">
      <c r="B2064" s="199">
        <v>42439</v>
      </c>
      <c r="C2064" s="200">
        <v>0</v>
      </c>
      <c r="D2064" s="198">
        <v>416.16</v>
      </c>
      <c r="E2064" s="198">
        <f t="shared" si="36"/>
        <v>2016</v>
      </c>
    </row>
    <row r="2065" spans="2:5" x14ac:dyDescent="0.2">
      <c r="B2065" s="199">
        <v>42440</v>
      </c>
      <c r="C2065" s="200">
        <v>0</v>
      </c>
      <c r="D2065" s="198">
        <v>419.89</v>
      </c>
      <c r="E2065" s="198">
        <f t="shared" si="36"/>
        <v>2016</v>
      </c>
    </row>
    <row r="2066" spans="2:5" x14ac:dyDescent="0.2">
      <c r="B2066" s="199">
        <v>42441</v>
      </c>
      <c r="C2066" s="200">
        <v>0</v>
      </c>
      <c r="D2066" s="198">
        <v>410.13</v>
      </c>
      <c r="E2066" s="198">
        <f t="shared" si="36"/>
        <v>2016</v>
      </c>
    </row>
    <row r="2067" spans="2:5" x14ac:dyDescent="0.2">
      <c r="B2067" s="199">
        <v>42442</v>
      </c>
      <c r="C2067" s="200">
        <v>0</v>
      </c>
      <c r="D2067" s="198">
        <v>412.29</v>
      </c>
      <c r="E2067" s="198">
        <f t="shared" si="36"/>
        <v>2016</v>
      </c>
    </row>
    <row r="2068" spans="2:5" x14ac:dyDescent="0.2">
      <c r="B2068" s="199">
        <v>42443</v>
      </c>
      <c r="C2068" s="200">
        <v>0</v>
      </c>
      <c r="D2068" s="198">
        <v>415.09</v>
      </c>
      <c r="E2068" s="198">
        <f t="shared" si="36"/>
        <v>2016</v>
      </c>
    </row>
    <row r="2069" spans="2:5" x14ac:dyDescent="0.2">
      <c r="B2069" s="199">
        <v>42444</v>
      </c>
      <c r="C2069" s="200">
        <v>0</v>
      </c>
      <c r="D2069" s="198">
        <v>415.38</v>
      </c>
      <c r="E2069" s="198">
        <f t="shared" si="36"/>
        <v>2016</v>
      </c>
    </row>
    <row r="2070" spans="2:5" x14ac:dyDescent="0.2">
      <c r="B2070" s="199">
        <v>42445</v>
      </c>
      <c r="C2070" s="200">
        <v>0</v>
      </c>
      <c r="D2070" s="198">
        <v>416.25</v>
      </c>
      <c r="E2070" s="198">
        <f t="shared" si="36"/>
        <v>2016</v>
      </c>
    </row>
    <row r="2071" spans="2:5" x14ac:dyDescent="0.2">
      <c r="B2071" s="199">
        <v>42446</v>
      </c>
      <c r="C2071" s="200">
        <v>0</v>
      </c>
      <c r="D2071" s="198">
        <v>418.45</v>
      </c>
      <c r="E2071" s="198">
        <f t="shared" si="36"/>
        <v>2016</v>
      </c>
    </row>
    <row r="2072" spans="2:5" x14ac:dyDescent="0.2">
      <c r="B2072" s="199">
        <v>42447</v>
      </c>
      <c r="C2072" s="200">
        <v>0</v>
      </c>
      <c r="D2072" s="198">
        <v>408.04</v>
      </c>
      <c r="E2072" s="198">
        <f t="shared" si="36"/>
        <v>2016</v>
      </c>
    </row>
    <row r="2073" spans="2:5" x14ac:dyDescent="0.2">
      <c r="B2073" s="199">
        <v>42448</v>
      </c>
      <c r="C2073" s="200">
        <v>0</v>
      </c>
      <c r="D2073" s="198">
        <v>408.52</v>
      </c>
      <c r="E2073" s="198">
        <f t="shared" si="36"/>
        <v>2016</v>
      </c>
    </row>
    <row r="2074" spans="2:5" x14ac:dyDescent="0.2">
      <c r="B2074" s="199">
        <v>42449</v>
      </c>
      <c r="C2074" s="200">
        <v>0</v>
      </c>
      <c r="D2074" s="198">
        <v>410.75</v>
      </c>
      <c r="E2074" s="198">
        <f t="shared" si="36"/>
        <v>2016</v>
      </c>
    </row>
    <row r="2075" spans="2:5" x14ac:dyDescent="0.2">
      <c r="B2075" s="199">
        <v>42450</v>
      </c>
      <c r="C2075" s="200">
        <v>0</v>
      </c>
      <c r="D2075" s="198">
        <v>411.42</v>
      </c>
      <c r="E2075" s="198">
        <f t="shared" si="36"/>
        <v>2016</v>
      </c>
    </row>
    <row r="2076" spans="2:5" x14ac:dyDescent="0.2">
      <c r="B2076" s="199">
        <v>42451</v>
      </c>
      <c r="C2076" s="200">
        <v>0</v>
      </c>
      <c r="D2076" s="198">
        <v>416.93</v>
      </c>
      <c r="E2076" s="198">
        <f t="shared" si="36"/>
        <v>2016</v>
      </c>
    </row>
    <row r="2077" spans="2:5" x14ac:dyDescent="0.2">
      <c r="B2077" s="199">
        <v>42452</v>
      </c>
      <c r="C2077" s="200">
        <v>0</v>
      </c>
      <c r="D2077" s="198">
        <v>417.39</v>
      </c>
      <c r="E2077" s="198">
        <f t="shared" si="36"/>
        <v>2016</v>
      </c>
    </row>
    <row r="2078" spans="2:5" x14ac:dyDescent="0.2">
      <c r="B2078" s="199">
        <v>42453</v>
      </c>
      <c r="C2078" s="200">
        <v>0</v>
      </c>
      <c r="D2078" s="198">
        <v>414.34</v>
      </c>
      <c r="E2078" s="198">
        <f t="shared" si="36"/>
        <v>2016</v>
      </c>
    </row>
    <row r="2079" spans="2:5" x14ac:dyDescent="0.2">
      <c r="B2079" s="199">
        <v>42454</v>
      </c>
      <c r="C2079" s="200">
        <v>0</v>
      </c>
      <c r="D2079" s="198">
        <v>415.69</v>
      </c>
      <c r="E2079" s="198">
        <f t="shared" si="36"/>
        <v>2016</v>
      </c>
    </row>
    <row r="2080" spans="2:5" x14ac:dyDescent="0.2">
      <c r="B2080" s="199">
        <v>42455</v>
      </c>
      <c r="C2080" s="200">
        <v>0</v>
      </c>
      <c r="D2080" s="198">
        <v>416.73</v>
      </c>
      <c r="E2080" s="198">
        <f t="shared" si="36"/>
        <v>2016</v>
      </c>
    </row>
    <row r="2081" spans="2:5" x14ac:dyDescent="0.2">
      <c r="B2081" s="199">
        <v>42456</v>
      </c>
      <c r="C2081" s="200">
        <v>0</v>
      </c>
      <c r="D2081" s="198">
        <v>425.38</v>
      </c>
      <c r="E2081" s="198">
        <f t="shared" si="36"/>
        <v>2016</v>
      </c>
    </row>
    <row r="2082" spans="2:5" x14ac:dyDescent="0.2">
      <c r="B2082" s="199">
        <v>42457</v>
      </c>
      <c r="C2082" s="200">
        <v>0</v>
      </c>
      <c r="D2082" s="198">
        <v>422.76</v>
      </c>
      <c r="E2082" s="198">
        <f t="shared" si="36"/>
        <v>2016</v>
      </c>
    </row>
    <row r="2083" spans="2:5" x14ac:dyDescent="0.2">
      <c r="B2083" s="199">
        <v>42458</v>
      </c>
      <c r="C2083" s="200">
        <v>0</v>
      </c>
      <c r="D2083" s="198">
        <v>415.55</v>
      </c>
      <c r="E2083" s="198">
        <f t="shared" si="36"/>
        <v>2016</v>
      </c>
    </row>
    <row r="2084" spans="2:5" x14ac:dyDescent="0.2">
      <c r="B2084" s="199">
        <v>42459</v>
      </c>
      <c r="C2084" s="200">
        <v>0</v>
      </c>
      <c r="D2084" s="198">
        <v>412.69</v>
      </c>
      <c r="E2084" s="198">
        <f t="shared" si="36"/>
        <v>2016</v>
      </c>
    </row>
    <row r="2085" spans="2:5" x14ac:dyDescent="0.2">
      <c r="B2085" s="199">
        <v>42460</v>
      </c>
      <c r="C2085" s="200">
        <v>0</v>
      </c>
      <c r="D2085" s="198">
        <v>415.16</v>
      </c>
      <c r="E2085" s="198">
        <f t="shared" si="36"/>
        <v>2016</v>
      </c>
    </row>
    <row r="2086" spans="2:5" x14ac:dyDescent="0.2">
      <c r="B2086" s="199">
        <v>42461</v>
      </c>
      <c r="C2086" s="200">
        <v>0</v>
      </c>
      <c r="D2086" s="198">
        <v>417.01</v>
      </c>
      <c r="E2086" s="198">
        <f t="shared" si="36"/>
        <v>2016</v>
      </c>
    </row>
    <row r="2087" spans="2:5" x14ac:dyDescent="0.2">
      <c r="B2087" s="199">
        <v>42462</v>
      </c>
      <c r="C2087" s="200">
        <v>0</v>
      </c>
      <c r="D2087" s="198">
        <v>419.69</v>
      </c>
      <c r="E2087" s="198">
        <f t="shared" si="36"/>
        <v>2016</v>
      </c>
    </row>
    <row r="2088" spans="2:5" x14ac:dyDescent="0.2">
      <c r="B2088" s="199">
        <v>42463</v>
      </c>
      <c r="C2088" s="200">
        <v>0</v>
      </c>
      <c r="D2088" s="198">
        <v>419.38</v>
      </c>
      <c r="E2088" s="198">
        <f t="shared" si="36"/>
        <v>2016</v>
      </c>
    </row>
    <row r="2089" spans="2:5" x14ac:dyDescent="0.2">
      <c r="B2089" s="199">
        <v>42464</v>
      </c>
      <c r="C2089" s="200">
        <v>0</v>
      </c>
      <c r="D2089" s="198">
        <v>419.42</v>
      </c>
      <c r="E2089" s="198">
        <f t="shared" si="36"/>
        <v>2016</v>
      </c>
    </row>
    <row r="2090" spans="2:5" x14ac:dyDescent="0.2">
      <c r="B2090" s="199">
        <v>42465</v>
      </c>
      <c r="C2090" s="200">
        <v>0</v>
      </c>
      <c r="D2090" s="198">
        <v>422.65</v>
      </c>
      <c r="E2090" s="198">
        <f t="shared" si="36"/>
        <v>2016</v>
      </c>
    </row>
    <row r="2091" spans="2:5" x14ac:dyDescent="0.2">
      <c r="B2091" s="199">
        <v>42466</v>
      </c>
      <c r="C2091" s="200">
        <v>0</v>
      </c>
      <c r="D2091" s="198">
        <v>421.7</v>
      </c>
      <c r="E2091" s="198">
        <f t="shared" si="36"/>
        <v>2016</v>
      </c>
    </row>
    <row r="2092" spans="2:5" x14ac:dyDescent="0.2">
      <c r="B2092" s="199">
        <v>42467</v>
      </c>
      <c r="C2092" s="200">
        <v>0</v>
      </c>
      <c r="D2092" s="198">
        <v>421.2</v>
      </c>
      <c r="E2092" s="198">
        <f t="shared" si="36"/>
        <v>2016</v>
      </c>
    </row>
    <row r="2093" spans="2:5" x14ac:dyDescent="0.2">
      <c r="B2093" s="199">
        <v>42468</v>
      </c>
      <c r="C2093" s="200">
        <v>0</v>
      </c>
      <c r="D2093" s="198">
        <v>418.09</v>
      </c>
      <c r="E2093" s="198">
        <f t="shared" si="36"/>
        <v>2016</v>
      </c>
    </row>
    <row r="2094" spans="2:5" x14ac:dyDescent="0.2">
      <c r="B2094" s="199">
        <v>42469</v>
      </c>
      <c r="C2094" s="200">
        <v>0</v>
      </c>
      <c r="D2094" s="198">
        <v>418.42</v>
      </c>
      <c r="E2094" s="198">
        <f t="shared" si="36"/>
        <v>2016</v>
      </c>
    </row>
    <row r="2095" spans="2:5" x14ac:dyDescent="0.2">
      <c r="B2095" s="199">
        <v>42470</v>
      </c>
      <c r="C2095" s="200">
        <v>0</v>
      </c>
      <c r="D2095" s="198">
        <v>421.11</v>
      </c>
      <c r="E2095" s="198">
        <f t="shared" si="36"/>
        <v>2016</v>
      </c>
    </row>
    <row r="2096" spans="2:5" x14ac:dyDescent="0.2">
      <c r="B2096" s="199">
        <v>42471</v>
      </c>
      <c r="C2096" s="200">
        <v>0</v>
      </c>
      <c r="D2096" s="198">
        <v>422.99</v>
      </c>
      <c r="E2096" s="198">
        <f t="shared" si="36"/>
        <v>2016</v>
      </c>
    </row>
    <row r="2097" spans="2:5" x14ac:dyDescent="0.2">
      <c r="B2097" s="199">
        <v>42472</v>
      </c>
      <c r="C2097" s="200">
        <v>0</v>
      </c>
      <c r="D2097" s="198">
        <v>425.99</v>
      </c>
      <c r="E2097" s="198">
        <f t="shared" si="36"/>
        <v>2016</v>
      </c>
    </row>
    <row r="2098" spans="2:5" x14ac:dyDescent="0.2">
      <c r="B2098" s="199">
        <v>42473</v>
      </c>
      <c r="C2098" s="200">
        <v>0</v>
      </c>
      <c r="D2098" s="198">
        <v>424.4</v>
      </c>
      <c r="E2098" s="198">
        <f t="shared" si="36"/>
        <v>2016</v>
      </c>
    </row>
    <row r="2099" spans="2:5" x14ac:dyDescent="0.2">
      <c r="B2099" s="199">
        <v>42474</v>
      </c>
      <c r="C2099" s="200">
        <v>0</v>
      </c>
      <c r="D2099" s="198">
        <v>425.11</v>
      </c>
      <c r="E2099" s="198">
        <f t="shared" si="36"/>
        <v>2016</v>
      </c>
    </row>
    <row r="2100" spans="2:5" x14ac:dyDescent="0.2">
      <c r="B2100" s="199">
        <v>42475</v>
      </c>
      <c r="C2100" s="200">
        <v>0</v>
      </c>
      <c r="D2100" s="198">
        <v>429.98</v>
      </c>
      <c r="E2100" s="198">
        <f t="shared" si="36"/>
        <v>2016</v>
      </c>
    </row>
    <row r="2101" spans="2:5" x14ac:dyDescent="0.2">
      <c r="B2101" s="199">
        <v>42476</v>
      </c>
      <c r="C2101" s="200">
        <v>0</v>
      </c>
      <c r="D2101" s="198">
        <v>430.84</v>
      </c>
      <c r="E2101" s="198">
        <f t="shared" si="36"/>
        <v>2016</v>
      </c>
    </row>
    <row r="2102" spans="2:5" x14ac:dyDescent="0.2">
      <c r="B2102" s="199">
        <v>42477</v>
      </c>
      <c r="C2102" s="200">
        <v>0</v>
      </c>
      <c r="D2102" s="198">
        <v>427.86</v>
      </c>
      <c r="E2102" s="198">
        <f t="shared" si="36"/>
        <v>2016</v>
      </c>
    </row>
    <row r="2103" spans="2:5" x14ac:dyDescent="0.2">
      <c r="B2103" s="199">
        <v>42478</v>
      </c>
      <c r="C2103" s="200">
        <v>0</v>
      </c>
      <c r="D2103" s="198">
        <v>429.05</v>
      </c>
      <c r="E2103" s="198">
        <f t="shared" si="36"/>
        <v>2016</v>
      </c>
    </row>
    <row r="2104" spans="2:5" x14ac:dyDescent="0.2">
      <c r="B2104" s="199">
        <v>42479</v>
      </c>
      <c r="C2104" s="200">
        <v>0</v>
      </c>
      <c r="D2104" s="198">
        <v>436.1</v>
      </c>
      <c r="E2104" s="198">
        <f t="shared" si="36"/>
        <v>2016</v>
      </c>
    </row>
    <row r="2105" spans="2:5" x14ac:dyDescent="0.2">
      <c r="B2105" s="199">
        <v>42480</v>
      </c>
      <c r="C2105" s="200">
        <v>0</v>
      </c>
      <c r="D2105" s="198">
        <v>442.16</v>
      </c>
      <c r="E2105" s="198">
        <f t="shared" si="36"/>
        <v>2016</v>
      </c>
    </row>
    <row r="2106" spans="2:5" x14ac:dyDescent="0.2">
      <c r="B2106" s="199">
        <v>42481</v>
      </c>
      <c r="C2106" s="200">
        <v>0</v>
      </c>
      <c r="D2106" s="198">
        <v>451.1</v>
      </c>
      <c r="E2106" s="198">
        <f t="shared" si="36"/>
        <v>2016</v>
      </c>
    </row>
    <row r="2107" spans="2:5" x14ac:dyDescent="0.2">
      <c r="B2107" s="199">
        <v>42482</v>
      </c>
      <c r="C2107" s="200">
        <v>0</v>
      </c>
      <c r="D2107" s="198">
        <v>447.64</v>
      </c>
      <c r="E2107" s="198">
        <f t="shared" si="36"/>
        <v>2016</v>
      </c>
    </row>
    <row r="2108" spans="2:5" x14ac:dyDescent="0.2">
      <c r="B2108" s="199">
        <v>42483</v>
      </c>
      <c r="C2108" s="200">
        <v>0</v>
      </c>
      <c r="D2108" s="198">
        <v>452.58</v>
      </c>
      <c r="E2108" s="198">
        <f t="shared" si="36"/>
        <v>2016</v>
      </c>
    </row>
    <row r="2109" spans="2:5" x14ac:dyDescent="0.2">
      <c r="B2109" s="199">
        <v>42484</v>
      </c>
      <c r="C2109" s="200">
        <v>0</v>
      </c>
      <c r="D2109" s="198">
        <v>460.33</v>
      </c>
      <c r="E2109" s="198">
        <f t="shared" si="36"/>
        <v>2016</v>
      </c>
    </row>
    <row r="2110" spans="2:5" x14ac:dyDescent="0.2">
      <c r="B2110" s="199">
        <v>42485</v>
      </c>
      <c r="C2110" s="200">
        <v>0</v>
      </c>
      <c r="D2110" s="198">
        <v>462.51</v>
      </c>
      <c r="E2110" s="198">
        <f t="shared" si="36"/>
        <v>2016</v>
      </c>
    </row>
    <row r="2111" spans="2:5" x14ac:dyDescent="0.2">
      <c r="B2111" s="199">
        <v>42486</v>
      </c>
      <c r="C2111" s="200">
        <v>0</v>
      </c>
      <c r="D2111" s="198">
        <v>467.8</v>
      </c>
      <c r="E2111" s="198">
        <f t="shared" si="36"/>
        <v>2016</v>
      </c>
    </row>
    <row r="2112" spans="2:5" x14ac:dyDescent="0.2">
      <c r="B2112" s="199">
        <v>42487</v>
      </c>
      <c r="C2112" s="200">
        <v>0</v>
      </c>
      <c r="D2112" s="198">
        <v>445.01</v>
      </c>
      <c r="E2112" s="198">
        <f t="shared" si="36"/>
        <v>2016</v>
      </c>
    </row>
    <row r="2113" spans="2:5" x14ac:dyDescent="0.2">
      <c r="B2113" s="199">
        <v>42488</v>
      </c>
      <c r="C2113" s="200">
        <v>0</v>
      </c>
      <c r="D2113" s="198">
        <v>449.86</v>
      </c>
      <c r="E2113" s="198">
        <f t="shared" si="36"/>
        <v>2016</v>
      </c>
    </row>
    <row r="2114" spans="2:5" x14ac:dyDescent="0.2">
      <c r="B2114" s="199">
        <v>42489</v>
      </c>
      <c r="C2114" s="200">
        <v>0</v>
      </c>
      <c r="D2114" s="198">
        <v>456.35</v>
      </c>
      <c r="E2114" s="198">
        <f t="shared" si="36"/>
        <v>2016</v>
      </c>
    </row>
    <row r="2115" spans="2:5" x14ac:dyDescent="0.2">
      <c r="B2115" s="199">
        <v>42490</v>
      </c>
      <c r="C2115" s="200">
        <v>0</v>
      </c>
      <c r="D2115" s="198">
        <v>449.33</v>
      </c>
      <c r="E2115" s="198">
        <f t="shared" ref="E2115:E2178" si="37">YEAR(B2115)</f>
        <v>2016</v>
      </c>
    </row>
    <row r="2116" spans="2:5" x14ac:dyDescent="0.2">
      <c r="B2116" s="199">
        <v>42491</v>
      </c>
      <c r="C2116" s="200">
        <v>0</v>
      </c>
      <c r="D2116" s="198">
        <v>453.04</v>
      </c>
      <c r="E2116" s="198">
        <f t="shared" si="37"/>
        <v>2016</v>
      </c>
    </row>
    <row r="2117" spans="2:5" x14ac:dyDescent="0.2">
      <c r="B2117" s="199">
        <v>42492</v>
      </c>
      <c r="C2117" s="200">
        <v>0</v>
      </c>
      <c r="D2117" s="198">
        <v>444.51</v>
      </c>
      <c r="E2117" s="198">
        <f t="shared" si="37"/>
        <v>2016</v>
      </c>
    </row>
    <row r="2118" spans="2:5" x14ac:dyDescent="0.2">
      <c r="B2118" s="199">
        <v>42493</v>
      </c>
      <c r="C2118" s="200">
        <v>0</v>
      </c>
      <c r="D2118" s="198">
        <v>450.27</v>
      </c>
      <c r="E2118" s="198">
        <f t="shared" si="37"/>
        <v>2016</v>
      </c>
    </row>
    <row r="2119" spans="2:5" x14ac:dyDescent="0.2">
      <c r="B2119" s="199">
        <v>42494</v>
      </c>
      <c r="C2119" s="200">
        <v>0</v>
      </c>
      <c r="D2119" s="198">
        <v>446.96</v>
      </c>
      <c r="E2119" s="198">
        <f t="shared" si="37"/>
        <v>2016</v>
      </c>
    </row>
    <row r="2120" spans="2:5" x14ac:dyDescent="0.2">
      <c r="B2120" s="199">
        <v>42495</v>
      </c>
      <c r="C2120" s="200">
        <v>0</v>
      </c>
      <c r="D2120" s="198">
        <v>448.53</v>
      </c>
      <c r="E2120" s="198">
        <f t="shared" si="37"/>
        <v>2016</v>
      </c>
    </row>
    <row r="2121" spans="2:5" x14ac:dyDescent="0.2">
      <c r="B2121" s="199">
        <v>42496</v>
      </c>
      <c r="C2121" s="200">
        <v>0</v>
      </c>
      <c r="D2121" s="198">
        <v>460.37</v>
      </c>
      <c r="E2121" s="198">
        <f t="shared" si="37"/>
        <v>2016</v>
      </c>
    </row>
    <row r="2122" spans="2:5" x14ac:dyDescent="0.2">
      <c r="B2122" s="199">
        <v>42497</v>
      </c>
      <c r="C2122" s="200">
        <v>0</v>
      </c>
      <c r="D2122" s="198">
        <v>459.46</v>
      </c>
      <c r="E2122" s="198">
        <f t="shared" si="37"/>
        <v>2016</v>
      </c>
    </row>
    <row r="2123" spans="2:5" x14ac:dyDescent="0.2">
      <c r="B2123" s="199">
        <v>42498</v>
      </c>
      <c r="C2123" s="200">
        <v>0</v>
      </c>
      <c r="D2123" s="198">
        <v>459.44</v>
      </c>
      <c r="E2123" s="198">
        <f t="shared" si="37"/>
        <v>2016</v>
      </c>
    </row>
    <row r="2124" spans="2:5" x14ac:dyDescent="0.2">
      <c r="B2124" s="199">
        <v>42499</v>
      </c>
      <c r="C2124" s="200">
        <v>0</v>
      </c>
      <c r="D2124" s="198">
        <v>461.49</v>
      </c>
      <c r="E2124" s="198">
        <f t="shared" si="37"/>
        <v>2016</v>
      </c>
    </row>
    <row r="2125" spans="2:5" x14ac:dyDescent="0.2">
      <c r="B2125" s="199">
        <v>42500</v>
      </c>
      <c r="C2125" s="200">
        <v>0</v>
      </c>
      <c r="D2125" s="198">
        <v>450.99</v>
      </c>
      <c r="E2125" s="198">
        <f t="shared" si="37"/>
        <v>2016</v>
      </c>
    </row>
    <row r="2126" spans="2:5" x14ac:dyDescent="0.2">
      <c r="B2126" s="199">
        <v>42501</v>
      </c>
      <c r="C2126" s="200">
        <v>0</v>
      </c>
      <c r="D2126" s="198">
        <v>452.11</v>
      </c>
      <c r="E2126" s="198">
        <f t="shared" si="37"/>
        <v>2016</v>
      </c>
    </row>
    <row r="2127" spans="2:5" x14ac:dyDescent="0.2">
      <c r="B2127" s="199">
        <v>42502</v>
      </c>
      <c r="C2127" s="200">
        <v>0</v>
      </c>
      <c r="D2127" s="198">
        <v>454.82</v>
      </c>
      <c r="E2127" s="198">
        <f t="shared" si="37"/>
        <v>2016</v>
      </c>
    </row>
    <row r="2128" spans="2:5" x14ac:dyDescent="0.2">
      <c r="B2128" s="199">
        <v>42503</v>
      </c>
      <c r="C2128" s="200">
        <v>0</v>
      </c>
      <c r="D2128" s="198">
        <v>455.73</v>
      </c>
      <c r="E2128" s="198">
        <f t="shared" si="37"/>
        <v>2016</v>
      </c>
    </row>
    <row r="2129" spans="2:5" x14ac:dyDescent="0.2">
      <c r="B2129" s="199">
        <v>42504</v>
      </c>
      <c r="C2129" s="200">
        <v>0</v>
      </c>
      <c r="D2129" s="198">
        <v>455.75</v>
      </c>
      <c r="E2129" s="198">
        <f t="shared" si="37"/>
        <v>2016</v>
      </c>
    </row>
    <row r="2130" spans="2:5" x14ac:dyDescent="0.2">
      <c r="B2130" s="199">
        <v>42505</v>
      </c>
      <c r="C2130" s="200">
        <v>0</v>
      </c>
      <c r="D2130" s="198">
        <v>457.85</v>
      </c>
      <c r="E2130" s="198">
        <f t="shared" si="37"/>
        <v>2016</v>
      </c>
    </row>
    <row r="2131" spans="2:5" x14ac:dyDescent="0.2">
      <c r="B2131" s="199">
        <v>42506</v>
      </c>
      <c r="C2131" s="200">
        <v>0</v>
      </c>
      <c r="D2131" s="198">
        <v>453.41</v>
      </c>
      <c r="E2131" s="198">
        <f t="shared" si="37"/>
        <v>2016</v>
      </c>
    </row>
    <row r="2132" spans="2:5" x14ac:dyDescent="0.2">
      <c r="B2132" s="199">
        <v>42507</v>
      </c>
      <c r="C2132" s="200">
        <v>0</v>
      </c>
      <c r="D2132" s="198">
        <v>452.75</v>
      </c>
      <c r="E2132" s="198">
        <f t="shared" si="37"/>
        <v>2016</v>
      </c>
    </row>
    <row r="2133" spans="2:5" x14ac:dyDescent="0.2">
      <c r="B2133" s="199">
        <v>42508</v>
      </c>
      <c r="C2133" s="200">
        <v>0</v>
      </c>
      <c r="D2133" s="198">
        <v>453.38</v>
      </c>
      <c r="E2133" s="198">
        <f t="shared" si="37"/>
        <v>2016</v>
      </c>
    </row>
    <row r="2134" spans="2:5" x14ac:dyDescent="0.2">
      <c r="B2134" s="199">
        <v>42509</v>
      </c>
      <c r="C2134" s="200">
        <v>0</v>
      </c>
      <c r="D2134" s="198">
        <v>436.73</v>
      </c>
      <c r="E2134" s="198">
        <f t="shared" si="37"/>
        <v>2016</v>
      </c>
    </row>
    <row r="2135" spans="2:5" x14ac:dyDescent="0.2">
      <c r="B2135" s="199">
        <v>42510</v>
      </c>
      <c r="C2135" s="200">
        <v>0</v>
      </c>
      <c r="D2135" s="198">
        <v>442.95</v>
      </c>
      <c r="E2135" s="198">
        <f t="shared" si="37"/>
        <v>2016</v>
      </c>
    </row>
    <row r="2136" spans="2:5" x14ac:dyDescent="0.2">
      <c r="B2136" s="199">
        <v>42511</v>
      </c>
      <c r="C2136" s="200">
        <v>0</v>
      </c>
      <c r="D2136" s="198">
        <v>443.13</v>
      </c>
      <c r="E2136" s="198">
        <f t="shared" si="37"/>
        <v>2016</v>
      </c>
    </row>
    <row r="2137" spans="2:5" x14ac:dyDescent="0.2">
      <c r="B2137" s="199">
        <v>42512</v>
      </c>
      <c r="C2137" s="200">
        <v>0</v>
      </c>
      <c r="D2137" s="198">
        <v>438.77</v>
      </c>
      <c r="E2137" s="198">
        <f t="shared" si="37"/>
        <v>2016</v>
      </c>
    </row>
    <row r="2138" spans="2:5" x14ac:dyDescent="0.2">
      <c r="B2138" s="199">
        <v>42513</v>
      </c>
      <c r="C2138" s="200">
        <v>0</v>
      </c>
      <c r="D2138" s="198">
        <v>443.73</v>
      </c>
      <c r="E2138" s="198">
        <f t="shared" si="37"/>
        <v>2016</v>
      </c>
    </row>
    <row r="2139" spans="2:5" x14ac:dyDescent="0.2">
      <c r="B2139" s="199">
        <v>42514</v>
      </c>
      <c r="C2139" s="200">
        <v>0</v>
      </c>
      <c r="D2139" s="198">
        <v>445.13</v>
      </c>
      <c r="E2139" s="198">
        <f t="shared" si="37"/>
        <v>2016</v>
      </c>
    </row>
    <row r="2140" spans="2:5" x14ac:dyDescent="0.2">
      <c r="B2140" s="199">
        <v>42515</v>
      </c>
      <c r="C2140" s="200">
        <v>0</v>
      </c>
      <c r="D2140" s="198">
        <v>449.23</v>
      </c>
      <c r="E2140" s="198">
        <f t="shared" si="37"/>
        <v>2016</v>
      </c>
    </row>
    <row r="2141" spans="2:5" x14ac:dyDescent="0.2">
      <c r="B2141" s="199">
        <v>42516</v>
      </c>
      <c r="C2141" s="200">
        <v>0</v>
      </c>
      <c r="D2141" s="198">
        <v>453.82</v>
      </c>
      <c r="E2141" s="198">
        <f t="shared" si="37"/>
        <v>2016</v>
      </c>
    </row>
    <row r="2142" spans="2:5" x14ac:dyDescent="0.2">
      <c r="B2142" s="199">
        <v>42517</v>
      </c>
      <c r="C2142" s="200">
        <v>0</v>
      </c>
      <c r="D2142" s="198">
        <v>473.47</v>
      </c>
      <c r="E2142" s="198">
        <f t="shared" si="37"/>
        <v>2016</v>
      </c>
    </row>
    <row r="2143" spans="2:5" x14ac:dyDescent="0.2">
      <c r="B2143" s="199">
        <v>42518</v>
      </c>
      <c r="C2143" s="200">
        <v>0</v>
      </c>
      <c r="D2143" s="198">
        <v>525.42999999999995</v>
      </c>
      <c r="E2143" s="198">
        <f t="shared" si="37"/>
        <v>2016</v>
      </c>
    </row>
    <row r="2144" spans="2:5" x14ac:dyDescent="0.2">
      <c r="B2144" s="199">
        <v>42519</v>
      </c>
      <c r="C2144" s="200">
        <v>0</v>
      </c>
      <c r="D2144" s="198">
        <v>524.08000000000004</v>
      </c>
      <c r="E2144" s="198">
        <f t="shared" si="37"/>
        <v>2016</v>
      </c>
    </row>
    <row r="2145" spans="2:5" x14ac:dyDescent="0.2">
      <c r="B2145" s="199">
        <v>42520</v>
      </c>
      <c r="C2145" s="200">
        <v>0</v>
      </c>
      <c r="D2145" s="198">
        <v>532.59</v>
      </c>
      <c r="E2145" s="198">
        <f t="shared" si="37"/>
        <v>2016</v>
      </c>
    </row>
    <row r="2146" spans="2:5" x14ac:dyDescent="0.2">
      <c r="B2146" s="199">
        <v>42521</v>
      </c>
      <c r="C2146" s="200">
        <v>0</v>
      </c>
      <c r="D2146" s="198">
        <v>531.79999999999995</v>
      </c>
      <c r="E2146" s="198">
        <f t="shared" si="37"/>
        <v>2016</v>
      </c>
    </row>
    <row r="2147" spans="2:5" x14ac:dyDescent="0.2">
      <c r="B2147" s="199">
        <v>42522</v>
      </c>
      <c r="C2147" s="200">
        <v>0</v>
      </c>
      <c r="D2147" s="198">
        <v>536.41999999999996</v>
      </c>
      <c r="E2147" s="198">
        <f t="shared" si="37"/>
        <v>2016</v>
      </c>
    </row>
    <row r="2148" spans="2:5" x14ac:dyDescent="0.2">
      <c r="B2148" s="199">
        <v>42523</v>
      </c>
      <c r="C2148" s="200">
        <v>0</v>
      </c>
      <c r="D2148" s="198">
        <v>538.14</v>
      </c>
      <c r="E2148" s="198">
        <f t="shared" si="37"/>
        <v>2016</v>
      </c>
    </row>
    <row r="2149" spans="2:5" x14ac:dyDescent="0.2">
      <c r="B2149" s="199">
        <v>42524</v>
      </c>
      <c r="C2149" s="200">
        <v>0</v>
      </c>
      <c r="D2149" s="198">
        <v>570.47</v>
      </c>
      <c r="E2149" s="198">
        <f t="shared" si="37"/>
        <v>2016</v>
      </c>
    </row>
    <row r="2150" spans="2:5" x14ac:dyDescent="0.2">
      <c r="B2150" s="199">
        <v>42525</v>
      </c>
      <c r="C2150" s="200">
        <v>0</v>
      </c>
      <c r="D2150" s="198">
        <v>573.45000000000005</v>
      </c>
      <c r="E2150" s="198">
        <f t="shared" si="37"/>
        <v>2016</v>
      </c>
    </row>
    <row r="2151" spans="2:5" x14ac:dyDescent="0.2">
      <c r="B2151" s="199">
        <v>42526</v>
      </c>
      <c r="C2151" s="200">
        <v>0</v>
      </c>
      <c r="D2151" s="198">
        <v>574.11</v>
      </c>
      <c r="E2151" s="198">
        <f t="shared" si="37"/>
        <v>2016</v>
      </c>
    </row>
    <row r="2152" spans="2:5" x14ac:dyDescent="0.2">
      <c r="B2152" s="199">
        <v>42527</v>
      </c>
      <c r="C2152" s="200">
        <v>0</v>
      </c>
      <c r="D2152" s="198">
        <v>585.53</v>
      </c>
      <c r="E2152" s="198">
        <f t="shared" si="37"/>
        <v>2016</v>
      </c>
    </row>
    <row r="2153" spans="2:5" x14ac:dyDescent="0.2">
      <c r="B2153" s="199">
        <v>42528</v>
      </c>
      <c r="C2153" s="200">
        <v>0</v>
      </c>
      <c r="D2153" s="198">
        <v>577.86</v>
      </c>
      <c r="E2153" s="198">
        <f t="shared" si="37"/>
        <v>2016</v>
      </c>
    </row>
    <row r="2154" spans="2:5" x14ac:dyDescent="0.2">
      <c r="B2154" s="199">
        <v>42529</v>
      </c>
      <c r="C2154" s="200">
        <v>0</v>
      </c>
      <c r="D2154" s="198">
        <v>583.1</v>
      </c>
      <c r="E2154" s="198">
        <f t="shared" si="37"/>
        <v>2016</v>
      </c>
    </row>
    <row r="2155" spans="2:5" x14ac:dyDescent="0.2">
      <c r="B2155" s="199">
        <v>42530</v>
      </c>
      <c r="C2155" s="200">
        <v>0</v>
      </c>
      <c r="D2155" s="198">
        <v>576.45000000000005</v>
      </c>
      <c r="E2155" s="198">
        <f t="shared" si="37"/>
        <v>2016</v>
      </c>
    </row>
    <row r="2156" spans="2:5" x14ac:dyDescent="0.2">
      <c r="B2156" s="199">
        <v>42531</v>
      </c>
      <c r="C2156" s="200">
        <v>0</v>
      </c>
      <c r="D2156" s="198">
        <v>579.13</v>
      </c>
      <c r="E2156" s="198">
        <f t="shared" si="37"/>
        <v>2016</v>
      </c>
    </row>
    <row r="2157" spans="2:5" x14ac:dyDescent="0.2">
      <c r="B2157" s="199">
        <v>42532</v>
      </c>
      <c r="C2157" s="200">
        <v>0</v>
      </c>
      <c r="D2157" s="198">
        <v>611.78</v>
      </c>
      <c r="E2157" s="198">
        <f t="shared" si="37"/>
        <v>2016</v>
      </c>
    </row>
    <row r="2158" spans="2:5" x14ac:dyDescent="0.2">
      <c r="B2158" s="199">
        <v>42533</v>
      </c>
      <c r="C2158" s="200">
        <v>0</v>
      </c>
      <c r="D2158" s="198">
        <v>675.34</v>
      </c>
      <c r="E2158" s="198">
        <f t="shared" si="37"/>
        <v>2016</v>
      </c>
    </row>
    <row r="2159" spans="2:5" x14ac:dyDescent="0.2">
      <c r="B2159" s="199">
        <v>42534</v>
      </c>
      <c r="C2159" s="200">
        <v>0</v>
      </c>
      <c r="D2159" s="198">
        <v>705.62</v>
      </c>
      <c r="E2159" s="198">
        <f t="shared" si="37"/>
        <v>2016</v>
      </c>
    </row>
    <row r="2160" spans="2:5" x14ac:dyDescent="0.2">
      <c r="B2160" s="199">
        <v>42535</v>
      </c>
      <c r="C2160" s="200">
        <v>0</v>
      </c>
      <c r="D2160" s="198">
        <v>685.99</v>
      </c>
      <c r="E2160" s="198">
        <f t="shared" si="37"/>
        <v>2016</v>
      </c>
    </row>
    <row r="2161" spans="2:5" x14ac:dyDescent="0.2">
      <c r="B2161" s="199">
        <v>42536</v>
      </c>
      <c r="C2161" s="200">
        <v>0</v>
      </c>
      <c r="D2161" s="198">
        <v>696.32</v>
      </c>
      <c r="E2161" s="198">
        <f t="shared" si="37"/>
        <v>2016</v>
      </c>
    </row>
    <row r="2162" spans="2:5" x14ac:dyDescent="0.2">
      <c r="B2162" s="199">
        <v>42537</v>
      </c>
      <c r="C2162" s="200">
        <v>0</v>
      </c>
      <c r="D2162" s="198">
        <v>768.24</v>
      </c>
      <c r="E2162" s="198">
        <f t="shared" si="37"/>
        <v>2016</v>
      </c>
    </row>
    <row r="2163" spans="2:5" x14ac:dyDescent="0.2">
      <c r="B2163" s="199">
        <v>42538</v>
      </c>
      <c r="C2163" s="200">
        <v>0</v>
      </c>
      <c r="D2163" s="198">
        <v>747.55</v>
      </c>
      <c r="E2163" s="198">
        <f t="shared" si="37"/>
        <v>2016</v>
      </c>
    </row>
    <row r="2164" spans="2:5" x14ac:dyDescent="0.2">
      <c r="B2164" s="199">
        <v>42539</v>
      </c>
      <c r="C2164" s="200">
        <v>0</v>
      </c>
      <c r="D2164" s="198">
        <v>755.68</v>
      </c>
      <c r="E2164" s="198">
        <f t="shared" si="37"/>
        <v>2016</v>
      </c>
    </row>
    <row r="2165" spans="2:5" x14ac:dyDescent="0.2">
      <c r="B2165" s="199">
        <v>42540</v>
      </c>
      <c r="C2165" s="200">
        <v>0</v>
      </c>
      <c r="D2165" s="198">
        <v>764.04</v>
      </c>
      <c r="E2165" s="198">
        <f t="shared" si="37"/>
        <v>2016</v>
      </c>
    </row>
    <row r="2166" spans="2:5" x14ac:dyDescent="0.2">
      <c r="B2166" s="199">
        <v>42541</v>
      </c>
      <c r="C2166" s="200">
        <v>0</v>
      </c>
      <c r="D2166" s="198">
        <v>727.95</v>
      </c>
      <c r="E2166" s="198">
        <f t="shared" si="37"/>
        <v>2016</v>
      </c>
    </row>
    <row r="2167" spans="2:5" x14ac:dyDescent="0.2">
      <c r="B2167" s="199">
        <v>42542</v>
      </c>
      <c r="C2167" s="200">
        <v>0</v>
      </c>
      <c r="D2167" s="198">
        <v>665.88</v>
      </c>
      <c r="E2167" s="198">
        <f t="shared" si="37"/>
        <v>2016</v>
      </c>
    </row>
    <row r="2168" spans="2:5" x14ac:dyDescent="0.2">
      <c r="B2168" s="199">
        <v>42543</v>
      </c>
      <c r="C2168" s="200">
        <v>0</v>
      </c>
      <c r="D2168" s="198">
        <v>602.89</v>
      </c>
      <c r="E2168" s="198">
        <f t="shared" si="37"/>
        <v>2016</v>
      </c>
    </row>
    <row r="2169" spans="2:5" x14ac:dyDescent="0.2">
      <c r="B2169" s="199">
        <v>42544</v>
      </c>
      <c r="C2169" s="200">
        <v>0</v>
      </c>
      <c r="D2169" s="198">
        <v>625.49</v>
      </c>
      <c r="E2169" s="198">
        <f t="shared" si="37"/>
        <v>2016</v>
      </c>
    </row>
    <row r="2170" spans="2:5" x14ac:dyDescent="0.2">
      <c r="B2170" s="199">
        <v>42545</v>
      </c>
      <c r="C2170" s="200">
        <v>0</v>
      </c>
      <c r="D2170" s="198">
        <v>665.16</v>
      </c>
      <c r="E2170" s="198">
        <f t="shared" si="37"/>
        <v>2016</v>
      </c>
    </row>
    <row r="2171" spans="2:5" x14ac:dyDescent="0.2">
      <c r="B2171" s="199">
        <v>42546</v>
      </c>
      <c r="C2171" s="200">
        <v>0</v>
      </c>
      <c r="D2171" s="198">
        <v>665.33</v>
      </c>
      <c r="E2171" s="198">
        <f t="shared" si="37"/>
        <v>2016</v>
      </c>
    </row>
    <row r="2172" spans="2:5" x14ac:dyDescent="0.2">
      <c r="B2172" s="199">
        <v>42547</v>
      </c>
      <c r="C2172" s="200">
        <v>0</v>
      </c>
      <c r="D2172" s="198">
        <v>630.25</v>
      </c>
      <c r="E2172" s="198">
        <f t="shared" si="37"/>
        <v>2016</v>
      </c>
    </row>
    <row r="2173" spans="2:5" x14ac:dyDescent="0.2">
      <c r="B2173" s="199">
        <v>42548</v>
      </c>
      <c r="C2173" s="200">
        <v>0</v>
      </c>
      <c r="D2173" s="198">
        <v>658.4</v>
      </c>
      <c r="E2173" s="198">
        <f t="shared" si="37"/>
        <v>2016</v>
      </c>
    </row>
    <row r="2174" spans="2:5" x14ac:dyDescent="0.2">
      <c r="B2174" s="199">
        <v>42549</v>
      </c>
      <c r="C2174" s="200">
        <v>0</v>
      </c>
      <c r="D2174" s="198">
        <v>646.29999999999995</v>
      </c>
      <c r="E2174" s="198">
        <f t="shared" si="37"/>
        <v>2016</v>
      </c>
    </row>
    <row r="2175" spans="2:5" x14ac:dyDescent="0.2">
      <c r="B2175" s="199">
        <v>42550</v>
      </c>
      <c r="C2175" s="200">
        <v>0</v>
      </c>
      <c r="D2175" s="198">
        <v>639.08000000000004</v>
      </c>
      <c r="E2175" s="198">
        <f t="shared" si="37"/>
        <v>2016</v>
      </c>
    </row>
    <row r="2176" spans="2:5" x14ac:dyDescent="0.2">
      <c r="B2176" s="199">
        <v>42551</v>
      </c>
      <c r="C2176" s="200">
        <v>0</v>
      </c>
      <c r="D2176" s="198">
        <v>672.48</v>
      </c>
      <c r="E2176" s="198">
        <f t="shared" si="37"/>
        <v>2016</v>
      </c>
    </row>
    <row r="2177" spans="2:5" x14ac:dyDescent="0.2">
      <c r="B2177" s="199">
        <v>42552</v>
      </c>
      <c r="C2177" s="200">
        <v>0</v>
      </c>
      <c r="D2177" s="198">
        <v>676.52</v>
      </c>
      <c r="E2177" s="198">
        <f t="shared" si="37"/>
        <v>2016</v>
      </c>
    </row>
    <row r="2178" spans="2:5" x14ac:dyDescent="0.2">
      <c r="B2178" s="199">
        <v>42553</v>
      </c>
      <c r="C2178" s="200">
        <v>0</v>
      </c>
      <c r="D2178" s="198">
        <v>703.69</v>
      </c>
      <c r="E2178" s="198">
        <f t="shared" si="37"/>
        <v>2016</v>
      </c>
    </row>
    <row r="2179" spans="2:5" x14ac:dyDescent="0.2">
      <c r="B2179" s="199">
        <v>42554</v>
      </c>
      <c r="C2179" s="200">
        <v>0</v>
      </c>
      <c r="D2179" s="198">
        <v>659.69</v>
      </c>
      <c r="E2179" s="198">
        <f t="shared" ref="E2179:E2242" si="38">YEAR(B2179)</f>
        <v>2016</v>
      </c>
    </row>
    <row r="2180" spans="2:5" x14ac:dyDescent="0.2">
      <c r="B2180" s="199">
        <v>42555</v>
      </c>
      <c r="C2180" s="200">
        <v>0</v>
      </c>
      <c r="D2180" s="198">
        <v>681.63</v>
      </c>
      <c r="E2180" s="198">
        <f t="shared" si="38"/>
        <v>2016</v>
      </c>
    </row>
    <row r="2181" spans="2:5" x14ac:dyDescent="0.2">
      <c r="B2181" s="199">
        <v>42556</v>
      </c>
      <c r="C2181" s="200">
        <v>0</v>
      </c>
      <c r="D2181" s="198">
        <v>668.09</v>
      </c>
      <c r="E2181" s="198">
        <f t="shared" si="38"/>
        <v>2016</v>
      </c>
    </row>
    <row r="2182" spans="2:5" x14ac:dyDescent="0.2">
      <c r="B2182" s="199">
        <v>42557</v>
      </c>
      <c r="C2182" s="200">
        <v>0</v>
      </c>
      <c r="D2182" s="198">
        <v>676.11</v>
      </c>
      <c r="E2182" s="198">
        <f t="shared" si="38"/>
        <v>2016</v>
      </c>
    </row>
    <row r="2183" spans="2:5" x14ac:dyDescent="0.2">
      <c r="B2183" s="199">
        <v>42558</v>
      </c>
      <c r="C2183" s="200">
        <v>0</v>
      </c>
      <c r="D2183" s="198">
        <v>639.76</v>
      </c>
      <c r="E2183" s="198">
        <f t="shared" si="38"/>
        <v>2016</v>
      </c>
    </row>
    <row r="2184" spans="2:5" x14ac:dyDescent="0.2">
      <c r="B2184" s="199">
        <v>42559</v>
      </c>
      <c r="C2184" s="200">
        <v>0</v>
      </c>
      <c r="D2184" s="198">
        <v>664.74</v>
      </c>
      <c r="E2184" s="198">
        <f t="shared" si="38"/>
        <v>2016</v>
      </c>
    </row>
    <row r="2185" spans="2:5" x14ac:dyDescent="0.2">
      <c r="B2185" s="199">
        <v>42560</v>
      </c>
      <c r="C2185" s="200">
        <v>0</v>
      </c>
      <c r="D2185" s="198">
        <v>650.63</v>
      </c>
      <c r="E2185" s="198">
        <f t="shared" si="38"/>
        <v>2016</v>
      </c>
    </row>
    <row r="2186" spans="2:5" x14ac:dyDescent="0.2">
      <c r="B2186" s="199">
        <v>42561</v>
      </c>
      <c r="C2186" s="200">
        <v>0</v>
      </c>
      <c r="D2186" s="198">
        <v>649.96</v>
      </c>
      <c r="E2186" s="198">
        <f t="shared" si="38"/>
        <v>2016</v>
      </c>
    </row>
    <row r="2187" spans="2:5" x14ac:dyDescent="0.2">
      <c r="B2187" s="199">
        <v>42562</v>
      </c>
      <c r="C2187" s="200">
        <v>0</v>
      </c>
      <c r="D2187" s="198">
        <v>649.03</v>
      </c>
      <c r="E2187" s="198">
        <f t="shared" si="38"/>
        <v>2016</v>
      </c>
    </row>
    <row r="2188" spans="2:5" x14ac:dyDescent="0.2">
      <c r="B2188" s="199">
        <v>42563</v>
      </c>
      <c r="C2188" s="200">
        <v>0</v>
      </c>
      <c r="D2188" s="198">
        <v>664.84</v>
      </c>
      <c r="E2188" s="198">
        <f t="shared" si="38"/>
        <v>2016</v>
      </c>
    </row>
    <row r="2189" spans="2:5" x14ac:dyDescent="0.2">
      <c r="B2189" s="199">
        <v>42564</v>
      </c>
      <c r="C2189" s="200">
        <v>0</v>
      </c>
      <c r="D2189" s="198">
        <v>653.92999999999995</v>
      </c>
      <c r="E2189" s="198">
        <f t="shared" si="38"/>
        <v>2016</v>
      </c>
    </row>
    <row r="2190" spans="2:5" x14ac:dyDescent="0.2">
      <c r="B2190" s="199">
        <v>42565</v>
      </c>
      <c r="C2190" s="200">
        <v>0</v>
      </c>
      <c r="D2190" s="198">
        <v>659.64</v>
      </c>
      <c r="E2190" s="198">
        <f t="shared" si="38"/>
        <v>2016</v>
      </c>
    </row>
    <row r="2191" spans="2:5" x14ac:dyDescent="0.2">
      <c r="B2191" s="199">
        <v>42566</v>
      </c>
      <c r="C2191" s="200">
        <v>0</v>
      </c>
      <c r="D2191" s="198">
        <v>664.88</v>
      </c>
      <c r="E2191" s="198">
        <f t="shared" si="38"/>
        <v>2016</v>
      </c>
    </row>
    <row r="2192" spans="2:5" x14ac:dyDescent="0.2">
      <c r="B2192" s="199">
        <v>42567</v>
      </c>
      <c r="C2192" s="200">
        <v>0</v>
      </c>
      <c r="D2192" s="198">
        <v>663.54</v>
      </c>
      <c r="E2192" s="198">
        <f t="shared" si="38"/>
        <v>2016</v>
      </c>
    </row>
    <row r="2193" spans="2:5" x14ac:dyDescent="0.2">
      <c r="B2193" s="199">
        <v>42568</v>
      </c>
      <c r="C2193" s="200">
        <v>0</v>
      </c>
      <c r="D2193" s="198">
        <v>679.05</v>
      </c>
      <c r="E2193" s="198">
        <f t="shared" si="38"/>
        <v>2016</v>
      </c>
    </row>
    <row r="2194" spans="2:5" x14ac:dyDescent="0.2">
      <c r="B2194" s="199">
        <v>42569</v>
      </c>
      <c r="C2194" s="200">
        <v>0</v>
      </c>
      <c r="D2194" s="198">
        <v>673.59</v>
      </c>
      <c r="E2194" s="198">
        <f t="shared" si="38"/>
        <v>2016</v>
      </c>
    </row>
    <row r="2195" spans="2:5" x14ac:dyDescent="0.2">
      <c r="B2195" s="199">
        <v>42570</v>
      </c>
      <c r="C2195" s="200">
        <v>0</v>
      </c>
      <c r="D2195" s="198">
        <v>673.84</v>
      </c>
      <c r="E2195" s="198">
        <f t="shared" si="38"/>
        <v>2016</v>
      </c>
    </row>
    <row r="2196" spans="2:5" x14ac:dyDescent="0.2">
      <c r="B2196" s="199">
        <v>42571</v>
      </c>
      <c r="C2196" s="200">
        <v>0</v>
      </c>
      <c r="D2196" s="198">
        <v>666.18</v>
      </c>
      <c r="E2196" s="198">
        <f t="shared" si="38"/>
        <v>2016</v>
      </c>
    </row>
    <row r="2197" spans="2:5" x14ac:dyDescent="0.2">
      <c r="B2197" s="199">
        <v>42572</v>
      </c>
      <c r="C2197" s="200">
        <v>0</v>
      </c>
      <c r="D2197" s="198">
        <v>665.1</v>
      </c>
      <c r="E2197" s="198">
        <f t="shared" si="38"/>
        <v>2016</v>
      </c>
    </row>
    <row r="2198" spans="2:5" x14ac:dyDescent="0.2">
      <c r="B2198" s="199">
        <v>42573</v>
      </c>
      <c r="C2198" s="200">
        <v>0</v>
      </c>
      <c r="D2198" s="198">
        <v>650.82000000000005</v>
      </c>
      <c r="E2198" s="198">
        <f t="shared" si="38"/>
        <v>2016</v>
      </c>
    </row>
    <row r="2199" spans="2:5" x14ac:dyDescent="0.2">
      <c r="B2199" s="199">
        <v>42574</v>
      </c>
      <c r="C2199" s="200">
        <v>0</v>
      </c>
      <c r="D2199" s="198">
        <v>654.86</v>
      </c>
      <c r="E2199" s="198">
        <f t="shared" si="38"/>
        <v>2016</v>
      </c>
    </row>
    <row r="2200" spans="2:5" x14ac:dyDescent="0.2">
      <c r="B2200" s="199">
        <v>42575</v>
      </c>
      <c r="C2200" s="200">
        <v>0</v>
      </c>
      <c r="D2200" s="198">
        <v>661.05</v>
      </c>
      <c r="E2200" s="198">
        <f t="shared" si="38"/>
        <v>2016</v>
      </c>
    </row>
    <row r="2201" spans="2:5" x14ac:dyDescent="0.2">
      <c r="B2201" s="199">
        <v>42576</v>
      </c>
      <c r="C2201" s="200">
        <v>0</v>
      </c>
      <c r="D2201" s="198">
        <v>655.13</v>
      </c>
      <c r="E2201" s="198">
        <f t="shared" si="38"/>
        <v>2016</v>
      </c>
    </row>
    <row r="2202" spans="2:5" x14ac:dyDescent="0.2">
      <c r="B2202" s="199">
        <v>42577</v>
      </c>
      <c r="C2202" s="200">
        <v>0</v>
      </c>
      <c r="D2202" s="198">
        <v>651.08000000000004</v>
      </c>
      <c r="E2202" s="198">
        <f t="shared" si="38"/>
        <v>2016</v>
      </c>
    </row>
    <row r="2203" spans="2:5" x14ac:dyDescent="0.2">
      <c r="B2203" s="199">
        <v>42578</v>
      </c>
      <c r="C2203" s="200">
        <v>0</v>
      </c>
      <c r="D2203" s="198">
        <v>655.44</v>
      </c>
      <c r="E2203" s="198">
        <f t="shared" si="38"/>
        <v>2016</v>
      </c>
    </row>
    <row r="2204" spans="2:5" x14ac:dyDescent="0.2">
      <c r="B2204" s="199">
        <v>42579</v>
      </c>
      <c r="C2204" s="200">
        <v>0</v>
      </c>
      <c r="D2204" s="198">
        <v>655.63</v>
      </c>
      <c r="E2204" s="198">
        <f t="shared" si="38"/>
        <v>2016</v>
      </c>
    </row>
    <row r="2205" spans="2:5" x14ac:dyDescent="0.2">
      <c r="B2205" s="199">
        <v>42580</v>
      </c>
      <c r="C2205" s="200">
        <v>0</v>
      </c>
      <c r="D2205" s="198">
        <v>656.67</v>
      </c>
      <c r="E2205" s="198">
        <f t="shared" si="38"/>
        <v>2016</v>
      </c>
    </row>
    <row r="2206" spans="2:5" x14ac:dyDescent="0.2">
      <c r="B2206" s="199">
        <v>42581</v>
      </c>
      <c r="C2206" s="200">
        <v>0</v>
      </c>
      <c r="D2206" s="198">
        <v>654.98</v>
      </c>
      <c r="E2206" s="198">
        <f t="shared" si="38"/>
        <v>2016</v>
      </c>
    </row>
    <row r="2207" spans="2:5" x14ac:dyDescent="0.2">
      <c r="B2207" s="199">
        <v>42582</v>
      </c>
      <c r="C2207" s="200">
        <v>0</v>
      </c>
      <c r="D2207" s="198">
        <v>625.88</v>
      </c>
      <c r="E2207" s="198">
        <f t="shared" si="38"/>
        <v>2016</v>
      </c>
    </row>
    <row r="2208" spans="2:5" x14ac:dyDescent="0.2">
      <c r="B2208" s="199">
        <v>42583</v>
      </c>
      <c r="C2208" s="200">
        <v>0</v>
      </c>
      <c r="D2208" s="198">
        <v>607.37</v>
      </c>
      <c r="E2208" s="198">
        <f t="shared" si="38"/>
        <v>2016</v>
      </c>
    </row>
    <row r="2209" spans="2:5" x14ac:dyDescent="0.2">
      <c r="B2209" s="199">
        <v>42584</v>
      </c>
      <c r="C2209" s="200">
        <v>0</v>
      </c>
      <c r="D2209" s="198">
        <v>552.82000000000005</v>
      </c>
      <c r="E2209" s="198">
        <f t="shared" si="38"/>
        <v>2016</v>
      </c>
    </row>
    <row r="2210" spans="2:5" x14ac:dyDescent="0.2">
      <c r="B2210" s="199">
        <v>42585</v>
      </c>
      <c r="C2210" s="200">
        <v>0</v>
      </c>
      <c r="D2210" s="198">
        <v>565.26</v>
      </c>
      <c r="E2210" s="198">
        <f t="shared" si="38"/>
        <v>2016</v>
      </c>
    </row>
    <row r="2211" spans="2:5" x14ac:dyDescent="0.2">
      <c r="B2211" s="199">
        <v>42586</v>
      </c>
      <c r="C2211" s="200">
        <v>0</v>
      </c>
      <c r="D2211" s="198">
        <v>578.32000000000005</v>
      </c>
      <c r="E2211" s="198">
        <f t="shared" si="38"/>
        <v>2016</v>
      </c>
    </row>
    <row r="2212" spans="2:5" x14ac:dyDescent="0.2">
      <c r="B2212" s="199">
        <v>42587</v>
      </c>
      <c r="C2212" s="200">
        <v>0</v>
      </c>
      <c r="D2212" s="198">
        <v>574.96</v>
      </c>
      <c r="E2212" s="198">
        <f t="shared" si="38"/>
        <v>2016</v>
      </c>
    </row>
    <row r="2213" spans="2:5" x14ac:dyDescent="0.2">
      <c r="B2213" s="199">
        <v>42588</v>
      </c>
      <c r="C2213" s="200">
        <v>0</v>
      </c>
      <c r="D2213" s="198">
        <v>588.41999999999996</v>
      </c>
      <c r="E2213" s="198">
        <f t="shared" si="38"/>
        <v>2016</v>
      </c>
    </row>
    <row r="2214" spans="2:5" x14ac:dyDescent="0.2">
      <c r="B2214" s="199">
        <v>42589</v>
      </c>
      <c r="C2214" s="200">
        <v>0</v>
      </c>
      <c r="D2214" s="198">
        <v>592.78</v>
      </c>
      <c r="E2214" s="198">
        <f t="shared" si="38"/>
        <v>2016</v>
      </c>
    </row>
    <row r="2215" spans="2:5" x14ac:dyDescent="0.2">
      <c r="B2215" s="199">
        <v>42590</v>
      </c>
      <c r="C2215" s="200">
        <v>0</v>
      </c>
      <c r="D2215" s="198">
        <v>590.62</v>
      </c>
      <c r="E2215" s="198">
        <f t="shared" si="38"/>
        <v>2016</v>
      </c>
    </row>
    <row r="2216" spans="2:5" x14ac:dyDescent="0.2">
      <c r="B2216" s="199">
        <v>42591</v>
      </c>
      <c r="C2216" s="200">
        <v>0</v>
      </c>
      <c r="D2216" s="198">
        <v>584.76</v>
      </c>
      <c r="E2216" s="198">
        <f t="shared" si="38"/>
        <v>2016</v>
      </c>
    </row>
    <row r="2217" spans="2:5" x14ac:dyDescent="0.2">
      <c r="B2217" s="199">
        <v>42592</v>
      </c>
      <c r="C2217" s="200">
        <v>0</v>
      </c>
      <c r="D2217" s="198">
        <v>592.89</v>
      </c>
      <c r="E2217" s="198">
        <f t="shared" si="38"/>
        <v>2016</v>
      </c>
    </row>
    <row r="2218" spans="2:5" x14ac:dyDescent="0.2">
      <c r="B2218" s="199">
        <v>42593</v>
      </c>
      <c r="C2218" s="200">
        <v>0</v>
      </c>
      <c r="D2218" s="198">
        <v>586.52</v>
      </c>
      <c r="E2218" s="198">
        <f t="shared" si="38"/>
        <v>2016</v>
      </c>
    </row>
    <row r="2219" spans="2:5" x14ac:dyDescent="0.2">
      <c r="B2219" s="199">
        <v>42594</v>
      </c>
      <c r="C2219" s="200">
        <v>0</v>
      </c>
      <c r="D2219" s="198">
        <v>586.03</v>
      </c>
      <c r="E2219" s="198">
        <f t="shared" si="38"/>
        <v>2016</v>
      </c>
    </row>
    <row r="2220" spans="2:5" x14ac:dyDescent="0.2">
      <c r="B2220" s="199">
        <v>42595</v>
      </c>
      <c r="C2220" s="200">
        <v>0</v>
      </c>
      <c r="D2220" s="198">
        <v>585.08000000000004</v>
      </c>
      <c r="E2220" s="198">
        <f t="shared" si="38"/>
        <v>2016</v>
      </c>
    </row>
    <row r="2221" spans="2:5" x14ac:dyDescent="0.2">
      <c r="B2221" s="199">
        <v>42596</v>
      </c>
      <c r="C2221" s="200">
        <v>0</v>
      </c>
      <c r="D2221" s="198">
        <v>571.44000000000005</v>
      </c>
      <c r="E2221" s="198">
        <f t="shared" si="38"/>
        <v>2016</v>
      </c>
    </row>
    <row r="2222" spans="2:5" x14ac:dyDescent="0.2">
      <c r="B2222" s="199">
        <v>42597</v>
      </c>
      <c r="C2222" s="200">
        <v>0</v>
      </c>
      <c r="D2222" s="198">
        <v>567.20000000000005</v>
      </c>
      <c r="E2222" s="198">
        <f t="shared" si="38"/>
        <v>2016</v>
      </c>
    </row>
    <row r="2223" spans="2:5" x14ac:dyDescent="0.2">
      <c r="B2223" s="199">
        <v>42598</v>
      </c>
      <c r="C2223" s="200">
        <v>0</v>
      </c>
      <c r="D2223" s="198">
        <v>576.25</v>
      </c>
      <c r="E2223" s="198">
        <f t="shared" si="38"/>
        <v>2016</v>
      </c>
    </row>
    <row r="2224" spans="2:5" x14ac:dyDescent="0.2">
      <c r="B2224" s="199">
        <v>42599</v>
      </c>
      <c r="C2224" s="200">
        <v>0</v>
      </c>
      <c r="D2224" s="198">
        <v>571.74</v>
      </c>
      <c r="E2224" s="198">
        <f t="shared" si="38"/>
        <v>2016</v>
      </c>
    </row>
    <row r="2225" spans="2:5" x14ac:dyDescent="0.2">
      <c r="B2225" s="199">
        <v>42600</v>
      </c>
      <c r="C2225" s="200">
        <v>0</v>
      </c>
      <c r="D2225" s="198">
        <v>572.5</v>
      </c>
      <c r="E2225" s="198">
        <f t="shared" si="38"/>
        <v>2016</v>
      </c>
    </row>
    <row r="2226" spans="2:5" x14ac:dyDescent="0.2">
      <c r="B2226" s="199">
        <v>42601</v>
      </c>
      <c r="C2226" s="200">
        <v>0</v>
      </c>
      <c r="D2226" s="198">
        <v>573.66</v>
      </c>
      <c r="E2226" s="198">
        <f t="shared" si="38"/>
        <v>2016</v>
      </c>
    </row>
    <row r="2227" spans="2:5" x14ac:dyDescent="0.2">
      <c r="B2227" s="199">
        <v>42602</v>
      </c>
      <c r="C2227" s="200">
        <v>0</v>
      </c>
      <c r="D2227" s="198">
        <v>580.70000000000005</v>
      </c>
      <c r="E2227" s="198">
        <f t="shared" si="38"/>
        <v>2016</v>
      </c>
    </row>
    <row r="2228" spans="2:5" x14ac:dyDescent="0.2">
      <c r="B2228" s="199">
        <v>42603</v>
      </c>
      <c r="C2228" s="200">
        <v>0</v>
      </c>
      <c r="D2228" s="198">
        <v>580.69000000000005</v>
      </c>
      <c r="E2228" s="198">
        <f t="shared" si="38"/>
        <v>2016</v>
      </c>
    </row>
    <row r="2229" spans="2:5" x14ac:dyDescent="0.2">
      <c r="B2229" s="199">
        <v>42604</v>
      </c>
      <c r="C2229" s="200">
        <v>0</v>
      </c>
      <c r="D2229" s="198">
        <v>584.73</v>
      </c>
      <c r="E2229" s="198">
        <f t="shared" si="38"/>
        <v>2016</v>
      </c>
    </row>
    <row r="2230" spans="2:5" x14ac:dyDescent="0.2">
      <c r="B2230" s="199">
        <v>42605</v>
      </c>
      <c r="C2230" s="200">
        <v>0</v>
      </c>
      <c r="D2230" s="198">
        <v>581.28</v>
      </c>
      <c r="E2230" s="198">
        <f t="shared" si="38"/>
        <v>2016</v>
      </c>
    </row>
    <row r="2231" spans="2:5" x14ac:dyDescent="0.2">
      <c r="B2231" s="199">
        <v>42606</v>
      </c>
      <c r="C2231" s="200">
        <v>0</v>
      </c>
      <c r="D2231" s="198">
        <v>577.99</v>
      </c>
      <c r="E2231" s="198">
        <f t="shared" si="38"/>
        <v>2016</v>
      </c>
    </row>
    <row r="2232" spans="2:5" x14ac:dyDescent="0.2">
      <c r="B2232" s="199">
        <v>42607</v>
      </c>
      <c r="C2232" s="200">
        <v>0</v>
      </c>
      <c r="D2232" s="198">
        <v>575.73</v>
      </c>
      <c r="E2232" s="198">
        <f t="shared" si="38"/>
        <v>2016</v>
      </c>
    </row>
    <row r="2233" spans="2:5" x14ac:dyDescent="0.2">
      <c r="B2233" s="199">
        <v>42608</v>
      </c>
      <c r="C2233" s="200">
        <v>0</v>
      </c>
      <c r="D2233" s="198">
        <v>578.16</v>
      </c>
      <c r="E2233" s="198">
        <f t="shared" si="38"/>
        <v>2016</v>
      </c>
    </row>
    <row r="2234" spans="2:5" x14ac:dyDescent="0.2">
      <c r="B2234" s="199">
        <v>42609</v>
      </c>
      <c r="C2234" s="200">
        <v>0</v>
      </c>
      <c r="D2234" s="198">
        <v>568.66999999999996</v>
      </c>
      <c r="E2234" s="198">
        <f t="shared" si="38"/>
        <v>2016</v>
      </c>
    </row>
    <row r="2235" spans="2:5" x14ac:dyDescent="0.2">
      <c r="B2235" s="199">
        <v>42610</v>
      </c>
      <c r="C2235" s="200">
        <v>0</v>
      </c>
      <c r="D2235" s="198">
        <v>573.54999999999995</v>
      </c>
      <c r="E2235" s="198">
        <f t="shared" si="38"/>
        <v>2016</v>
      </c>
    </row>
    <row r="2236" spans="2:5" x14ac:dyDescent="0.2">
      <c r="B2236" s="199">
        <v>42611</v>
      </c>
      <c r="C2236" s="200">
        <v>0</v>
      </c>
      <c r="D2236" s="198">
        <v>572.36</v>
      </c>
      <c r="E2236" s="198">
        <f t="shared" si="38"/>
        <v>2016</v>
      </c>
    </row>
    <row r="2237" spans="2:5" x14ac:dyDescent="0.2">
      <c r="B2237" s="199">
        <v>42612</v>
      </c>
      <c r="C2237" s="200">
        <v>0</v>
      </c>
      <c r="D2237" s="198">
        <v>576</v>
      </c>
      <c r="E2237" s="198">
        <f t="shared" si="38"/>
        <v>2016</v>
      </c>
    </row>
    <row r="2238" spans="2:5" x14ac:dyDescent="0.2">
      <c r="B2238" s="199">
        <v>42613</v>
      </c>
      <c r="C2238" s="200">
        <v>0</v>
      </c>
      <c r="D2238" s="198">
        <v>572.33000000000004</v>
      </c>
      <c r="E2238" s="198">
        <f t="shared" si="38"/>
        <v>2016</v>
      </c>
    </row>
    <row r="2239" spans="2:5" x14ac:dyDescent="0.2">
      <c r="B2239" s="199">
        <v>42614</v>
      </c>
      <c r="C2239" s="200">
        <v>0</v>
      </c>
      <c r="D2239" s="198">
        <v>571.69000000000005</v>
      </c>
      <c r="E2239" s="198">
        <f t="shared" si="38"/>
        <v>2016</v>
      </c>
    </row>
    <row r="2240" spans="2:5" x14ac:dyDescent="0.2">
      <c r="B2240" s="199">
        <v>42615</v>
      </c>
      <c r="C2240" s="200">
        <v>0</v>
      </c>
      <c r="D2240" s="198">
        <v>574.15</v>
      </c>
      <c r="E2240" s="198">
        <f t="shared" si="38"/>
        <v>2016</v>
      </c>
    </row>
    <row r="2241" spans="2:5" x14ac:dyDescent="0.2">
      <c r="B2241" s="199">
        <v>42616</v>
      </c>
      <c r="C2241" s="200">
        <v>0</v>
      </c>
      <c r="D2241" s="198">
        <v>598.38</v>
      </c>
      <c r="E2241" s="198">
        <f t="shared" si="38"/>
        <v>2016</v>
      </c>
    </row>
    <row r="2242" spans="2:5" x14ac:dyDescent="0.2">
      <c r="B2242" s="199">
        <v>42617</v>
      </c>
      <c r="C2242" s="200">
        <v>0</v>
      </c>
      <c r="D2242" s="198">
        <v>608.91999999999996</v>
      </c>
      <c r="E2242" s="198">
        <f t="shared" si="38"/>
        <v>2016</v>
      </c>
    </row>
    <row r="2243" spans="2:5" x14ac:dyDescent="0.2">
      <c r="B2243" s="199">
        <v>42618</v>
      </c>
      <c r="C2243" s="200">
        <v>0</v>
      </c>
      <c r="D2243" s="198">
        <v>606.03</v>
      </c>
      <c r="E2243" s="198">
        <f t="shared" ref="E2243:E2306" si="39">YEAR(B2243)</f>
        <v>2016</v>
      </c>
    </row>
    <row r="2244" spans="2:5" x14ac:dyDescent="0.2">
      <c r="B2244" s="199">
        <v>42619</v>
      </c>
      <c r="C2244" s="200">
        <v>0</v>
      </c>
      <c r="D2244" s="198">
        <v>611.07000000000005</v>
      </c>
      <c r="E2244" s="198">
        <f t="shared" si="39"/>
        <v>2016</v>
      </c>
    </row>
    <row r="2245" spans="2:5" x14ac:dyDescent="0.2">
      <c r="B2245" s="199">
        <v>42620</v>
      </c>
      <c r="C2245" s="200">
        <v>0</v>
      </c>
      <c r="D2245" s="198">
        <v>614.79</v>
      </c>
      <c r="E2245" s="198">
        <f t="shared" si="39"/>
        <v>2016</v>
      </c>
    </row>
    <row r="2246" spans="2:5" x14ac:dyDescent="0.2">
      <c r="B2246" s="199">
        <v>42621</v>
      </c>
      <c r="C2246" s="200">
        <v>0</v>
      </c>
      <c r="D2246" s="198">
        <v>624.95000000000005</v>
      </c>
      <c r="E2246" s="198">
        <f t="shared" si="39"/>
        <v>2016</v>
      </c>
    </row>
    <row r="2247" spans="2:5" x14ac:dyDescent="0.2">
      <c r="B2247" s="199">
        <v>42622</v>
      </c>
      <c r="C2247" s="200">
        <v>0</v>
      </c>
      <c r="D2247" s="198">
        <v>621.79999999999995</v>
      </c>
      <c r="E2247" s="198">
        <f t="shared" si="39"/>
        <v>2016</v>
      </c>
    </row>
    <row r="2248" spans="2:5" x14ac:dyDescent="0.2">
      <c r="B2248" s="199">
        <v>42623</v>
      </c>
      <c r="C2248" s="200">
        <v>0</v>
      </c>
      <c r="D2248" s="198">
        <v>622.21</v>
      </c>
      <c r="E2248" s="198">
        <f t="shared" si="39"/>
        <v>2016</v>
      </c>
    </row>
    <row r="2249" spans="2:5" x14ac:dyDescent="0.2">
      <c r="B2249" s="199">
        <v>42624</v>
      </c>
      <c r="C2249" s="200">
        <v>0</v>
      </c>
      <c r="D2249" s="198">
        <v>605.80999999999995</v>
      </c>
      <c r="E2249" s="198">
        <f t="shared" si="39"/>
        <v>2016</v>
      </c>
    </row>
    <row r="2250" spans="2:5" x14ac:dyDescent="0.2">
      <c r="B2250" s="199">
        <v>42625</v>
      </c>
      <c r="C2250" s="200">
        <v>0</v>
      </c>
      <c r="D2250" s="198">
        <v>606.30999999999995</v>
      </c>
      <c r="E2250" s="198">
        <f t="shared" si="39"/>
        <v>2016</v>
      </c>
    </row>
    <row r="2251" spans="2:5" x14ac:dyDescent="0.2">
      <c r="B2251" s="199">
        <v>42626</v>
      </c>
      <c r="C2251" s="200">
        <v>0</v>
      </c>
      <c r="D2251" s="198">
        <v>606.91999999999996</v>
      </c>
      <c r="E2251" s="198">
        <f t="shared" si="39"/>
        <v>2016</v>
      </c>
    </row>
    <row r="2252" spans="2:5" x14ac:dyDescent="0.2">
      <c r="B2252" s="199">
        <v>42627</v>
      </c>
      <c r="C2252" s="200">
        <v>0</v>
      </c>
      <c r="D2252" s="198">
        <v>608.22</v>
      </c>
      <c r="E2252" s="198">
        <f t="shared" si="39"/>
        <v>2016</v>
      </c>
    </row>
    <row r="2253" spans="2:5" x14ac:dyDescent="0.2">
      <c r="B2253" s="199">
        <v>42628</v>
      </c>
      <c r="C2253" s="200">
        <v>0</v>
      </c>
      <c r="D2253" s="198">
        <v>605.21</v>
      </c>
      <c r="E2253" s="198">
        <f t="shared" si="39"/>
        <v>2016</v>
      </c>
    </row>
    <row r="2254" spans="2:5" x14ac:dyDescent="0.2">
      <c r="B2254" s="199">
        <v>42629</v>
      </c>
      <c r="C2254" s="200">
        <v>0</v>
      </c>
      <c r="D2254" s="198">
        <v>606.33000000000004</v>
      </c>
      <c r="E2254" s="198">
        <f t="shared" si="39"/>
        <v>2016</v>
      </c>
    </row>
    <row r="2255" spans="2:5" x14ac:dyDescent="0.2">
      <c r="B2255" s="199">
        <v>42630</v>
      </c>
      <c r="C2255" s="200">
        <v>0</v>
      </c>
      <c r="D2255" s="198">
        <v>605.29</v>
      </c>
      <c r="E2255" s="198">
        <f t="shared" si="39"/>
        <v>2016</v>
      </c>
    </row>
    <row r="2256" spans="2:5" x14ac:dyDescent="0.2">
      <c r="B2256" s="199">
        <v>42631</v>
      </c>
      <c r="C2256" s="200">
        <v>0</v>
      </c>
      <c r="D2256" s="198">
        <v>608.70000000000005</v>
      </c>
      <c r="E2256" s="198">
        <f t="shared" si="39"/>
        <v>2016</v>
      </c>
    </row>
    <row r="2257" spans="2:5" x14ac:dyDescent="0.2">
      <c r="B2257" s="199">
        <v>42632</v>
      </c>
      <c r="C2257" s="200">
        <v>0</v>
      </c>
      <c r="D2257" s="198">
        <v>608.53</v>
      </c>
      <c r="E2257" s="198">
        <f t="shared" si="39"/>
        <v>2016</v>
      </c>
    </row>
    <row r="2258" spans="2:5" x14ac:dyDescent="0.2">
      <c r="B2258" s="199">
        <v>42633</v>
      </c>
      <c r="C2258" s="200">
        <v>0</v>
      </c>
      <c r="D2258" s="198">
        <v>599.47</v>
      </c>
      <c r="E2258" s="198">
        <f t="shared" si="39"/>
        <v>2016</v>
      </c>
    </row>
    <row r="2259" spans="2:5" x14ac:dyDescent="0.2">
      <c r="B2259" s="199">
        <v>42634</v>
      </c>
      <c r="C2259" s="200">
        <v>0</v>
      </c>
      <c r="D2259" s="198">
        <v>595.79999999999995</v>
      </c>
      <c r="E2259" s="198">
        <f t="shared" si="39"/>
        <v>2016</v>
      </c>
    </row>
    <row r="2260" spans="2:5" x14ac:dyDescent="0.2">
      <c r="B2260" s="199">
        <v>42635</v>
      </c>
      <c r="C2260" s="200">
        <v>0</v>
      </c>
      <c r="D2260" s="198">
        <v>595.03</v>
      </c>
      <c r="E2260" s="198">
        <f t="shared" si="39"/>
        <v>2016</v>
      </c>
    </row>
    <row r="2261" spans="2:5" x14ac:dyDescent="0.2">
      <c r="B2261" s="199">
        <v>42636</v>
      </c>
      <c r="C2261" s="200">
        <v>0</v>
      </c>
      <c r="D2261" s="198">
        <v>601.71</v>
      </c>
      <c r="E2261" s="198">
        <f t="shared" si="39"/>
        <v>2016</v>
      </c>
    </row>
    <row r="2262" spans="2:5" x14ac:dyDescent="0.2">
      <c r="B2262" s="199">
        <v>42637</v>
      </c>
      <c r="C2262" s="200">
        <v>0</v>
      </c>
      <c r="D2262" s="198">
        <v>601.34</v>
      </c>
      <c r="E2262" s="198">
        <f t="shared" si="39"/>
        <v>2016</v>
      </c>
    </row>
    <row r="2263" spans="2:5" x14ac:dyDescent="0.2">
      <c r="B2263" s="199">
        <v>42638</v>
      </c>
      <c r="C2263" s="200">
        <v>0</v>
      </c>
      <c r="D2263" s="198">
        <v>599.17999999999995</v>
      </c>
      <c r="E2263" s="198">
        <f t="shared" si="39"/>
        <v>2016</v>
      </c>
    </row>
    <row r="2264" spans="2:5" x14ac:dyDescent="0.2">
      <c r="B2264" s="199">
        <v>42639</v>
      </c>
      <c r="C2264" s="200">
        <v>0</v>
      </c>
      <c r="D2264" s="198">
        <v>606.80999999999995</v>
      </c>
      <c r="E2264" s="198">
        <f t="shared" si="39"/>
        <v>2016</v>
      </c>
    </row>
    <row r="2265" spans="2:5" x14ac:dyDescent="0.2">
      <c r="B2265" s="199">
        <v>42640</v>
      </c>
      <c r="C2265" s="200">
        <v>0</v>
      </c>
      <c r="D2265" s="198">
        <v>604.76</v>
      </c>
      <c r="E2265" s="198">
        <f t="shared" si="39"/>
        <v>2016</v>
      </c>
    </row>
    <row r="2266" spans="2:5" x14ac:dyDescent="0.2">
      <c r="B2266" s="199">
        <v>42641</v>
      </c>
      <c r="C2266" s="200">
        <v>0</v>
      </c>
      <c r="D2266" s="198">
        <v>603.52</v>
      </c>
      <c r="E2266" s="198">
        <f t="shared" si="39"/>
        <v>2016</v>
      </c>
    </row>
    <row r="2267" spans="2:5" x14ac:dyDescent="0.2">
      <c r="B2267" s="199">
        <v>42642</v>
      </c>
      <c r="C2267" s="200">
        <v>0</v>
      </c>
      <c r="D2267" s="198">
        <v>605.05999999999995</v>
      </c>
      <c r="E2267" s="198">
        <f t="shared" si="39"/>
        <v>2016</v>
      </c>
    </row>
    <row r="2268" spans="2:5" x14ac:dyDescent="0.2">
      <c r="B2268" s="199">
        <v>42643</v>
      </c>
      <c r="C2268" s="200">
        <v>0</v>
      </c>
      <c r="D2268" s="198">
        <v>608.44000000000005</v>
      </c>
      <c r="E2268" s="198">
        <f t="shared" si="39"/>
        <v>2016</v>
      </c>
    </row>
    <row r="2269" spans="2:5" x14ac:dyDescent="0.2">
      <c r="B2269" s="199">
        <v>42644</v>
      </c>
      <c r="C2269" s="200">
        <v>0</v>
      </c>
      <c r="D2269" s="198">
        <v>613.92999999999995</v>
      </c>
      <c r="E2269" s="198">
        <f t="shared" si="39"/>
        <v>2016</v>
      </c>
    </row>
    <row r="2270" spans="2:5" x14ac:dyDescent="0.2">
      <c r="B2270" s="199">
        <v>42645</v>
      </c>
      <c r="C2270" s="200">
        <v>0</v>
      </c>
      <c r="D2270" s="198">
        <v>610.29</v>
      </c>
      <c r="E2270" s="198">
        <f t="shared" si="39"/>
        <v>2016</v>
      </c>
    </row>
    <row r="2271" spans="2:5" x14ac:dyDescent="0.2">
      <c r="B2271" s="199">
        <v>42646</v>
      </c>
      <c r="C2271" s="200">
        <v>0</v>
      </c>
      <c r="D2271" s="198">
        <v>612.34</v>
      </c>
      <c r="E2271" s="198">
        <f t="shared" si="39"/>
        <v>2016</v>
      </c>
    </row>
    <row r="2272" spans="2:5" x14ac:dyDescent="0.2">
      <c r="B2272" s="199">
        <v>42647</v>
      </c>
      <c r="C2272" s="200">
        <v>0</v>
      </c>
      <c r="D2272" s="198">
        <v>609.37</v>
      </c>
      <c r="E2272" s="198">
        <f t="shared" si="39"/>
        <v>2016</v>
      </c>
    </row>
    <row r="2273" spans="2:5" x14ac:dyDescent="0.2">
      <c r="B2273" s="199">
        <v>42648</v>
      </c>
      <c r="C2273" s="200">
        <v>0</v>
      </c>
      <c r="D2273" s="198">
        <v>610.88</v>
      </c>
      <c r="E2273" s="198">
        <f t="shared" si="39"/>
        <v>2016</v>
      </c>
    </row>
    <row r="2274" spans="2:5" x14ac:dyDescent="0.2">
      <c r="B2274" s="199">
        <v>42649</v>
      </c>
      <c r="C2274" s="200">
        <v>0</v>
      </c>
      <c r="D2274" s="198">
        <v>610.9</v>
      </c>
      <c r="E2274" s="198">
        <f t="shared" si="39"/>
        <v>2016</v>
      </c>
    </row>
    <row r="2275" spans="2:5" x14ac:dyDescent="0.2">
      <c r="B2275" s="199">
        <v>42650</v>
      </c>
      <c r="C2275" s="200">
        <v>0</v>
      </c>
      <c r="D2275" s="198">
        <v>616.49</v>
      </c>
      <c r="E2275" s="198">
        <f t="shared" si="39"/>
        <v>2016</v>
      </c>
    </row>
    <row r="2276" spans="2:5" x14ac:dyDescent="0.2">
      <c r="B2276" s="199">
        <v>42651</v>
      </c>
      <c r="C2276" s="200">
        <v>0</v>
      </c>
      <c r="D2276" s="198">
        <v>616.6</v>
      </c>
      <c r="E2276" s="198">
        <f t="shared" si="39"/>
        <v>2016</v>
      </c>
    </row>
    <row r="2277" spans="2:5" x14ac:dyDescent="0.2">
      <c r="B2277" s="199">
        <v>42652</v>
      </c>
      <c r="C2277" s="200">
        <v>0</v>
      </c>
      <c r="D2277" s="198">
        <v>614.62</v>
      </c>
      <c r="E2277" s="198">
        <f t="shared" si="39"/>
        <v>2016</v>
      </c>
    </row>
    <row r="2278" spans="2:5" x14ac:dyDescent="0.2">
      <c r="B2278" s="199">
        <v>42653</v>
      </c>
      <c r="C2278" s="200">
        <v>0</v>
      </c>
      <c r="D2278" s="198">
        <v>617.41999999999996</v>
      </c>
      <c r="E2278" s="198">
        <f t="shared" si="39"/>
        <v>2016</v>
      </c>
    </row>
    <row r="2279" spans="2:5" x14ac:dyDescent="0.2">
      <c r="B2279" s="199">
        <v>42654</v>
      </c>
      <c r="C2279" s="200">
        <v>0</v>
      </c>
      <c r="D2279" s="198">
        <v>639.37</v>
      </c>
      <c r="E2279" s="198">
        <f t="shared" si="39"/>
        <v>2016</v>
      </c>
    </row>
    <row r="2280" spans="2:5" x14ac:dyDescent="0.2">
      <c r="B2280" s="199">
        <v>42655</v>
      </c>
      <c r="C2280" s="200">
        <v>0</v>
      </c>
      <c r="D2280" s="198">
        <v>635.08000000000004</v>
      </c>
      <c r="E2280" s="198">
        <f t="shared" si="39"/>
        <v>2016</v>
      </c>
    </row>
    <row r="2281" spans="2:5" x14ac:dyDescent="0.2">
      <c r="B2281" s="199">
        <v>42656</v>
      </c>
      <c r="C2281" s="200">
        <v>0</v>
      </c>
      <c r="D2281" s="198">
        <v>635.02</v>
      </c>
      <c r="E2281" s="198">
        <f t="shared" si="39"/>
        <v>2016</v>
      </c>
    </row>
    <row r="2282" spans="2:5" x14ac:dyDescent="0.2">
      <c r="B2282" s="199">
        <v>42657</v>
      </c>
      <c r="C2282" s="200">
        <v>0</v>
      </c>
      <c r="D2282" s="198">
        <v>638.37</v>
      </c>
      <c r="E2282" s="198">
        <f t="shared" si="39"/>
        <v>2016</v>
      </c>
    </row>
    <row r="2283" spans="2:5" x14ac:dyDescent="0.2">
      <c r="B2283" s="199">
        <v>42658</v>
      </c>
      <c r="C2283" s="200">
        <v>0</v>
      </c>
      <c r="D2283" s="198">
        <v>637.37</v>
      </c>
      <c r="E2283" s="198">
        <f t="shared" si="39"/>
        <v>2016</v>
      </c>
    </row>
    <row r="2284" spans="2:5" x14ac:dyDescent="0.2">
      <c r="B2284" s="199">
        <v>42659</v>
      </c>
      <c r="C2284" s="200">
        <v>0</v>
      </c>
      <c r="D2284" s="198">
        <v>639.83000000000004</v>
      </c>
      <c r="E2284" s="198">
        <f t="shared" si="39"/>
        <v>2016</v>
      </c>
    </row>
    <row r="2285" spans="2:5" x14ac:dyDescent="0.2">
      <c r="B2285" s="199">
        <v>42660</v>
      </c>
      <c r="C2285" s="200">
        <v>0</v>
      </c>
      <c r="D2285" s="198">
        <v>636.91999999999996</v>
      </c>
      <c r="E2285" s="198">
        <f t="shared" si="39"/>
        <v>2016</v>
      </c>
    </row>
    <row r="2286" spans="2:5" x14ac:dyDescent="0.2">
      <c r="B2286" s="199">
        <v>42661</v>
      </c>
      <c r="C2286" s="200">
        <v>0</v>
      </c>
      <c r="D2286" s="198">
        <v>635.51</v>
      </c>
      <c r="E2286" s="198">
        <f t="shared" si="39"/>
        <v>2016</v>
      </c>
    </row>
    <row r="2287" spans="2:5" x14ac:dyDescent="0.2">
      <c r="B2287" s="199">
        <v>42662</v>
      </c>
      <c r="C2287" s="200">
        <v>0</v>
      </c>
      <c r="D2287" s="198">
        <v>628.15</v>
      </c>
      <c r="E2287" s="198">
        <f t="shared" si="39"/>
        <v>2016</v>
      </c>
    </row>
    <row r="2288" spans="2:5" x14ac:dyDescent="0.2">
      <c r="B2288" s="199">
        <v>42663</v>
      </c>
      <c r="C2288" s="200">
        <v>0</v>
      </c>
      <c r="D2288" s="198">
        <v>628.62</v>
      </c>
      <c r="E2288" s="198">
        <f t="shared" si="39"/>
        <v>2016</v>
      </c>
    </row>
    <row r="2289" spans="2:5" x14ac:dyDescent="0.2">
      <c r="B2289" s="199">
        <v>42664</v>
      </c>
      <c r="C2289" s="200">
        <v>0</v>
      </c>
      <c r="D2289" s="198">
        <v>630.15</v>
      </c>
      <c r="E2289" s="198">
        <f t="shared" si="39"/>
        <v>2016</v>
      </c>
    </row>
    <row r="2290" spans="2:5" x14ac:dyDescent="0.2">
      <c r="B2290" s="199">
        <v>42665</v>
      </c>
      <c r="C2290" s="200">
        <v>0</v>
      </c>
      <c r="D2290" s="198">
        <v>652.71</v>
      </c>
      <c r="E2290" s="198">
        <f t="shared" si="39"/>
        <v>2016</v>
      </c>
    </row>
    <row r="2291" spans="2:5" x14ac:dyDescent="0.2">
      <c r="B2291" s="199">
        <v>42666</v>
      </c>
      <c r="C2291" s="200">
        <v>0</v>
      </c>
      <c r="D2291" s="198">
        <v>649.24</v>
      </c>
      <c r="E2291" s="198">
        <f t="shared" si="39"/>
        <v>2016</v>
      </c>
    </row>
    <row r="2292" spans="2:5" x14ac:dyDescent="0.2">
      <c r="B2292" s="199">
        <v>42667</v>
      </c>
      <c r="C2292" s="200">
        <v>0</v>
      </c>
      <c r="D2292" s="198">
        <v>648.4</v>
      </c>
      <c r="E2292" s="198">
        <f t="shared" si="39"/>
        <v>2016</v>
      </c>
    </row>
    <row r="2293" spans="2:5" x14ac:dyDescent="0.2">
      <c r="B2293" s="199">
        <v>42668</v>
      </c>
      <c r="C2293" s="200">
        <v>0</v>
      </c>
      <c r="D2293" s="198">
        <v>652.89</v>
      </c>
      <c r="E2293" s="198">
        <f t="shared" si="39"/>
        <v>2016</v>
      </c>
    </row>
    <row r="2294" spans="2:5" x14ac:dyDescent="0.2">
      <c r="B2294" s="199">
        <v>42669</v>
      </c>
      <c r="C2294" s="200">
        <v>0</v>
      </c>
      <c r="D2294" s="198">
        <v>674.36</v>
      </c>
      <c r="E2294" s="198">
        <f t="shared" si="39"/>
        <v>2016</v>
      </c>
    </row>
    <row r="2295" spans="2:5" x14ac:dyDescent="0.2">
      <c r="B2295" s="199">
        <v>42670</v>
      </c>
      <c r="C2295" s="200">
        <v>0</v>
      </c>
      <c r="D2295" s="198">
        <v>686.52</v>
      </c>
      <c r="E2295" s="198">
        <f t="shared" si="39"/>
        <v>2016</v>
      </c>
    </row>
    <row r="2296" spans="2:5" x14ac:dyDescent="0.2">
      <c r="B2296" s="199">
        <v>42671</v>
      </c>
      <c r="C2296" s="200">
        <v>0</v>
      </c>
      <c r="D2296" s="198">
        <v>688.1</v>
      </c>
      <c r="E2296" s="198">
        <f t="shared" si="39"/>
        <v>2016</v>
      </c>
    </row>
    <row r="2297" spans="2:5" x14ac:dyDescent="0.2">
      <c r="B2297" s="199">
        <v>42672</v>
      </c>
      <c r="C2297" s="200">
        <v>0</v>
      </c>
      <c r="D2297" s="198">
        <v>712.87</v>
      </c>
      <c r="E2297" s="198">
        <f t="shared" si="39"/>
        <v>2016</v>
      </c>
    </row>
    <row r="2298" spans="2:5" x14ac:dyDescent="0.2">
      <c r="B2298" s="199">
        <v>42673</v>
      </c>
      <c r="C2298" s="200">
        <v>0</v>
      </c>
      <c r="D2298" s="198">
        <v>696.35</v>
      </c>
      <c r="E2298" s="198">
        <f t="shared" si="39"/>
        <v>2016</v>
      </c>
    </row>
    <row r="2299" spans="2:5" x14ac:dyDescent="0.2">
      <c r="B2299" s="199">
        <v>42674</v>
      </c>
      <c r="C2299" s="200">
        <v>0</v>
      </c>
      <c r="D2299" s="198">
        <v>697.37</v>
      </c>
      <c r="E2299" s="198">
        <f t="shared" si="39"/>
        <v>2016</v>
      </c>
    </row>
    <row r="2300" spans="2:5" x14ac:dyDescent="0.2">
      <c r="B2300" s="199">
        <v>42675</v>
      </c>
      <c r="C2300" s="200">
        <v>0</v>
      </c>
      <c r="D2300" s="198">
        <v>729.27</v>
      </c>
      <c r="E2300" s="198">
        <f t="shared" si="39"/>
        <v>2016</v>
      </c>
    </row>
    <row r="2301" spans="2:5" x14ac:dyDescent="0.2">
      <c r="B2301" s="199">
        <v>42676</v>
      </c>
      <c r="C2301" s="200">
        <v>0</v>
      </c>
      <c r="D2301" s="198">
        <v>742.46</v>
      </c>
      <c r="E2301" s="198">
        <f t="shared" si="39"/>
        <v>2016</v>
      </c>
    </row>
    <row r="2302" spans="2:5" x14ac:dyDescent="0.2">
      <c r="B2302" s="199">
        <v>42677</v>
      </c>
      <c r="C2302" s="200">
        <v>0</v>
      </c>
      <c r="D2302" s="198">
        <v>687.51</v>
      </c>
      <c r="E2302" s="198">
        <f t="shared" si="39"/>
        <v>2016</v>
      </c>
    </row>
    <row r="2303" spans="2:5" x14ac:dyDescent="0.2">
      <c r="B2303" s="199">
        <v>42678</v>
      </c>
      <c r="C2303" s="200">
        <v>0</v>
      </c>
      <c r="D2303" s="198">
        <v>702.54</v>
      </c>
      <c r="E2303" s="198">
        <f t="shared" si="39"/>
        <v>2016</v>
      </c>
    </row>
    <row r="2304" spans="2:5" x14ac:dyDescent="0.2">
      <c r="B2304" s="199">
        <v>42679</v>
      </c>
      <c r="C2304" s="200">
        <v>0</v>
      </c>
      <c r="D2304" s="198">
        <v>704.16</v>
      </c>
      <c r="E2304" s="198">
        <f t="shared" si="39"/>
        <v>2016</v>
      </c>
    </row>
    <row r="2305" spans="2:5" x14ac:dyDescent="0.2">
      <c r="B2305" s="199">
        <v>42680</v>
      </c>
      <c r="C2305" s="200">
        <v>0</v>
      </c>
      <c r="D2305" s="198">
        <v>712.24</v>
      </c>
      <c r="E2305" s="198">
        <f t="shared" si="39"/>
        <v>2016</v>
      </c>
    </row>
    <row r="2306" spans="2:5" x14ac:dyDescent="0.2">
      <c r="B2306" s="199">
        <v>42681</v>
      </c>
      <c r="C2306" s="200">
        <v>0</v>
      </c>
      <c r="D2306" s="198">
        <v>704.02</v>
      </c>
      <c r="E2306" s="198">
        <f t="shared" si="39"/>
        <v>2016</v>
      </c>
    </row>
    <row r="2307" spans="2:5" x14ac:dyDescent="0.2">
      <c r="B2307" s="199">
        <v>42682</v>
      </c>
      <c r="C2307" s="200">
        <v>0</v>
      </c>
      <c r="D2307" s="198">
        <v>709.15</v>
      </c>
      <c r="E2307" s="198">
        <f t="shared" ref="E2307:E2370" si="40">YEAR(B2307)</f>
        <v>2016</v>
      </c>
    </row>
    <row r="2308" spans="2:5" x14ac:dyDescent="0.2">
      <c r="B2308" s="199">
        <v>42683</v>
      </c>
      <c r="C2308" s="200">
        <v>0</v>
      </c>
      <c r="D2308" s="198">
        <v>721.19</v>
      </c>
      <c r="E2308" s="198">
        <f t="shared" si="40"/>
        <v>2016</v>
      </c>
    </row>
    <row r="2309" spans="2:5" x14ac:dyDescent="0.2">
      <c r="B2309" s="199">
        <v>42684</v>
      </c>
      <c r="C2309" s="200">
        <v>0</v>
      </c>
      <c r="D2309" s="198">
        <v>713.67</v>
      </c>
      <c r="E2309" s="198">
        <f t="shared" si="40"/>
        <v>2016</v>
      </c>
    </row>
    <row r="2310" spans="2:5" x14ac:dyDescent="0.2">
      <c r="B2310" s="199">
        <v>42685</v>
      </c>
      <c r="C2310" s="200">
        <v>0</v>
      </c>
      <c r="D2310" s="198">
        <v>716.56</v>
      </c>
      <c r="E2310" s="198">
        <f t="shared" si="40"/>
        <v>2016</v>
      </c>
    </row>
    <row r="2311" spans="2:5" x14ac:dyDescent="0.2">
      <c r="B2311" s="199">
        <v>42686</v>
      </c>
      <c r="C2311" s="200">
        <v>0</v>
      </c>
      <c r="D2311" s="198">
        <v>703.55</v>
      </c>
      <c r="E2311" s="198">
        <f t="shared" si="40"/>
        <v>2016</v>
      </c>
    </row>
    <row r="2312" spans="2:5" x14ac:dyDescent="0.2">
      <c r="B2312" s="199">
        <v>42687</v>
      </c>
      <c r="C2312" s="200">
        <v>0</v>
      </c>
      <c r="D2312" s="198">
        <v>702.5</v>
      </c>
      <c r="E2312" s="198">
        <f t="shared" si="40"/>
        <v>2016</v>
      </c>
    </row>
    <row r="2313" spans="2:5" x14ac:dyDescent="0.2">
      <c r="B2313" s="199">
        <v>42688</v>
      </c>
      <c r="C2313" s="200">
        <v>0</v>
      </c>
      <c r="D2313" s="198">
        <v>706.39</v>
      </c>
      <c r="E2313" s="198">
        <f t="shared" si="40"/>
        <v>2016</v>
      </c>
    </row>
    <row r="2314" spans="2:5" x14ac:dyDescent="0.2">
      <c r="B2314" s="199">
        <v>42689</v>
      </c>
      <c r="C2314" s="200">
        <v>0</v>
      </c>
      <c r="D2314" s="198">
        <v>711.96</v>
      </c>
      <c r="E2314" s="198">
        <f t="shared" si="40"/>
        <v>2016</v>
      </c>
    </row>
    <row r="2315" spans="2:5" x14ac:dyDescent="0.2">
      <c r="B2315" s="199">
        <v>42690</v>
      </c>
      <c r="C2315" s="200">
        <v>0</v>
      </c>
      <c r="D2315" s="198">
        <v>742.07</v>
      </c>
      <c r="E2315" s="198">
        <f t="shared" si="40"/>
        <v>2016</v>
      </c>
    </row>
    <row r="2316" spans="2:5" x14ac:dyDescent="0.2">
      <c r="B2316" s="199">
        <v>42691</v>
      </c>
      <c r="C2316" s="200">
        <v>0</v>
      </c>
      <c r="D2316" s="198">
        <v>735.41</v>
      </c>
      <c r="E2316" s="198">
        <f t="shared" si="40"/>
        <v>2016</v>
      </c>
    </row>
    <row r="2317" spans="2:5" x14ac:dyDescent="0.2">
      <c r="B2317" s="199">
        <v>42692</v>
      </c>
      <c r="C2317" s="200">
        <v>0</v>
      </c>
      <c r="D2317" s="198">
        <v>749.68</v>
      </c>
      <c r="E2317" s="198">
        <f t="shared" si="40"/>
        <v>2016</v>
      </c>
    </row>
    <row r="2318" spans="2:5" x14ac:dyDescent="0.2">
      <c r="B2318" s="199">
        <v>42693</v>
      </c>
      <c r="C2318" s="200">
        <v>0</v>
      </c>
      <c r="D2318" s="198">
        <v>750.63</v>
      </c>
      <c r="E2318" s="198">
        <f t="shared" si="40"/>
        <v>2016</v>
      </c>
    </row>
    <row r="2319" spans="2:5" x14ac:dyDescent="0.2">
      <c r="B2319" s="199">
        <v>42694</v>
      </c>
      <c r="C2319" s="200">
        <v>0</v>
      </c>
      <c r="D2319" s="198">
        <v>728.61</v>
      </c>
      <c r="E2319" s="198">
        <f t="shared" si="40"/>
        <v>2016</v>
      </c>
    </row>
    <row r="2320" spans="2:5" x14ac:dyDescent="0.2">
      <c r="B2320" s="199">
        <v>42695</v>
      </c>
      <c r="C2320" s="200">
        <v>0</v>
      </c>
      <c r="D2320" s="198">
        <v>736.72</v>
      </c>
      <c r="E2320" s="198">
        <f t="shared" si="40"/>
        <v>2016</v>
      </c>
    </row>
    <row r="2321" spans="2:5" x14ac:dyDescent="0.2">
      <c r="B2321" s="199">
        <v>42696</v>
      </c>
      <c r="C2321" s="200">
        <v>0</v>
      </c>
      <c r="D2321" s="198">
        <v>748.22</v>
      </c>
      <c r="E2321" s="198">
        <f t="shared" si="40"/>
        <v>2016</v>
      </c>
    </row>
    <row r="2322" spans="2:5" x14ac:dyDescent="0.2">
      <c r="B2322" s="199">
        <v>42697</v>
      </c>
      <c r="C2322" s="200">
        <v>0</v>
      </c>
      <c r="D2322" s="198">
        <v>741.6</v>
      </c>
      <c r="E2322" s="198">
        <f t="shared" si="40"/>
        <v>2016</v>
      </c>
    </row>
    <row r="2323" spans="2:5" x14ac:dyDescent="0.2">
      <c r="B2323" s="199">
        <v>42698</v>
      </c>
      <c r="C2323" s="200">
        <v>0</v>
      </c>
      <c r="D2323" s="198">
        <v>736.4</v>
      </c>
      <c r="E2323" s="198">
        <f t="shared" si="40"/>
        <v>2016</v>
      </c>
    </row>
    <row r="2324" spans="2:5" x14ac:dyDescent="0.2">
      <c r="B2324" s="199">
        <v>42699</v>
      </c>
      <c r="C2324" s="200">
        <v>0</v>
      </c>
      <c r="D2324" s="198">
        <v>738.28</v>
      </c>
      <c r="E2324" s="198">
        <f t="shared" si="40"/>
        <v>2016</v>
      </c>
    </row>
    <row r="2325" spans="2:5" x14ac:dyDescent="0.2">
      <c r="B2325" s="199">
        <v>42700</v>
      </c>
      <c r="C2325" s="200">
        <v>0</v>
      </c>
      <c r="D2325" s="198">
        <v>732.82</v>
      </c>
      <c r="E2325" s="198">
        <f t="shared" si="40"/>
        <v>2016</v>
      </c>
    </row>
    <row r="2326" spans="2:5" x14ac:dyDescent="0.2">
      <c r="B2326" s="199">
        <v>42701</v>
      </c>
      <c r="C2326" s="200">
        <v>0</v>
      </c>
      <c r="D2326" s="198">
        <v>728.42</v>
      </c>
      <c r="E2326" s="198">
        <f t="shared" si="40"/>
        <v>2016</v>
      </c>
    </row>
    <row r="2327" spans="2:5" x14ac:dyDescent="0.2">
      <c r="B2327" s="199">
        <v>42702</v>
      </c>
      <c r="C2327" s="200">
        <v>0</v>
      </c>
      <c r="D2327" s="198">
        <v>731.75</v>
      </c>
      <c r="E2327" s="198">
        <f t="shared" si="40"/>
        <v>2016</v>
      </c>
    </row>
    <row r="2328" spans="2:5" x14ac:dyDescent="0.2">
      <c r="B2328" s="199">
        <v>42703</v>
      </c>
      <c r="C2328" s="200">
        <v>0</v>
      </c>
      <c r="D2328" s="198">
        <v>731.76</v>
      </c>
      <c r="E2328" s="198">
        <f t="shared" si="40"/>
        <v>2016</v>
      </c>
    </row>
    <row r="2329" spans="2:5" x14ac:dyDescent="0.2">
      <c r="B2329" s="199">
        <v>42704</v>
      </c>
      <c r="C2329" s="200">
        <v>0</v>
      </c>
      <c r="D2329" s="198">
        <v>742.01</v>
      </c>
      <c r="E2329" s="198">
        <f t="shared" si="40"/>
        <v>2016</v>
      </c>
    </row>
    <row r="2330" spans="2:5" x14ac:dyDescent="0.2">
      <c r="B2330" s="199">
        <v>42705</v>
      </c>
      <c r="C2330" s="200">
        <v>0</v>
      </c>
      <c r="D2330" s="198">
        <v>753.25</v>
      </c>
      <c r="E2330" s="198">
        <f t="shared" si="40"/>
        <v>2016</v>
      </c>
    </row>
    <row r="2331" spans="2:5" x14ac:dyDescent="0.2">
      <c r="B2331" s="199">
        <v>42706</v>
      </c>
      <c r="C2331" s="200">
        <v>0</v>
      </c>
      <c r="D2331" s="198">
        <v>771.41</v>
      </c>
      <c r="E2331" s="198">
        <f t="shared" si="40"/>
        <v>2016</v>
      </c>
    </row>
    <row r="2332" spans="2:5" x14ac:dyDescent="0.2">
      <c r="B2332" s="199">
        <v>42707</v>
      </c>
      <c r="C2332" s="200">
        <v>0</v>
      </c>
      <c r="D2332" s="198">
        <v>764.97</v>
      </c>
      <c r="E2332" s="198">
        <f t="shared" si="40"/>
        <v>2016</v>
      </c>
    </row>
    <row r="2333" spans="2:5" x14ac:dyDescent="0.2">
      <c r="B2333" s="199">
        <v>42708</v>
      </c>
      <c r="C2333" s="200">
        <v>0</v>
      </c>
      <c r="D2333" s="198">
        <v>766.46</v>
      </c>
      <c r="E2333" s="198">
        <f t="shared" si="40"/>
        <v>2016</v>
      </c>
    </row>
    <row r="2334" spans="2:5" x14ac:dyDescent="0.2">
      <c r="B2334" s="199">
        <v>42709</v>
      </c>
      <c r="C2334" s="200">
        <v>0</v>
      </c>
      <c r="D2334" s="198">
        <v>750.71</v>
      </c>
      <c r="E2334" s="198">
        <f t="shared" si="40"/>
        <v>2016</v>
      </c>
    </row>
    <row r="2335" spans="2:5" x14ac:dyDescent="0.2">
      <c r="B2335" s="199">
        <v>42710</v>
      </c>
      <c r="C2335" s="200">
        <v>0</v>
      </c>
      <c r="D2335" s="198">
        <v>758.81</v>
      </c>
      <c r="E2335" s="198">
        <f t="shared" si="40"/>
        <v>2016</v>
      </c>
    </row>
    <row r="2336" spans="2:5" x14ac:dyDescent="0.2">
      <c r="B2336" s="199">
        <v>42711</v>
      </c>
      <c r="C2336" s="200">
        <v>0</v>
      </c>
      <c r="D2336" s="198">
        <v>763.9</v>
      </c>
      <c r="E2336" s="198">
        <f t="shared" si="40"/>
        <v>2016</v>
      </c>
    </row>
    <row r="2337" spans="2:5" x14ac:dyDescent="0.2">
      <c r="B2337" s="199">
        <v>42712</v>
      </c>
      <c r="C2337" s="200">
        <v>0</v>
      </c>
      <c r="D2337" s="198">
        <v>766.75</v>
      </c>
      <c r="E2337" s="198">
        <f t="shared" si="40"/>
        <v>2016</v>
      </c>
    </row>
    <row r="2338" spans="2:5" x14ac:dyDescent="0.2">
      <c r="B2338" s="199">
        <v>42713</v>
      </c>
      <c r="C2338" s="200">
        <v>0</v>
      </c>
      <c r="D2338" s="198">
        <v>770.41</v>
      </c>
      <c r="E2338" s="198">
        <f t="shared" si="40"/>
        <v>2016</v>
      </c>
    </row>
    <row r="2339" spans="2:5" x14ac:dyDescent="0.2">
      <c r="B2339" s="199">
        <v>42714</v>
      </c>
      <c r="C2339" s="200">
        <v>0</v>
      </c>
      <c r="D2339" s="198">
        <v>773.21</v>
      </c>
      <c r="E2339" s="198">
        <f t="shared" si="40"/>
        <v>2016</v>
      </c>
    </row>
    <row r="2340" spans="2:5" x14ac:dyDescent="0.2">
      <c r="B2340" s="199">
        <v>42715</v>
      </c>
      <c r="C2340" s="200">
        <v>0</v>
      </c>
      <c r="D2340" s="198">
        <v>768.62</v>
      </c>
      <c r="E2340" s="198">
        <f t="shared" si="40"/>
        <v>2016</v>
      </c>
    </row>
    <row r="2341" spans="2:5" x14ac:dyDescent="0.2">
      <c r="B2341" s="199">
        <v>42716</v>
      </c>
      <c r="C2341" s="200">
        <v>0</v>
      </c>
      <c r="D2341" s="198">
        <v>777.91</v>
      </c>
      <c r="E2341" s="198">
        <f t="shared" si="40"/>
        <v>2016</v>
      </c>
    </row>
    <row r="2342" spans="2:5" x14ac:dyDescent="0.2">
      <c r="B2342" s="199">
        <v>42717</v>
      </c>
      <c r="C2342" s="200">
        <v>0</v>
      </c>
      <c r="D2342" s="198">
        <v>775.25</v>
      </c>
      <c r="E2342" s="198">
        <f t="shared" si="40"/>
        <v>2016</v>
      </c>
    </row>
    <row r="2343" spans="2:5" x14ac:dyDescent="0.2">
      <c r="B2343" s="199">
        <v>42718</v>
      </c>
      <c r="C2343" s="200">
        <v>0</v>
      </c>
      <c r="D2343" s="198">
        <v>776.64</v>
      </c>
      <c r="E2343" s="198">
        <f t="shared" si="40"/>
        <v>2016</v>
      </c>
    </row>
    <row r="2344" spans="2:5" x14ac:dyDescent="0.2">
      <c r="B2344" s="199">
        <v>42719</v>
      </c>
      <c r="C2344" s="200">
        <v>0</v>
      </c>
      <c r="D2344" s="198">
        <v>775.48</v>
      </c>
      <c r="E2344" s="198">
        <f t="shared" si="40"/>
        <v>2016</v>
      </c>
    </row>
    <row r="2345" spans="2:5" x14ac:dyDescent="0.2">
      <c r="B2345" s="199">
        <v>42720</v>
      </c>
      <c r="C2345" s="200">
        <v>0</v>
      </c>
      <c r="D2345" s="198">
        <v>780.85</v>
      </c>
      <c r="E2345" s="198">
        <f t="shared" si="40"/>
        <v>2016</v>
      </c>
    </row>
    <row r="2346" spans="2:5" x14ac:dyDescent="0.2">
      <c r="B2346" s="199">
        <v>42721</v>
      </c>
      <c r="C2346" s="200">
        <v>0</v>
      </c>
      <c r="D2346" s="198">
        <v>788.58</v>
      </c>
      <c r="E2346" s="198">
        <f t="shared" si="40"/>
        <v>2016</v>
      </c>
    </row>
    <row r="2347" spans="2:5" x14ac:dyDescent="0.2">
      <c r="B2347" s="199">
        <v>42722</v>
      </c>
      <c r="C2347" s="200">
        <v>0</v>
      </c>
      <c r="D2347" s="198">
        <v>788.59</v>
      </c>
      <c r="E2347" s="198">
        <f t="shared" si="40"/>
        <v>2016</v>
      </c>
    </row>
    <row r="2348" spans="2:5" x14ac:dyDescent="0.2">
      <c r="B2348" s="199">
        <v>42723</v>
      </c>
      <c r="C2348" s="200">
        <v>0</v>
      </c>
      <c r="D2348" s="198">
        <v>790.16</v>
      </c>
      <c r="E2348" s="198">
        <f t="shared" si="40"/>
        <v>2016</v>
      </c>
    </row>
    <row r="2349" spans="2:5" x14ac:dyDescent="0.2">
      <c r="B2349" s="199">
        <v>42724</v>
      </c>
      <c r="C2349" s="200">
        <v>0</v>
      </c>
      <c r="D2349" s="198">
        <v>798.78</v>
      </c>
      <c r="E2349" s="198">
        <f t="shared" si="40"/>
        <v>2016</v>
      </c>
    </row>
    <row r="2350" spans="2:5" x14ac:dyDescent="0.2">
      <c r="B2350" s="199">
        <v>42725</v>
      </c>
      <c r="C2350" s="200">
        <v>0</v>
      </c>
      <c r="D2350" s="198">
        <v>833.1</v>
      </c>
      <c r="E2350" s="198">
        <f t="shared" si="40"/>
        <v>2016</v>
      </c>
    </row>
    <row r="2351" spans="2:5" x14ac:dyDescent="0.2">
      <c r="B2351" s="199">
        <v>42726</v>
      </c>
      <c r="C2351" s="200">
        <v>0</v>
      </c>
      <c r="D2351" s="198">
        <v>858.74</v>
      </c>
      <c r="E2351" s="198">
        <f t="shared" si="40"/>
        <v>2016</v>
      </c>
    </row>
    <row r="2352" spans="2:5" x14ac:dyDescent="0.2">
      <c r="B2352" s="199">
        <v>42727</v>
      </c>
      <c r="C2352" s="200">
        <v>0</v>
      </c>
      <c r="D2352" s="198">
        <v>916.79</v>
      </c>
      <c r="E2352" s="198">
        <f t="shared" si="40"/>
        <v>2016</v>
      </c>
    </row>
    <row r="2353" spans="2:5" x14ac:dyDescent="0.2">
      <c r="B2353" s="199">
        <v>42728</v>
      </c>
      <c r="C2353" s="200">
        <v>0</v>
      </c>
      <c r="D2353" s="198">
        <v>894.2</v>
      </c>
      <c r="E2353" s="198">
        <f t="shared" si="40"/>
        <v>2016</v>
      </c>
    </row>
    <row r="2354" spans="2:5" x14ac:dyDescent="0.2">
      <c r="B2354" s="199">
        <v>42729</v>
      </c>
      <c r="C2354" s="200">
        <v>0</v>
      </c>
      <c r="D2354" s="198">
        <v>894.48</v>
      </c>
      <c r="E2354" s="198">
        <f t="shared" si="40"/>
        <v>2016</v>
      </c>
    </row>
    <row r="2355" spans="2:5" x14ac:dyDescent="0.2">
      <c r="B2355" s="199">
        <v>42730</v>
      </c>
      <c r="C2355" s="200">
        <v>0</v>
      </c>
      <c r="D2355" s="198">
        <v>902.55</v>
      </c>
      <c r="E2355" s="198">
        <f t="shared" si="40"/>
        <v>2016</v>
      </c>
    </row>
    <row r="2356" spans="2:5" x14ac:dyDescent="0.2">
      <c r="B2356" s="199">
        <v>42731</v>
      </c>
      <c r="C2356" s="200">
        <v>0</v>
      </c>
      <c r="D2356" s="198">
        <v>931.11</v>
      </c>
      <c r="E2356" s="198">
        <f t="shared" si="40"/>
        <v>2016</v>
      </c>
    </row>
    <row r="2357" spans="2:5" x14ac:dyDescent="0.2">
      <c r="B2357" s="199">
        <v>42732</v>
      </c>
      <c r="C2357" s="200">
        <v>0</v>
      </c>
      <c r="D2357" s="198">
        <v>978.01</v>
      </c>
      <c r="E2357" s="198">
        <f t="shared" si="40"/>
        <v>2016</v>
      </c>
    </row>
    <row r="2358" spans="2:5" x14ac:dyDescent="0.2">
      <c r="B2358" s="199">
        <v>42733</v>
      </c>
      <c r="C2358" s="200">
        <v>0</v>
      </c>
      <c r="D2358" s="198">
        <v>969.62</v>
      </c>
      <c r="E2358" s="198">
        <f t="shared" si="40"/>
        <v>2016</v>
      </c>
    </row>
    <row r="2359" spans="2:5" x14ac:dyDescent="0.2">
      <c r="B2359" s="199">
        <v>42734</v>
      </c>
      <c r="C2359" s="200">
        <v>0</v>
      </c>
      <c r="D2359" s="198">
        <v>960.47</v>
      </c>
      <c r="E2359" s="198">
        <f t="shared" si="40"/>
        <v>2016</v>
      </c>
    </row>
    <row r="2360" spans="2:5" x14ac:dyDescent="0.2">
      <c r="B2360" s="199">
        <v>42735</v>
      </c>
      <c r="C2360" s="200">
        <v>0</v>
      </c>
      <c r="D2360" s="198">
        <v>968.23</v>
      </c>
      <c r="E2360" s="198">
        <f t="shared" si="40"/>
        <v>2016</v>
      </c>
    </row>
    <row r="2361" spans="2:5" x14ac:dyDescent="0.2">
      <c r="B2361" s="199">
        <v>42736</v>
      </c>
      <c r="C2361" s="200">
        <v>0</v>
      </c>
      <c r="D2361" s="198">
        <v>997.69</v>
      </c>
      <c r="E2361" s="198">
        <f t="shared" si="40"/>
        <v>2017</v>
      </c>
    </row>
    <row r="2362" spans="2:5" x14ac:dyDescent="0.2">
      <c r="B2362" s="199">
        <v>42737</v>
      </c>
      <c r="C2362" s="200">
        <v>0</v>
      </c>
      <c r="D2362" s="198">
        <v>1018.05</v>
      </c>
      <c r="E2362" s="198">
        <f t="shared" si="40"/>
        <v>2017</v>
      </c>
    </row>
    <row r="2363" spans="2:5" x14ac:dyDescent="0.2">
      <c r="B2363" s="199">
        <v>42738</v>
      </c>
      <c r="C2363" s="200">
        <v>0</v>
      </c>
      <c r="D2363" s="198">
        <v>1030.82</v>
      </c>
      <c r="E2363" s="198">
        <f t="shared" si="40"/>
        <v>2017</v>
      </c>
    </row>
    <row r="2364" spans="2:5" x14ac:dyDescent="0.2">
      <c r="B2364" s="199">
        <v>42739</v>
      </c>
      <c r="C2364" s="200">
        <v>0</v>
      </c>
      <c r="D2364" s="198">
        <v>1129.8699999999999</v>
      </c>
      <c r="E2364" s="198">
        <f t="shared" si="40"/>
        <v>2017</v>
      </c>
    </row>
    <row r="2365" spans="2:5" x14ac:dyDescent="0.2">
      <c r="B2365" s="199">
        <v>42740</v>
      </c>
      <c r="C2365" s="200">
        <v>0</v>
      </c>
      <c r="D2365" s="198">
        <v>1005.81</v>
      </c>
      <c r="E2365" s="198">
        <f t="shared" si="40"/>
        <v>2017</v>
      </c>
    </row>
    <row r="2366" spans="2:5" x14ac:dyDescent="0.2">
      <c r="B2366" s="199">
        <v>42741</v>
      </c>
      <c r="C2366" s="200">
        <v>0</v>
      </c>
      <c r="D2366" s="198">
        <v>895.67</v>
      </c>
      <c r="E2366" s="198">
        <f t="shared" si="40"/>
        <v>2017</v>
      </c>
    </row>
    <row r="2367" spans="2:5" x14ac:dyDescent="0.2">
      <c r="B2367" s="199">
        <v>42742</v>
      </c>
      <c r="C2367" s="200">
        <v>0</v>
      </c>
      <c r="D2367" s="198">
        <v>905.17</v>
      </c>
      <c r="E2367" s="198">
        <f t="shared" si="40"/>
        <v>2017</v>
      </c>
    </row>
    <row r="2368" spans="2:5" x14ac:dyDescent="0.2">
      <c r="B2368" s="199">
        <v>42743</v>
      </c>
      <c r="C2368" s="200">
        <v>0</v>
      </c>
      <c r="D2368" s="198">
        <v>913.52</v>
      </c>
      <c r="E2368" s="198">
        <f t="shared" si="40"/>
        <v>2017</v>
      </c>
    </row>
    <row r="2369" spans="2:5" x14ac:dyDescent="0.2">
      <c r="B2369" s="199">
        <v>42744</v>
      </c>
      <c r="C2369" s="200">
        <v>0</v>
      </c>
      <c r="D2369" s="198">
        <v>899.35</v>
      </c>
      <c r="E2369" s="198">
        <f t="shared" si="40"/>
        <v>2017</v>
      </c>
    </row>
    <row r="2370" spans="2:5" x14ac:dyDescent="0.2">
      <c r="B2370" s="199">
        <v>42745</v>
      </c>
      <c r="C2370" s="200">
        <v>0</v>
      </c>
      <c r="D2370" s="198">
        <v>904.79</v>
      </c>
      <c r="E2370" s="198">
        <f t="shared" si="40"/>
        <v>2017</v>
      </c>
    </row>
    <row r="2371" spans="2:5" x14ac:dyDescent="0.2">
      <c r="B2371" s="199">
        <v>42746</v>
      </c>
      <c r="C2371" s="200">
        <v>0</v>
      </c>
      <c r="D2371" s="198">
        <v>775.98</v>
      </c>
      <c r="E2371" s="198">
        <f t="shared" ref="E2371:E2434" si="41">YEAR(B2371)</f>
        <v>2017</v>
      </c>
    </row>
    <row r="2372" spans="2:5" x14ac:dyDescent="0.2">
      <c r="B2372" s="199">
        <v>42747</v>
      </c>
      <c r="C2372" s="200">
        <v>0</v>
      </c>
      <c r="D2372" s="198">
        <v>802.83</v>
      </c>
      <c r="E2372" s="198">
        <f t="shared" si="41"/>
        <v>2017</v>
      </c>
    </row>
    <row r="2373" spans="2:5" x14ac:dyDescent="0.2">
      <c r="B2373" s="199">
        <v>42748</v>
      </c>
      <c r="C2373" s="200">
        <v>0</v>
      </c>
      <c r="D2373" s="198">
        <v>826.12</v>
      </c>
      <c r="E2373" s="198">
        <f t="shared" si="41"/>
        <v>2017</v>
      </c>
    </row>
    <row r="2374" spans="2:5" x14ac:dyDescent="0.2">
      <c r="B2374" s="199">
        <v>42749</v>
      </c>
      <c r="C2374" s="200">
        <v>0</v>
      </c>
      <c r="D2374" s="198">
        <v>818.64</v>
      </c>
      <c r="E2374" s="198">
        <f t="shared" si="41"/>
        <v>2017</v>
      </c>
    </row>
    <row r="2375" spans="2:5" x14ac:dyDescent="0.2">
      <c r="B2375" s="199">
        <v>42750</v>
      </c>
      <c r="C2375" s="200">
        <v>0</v>
      </c>
      <c r="D2375" s="198">
        <v>822.42</v>
      </c>
      <c r="E2375" s="198">
        <f t="shared" si="41"/>
        <v>2017</v>
      </c>
    </row>
    <row r="2376" spans="2:5" x14ac:dyDescent="0.2">
      <c r="B2376" s="199">
        <v>42751</v>
      </c>
      <c r="C2376" s="200">
        <v>0</v>
      </c>
      <c r="D2376" s="198">
        <v>830.26</v>
      </c>
      <c r="E2376" s="198">
        <f t="shared" si="41"/>
        <v>2017</v>
      </c>
    </row>
    <row r="2377" spans="2:5" x14ac:dyDescent="0.2">
      <c r="B2377" s="199">
        <v>42752</v>
      </c>
      <c r="C2377" s="200">
        <v>0</v>
      </c>
      <c r="D2377" s="198">
        <v>904.45</v>
      </c>
      <c r="E2377" s="198">
        <f t="shared" si="41"/>
        <v>2017</v>
      </c>
    </row>
    <row r="2378" spans="2:5" x14ac:dyDescent="0.2">
      <c r="B2378" s="199">
        <v>42753</v>
      </c>
      <c r="C2378" s="200">
        <v>0</v>
      </c>
      <c r="D2378" s="198">
        <v>884.25</v>
      </c>
      <c r="E2378" s="198">
        <f t="shared" si="41"/>
        <v>2017</v>
      </c>
    </row>
    <row r="2379" spans="2:5" x14ac:dyDescent="0.2">
      <c r="B2379" s="199">
        <v>42754</v>
      </c>
      <c r="C2379" s="200">
        <v>0</v>
      </c>
      <c r="D2379" s="198">
        <v>898.02</v>
      </c>
      <c r="E2379" s="198">
        <f t="shared" si="41"/>
        <v>2017</v>
      </c>
    </row>
    <row r="2380" spans="2:5" x14ac:dyDescent="0.2">
      <c r="B2380" s="199">
        <v>42755</v>
      </c>
      <c r="C2380" s="200">
        <v>0</v>
      </c>
      <c r="D2380" s="198">
        <v>891.62</v>
      </c>
      <c r="E2380" s="198">
        <f t="shared" si="41"/>
        <v>2017</v>
      </c>
    </row>
    <row r="2381" spans="2:5" x14ac:dyDescent="0.2">
      <c r="B2381" s="199">
        <v>42756</v>
      </c>
      <c r="C2381" s="200">
        <v>0</v>
      </c>
      <c r="D2381" s="198">
        <v>920.01</v>
      </c>
      <c r="E2381" s="198">
        <f t="shared" si="41"/>
        <v>2017</v>
      </c>
    </row>
    <row r="2382" spans="2:5" x14ac:dyDescent="0.2">
      <c r="B2382" s="199">
        <v>42757</v>
      </c>
      <c r="C2382" s="200">
        <v>0</v>
      </c>
      <c r="D2382" s="198">
        <v>925.33</v>
      </c>
      <c r="E2382" s="198">
        <f t="shared" si="41"/>
        <v>2017</v>
      </c>
    </row>
    <row r="2383" spans="2:5" x14ac:dyDescent="0.2">
      <c r="B2383" s="199">
        <v>42758</v>
      </c>
      <c r="C2383" s="200">
        <v>0</v>
      </c>
      <c r="D2383" s="198">
        <v>912.69</v>
      </c>
      <c r="E2383" s="198">
        <f t="shared" si="41"/>
        <v>2017</v>
      </c>
    </row>
    <row r="2384" spans="2:5" x14ac:dyDescent="0.2">
      <c r="B2384" s="199">
        <v>42759</v>
      </c>
      <c r="C2384" s="200">
        <v>0</v>
      </c>
      <c r="D2384" s="198">
        <v>885.65</v>
      </c>
      <c r="E2384" s="198">
        <f t="shared" si="41"/>
        <v>2017</v>
      </c>
    </row>
    <row r="2385" spans="2:5" x14ac:dyDescent="0.2">
      <c r="B2385" s="199">
        <v>42760</v>
      </c>
      <c r="C2385" s="200">
        <v>0</v>
      </c>
      <c r="D2385" s="198">
        <v>894.11</v>
      </c>
      <c r="E2385" s="198">
        <f t="shared" si="41"/>
        <v>2017</v>
      </c>
    </row>
    <row r="2386" spans="2:5" x14ac:dyDescent="0.2">
      <c r="B2386" s="199">
        <v>42761</v>
      </c>
      <c r="C2386" s="200">
        <v>0</v>
      </c>
      <c r="D2386" s="198">
        <v>915.1</v>
      </c>
      <c r="E2386" s="198">
        <f t="shared" si="41"/>
        <v>2017</v>
      </c>
    </row>
    <row r="2387" spans="2:5" x14ac:dyDescent="0.2">
      <c r="B2387" s="199">
        <v>42762</v>
      </c>
      <c r="C2387" s="200">
        <v>0</v>
      </c>
      <c r="D2387" s="198">
        <v>918.56</v>
      </c>
      <c r="E2387" s="198">
        <f t="shared" si="41"/>
        <v>2017</v>
      </c>
    </row>
    <row r="2388" spans="2:5" x14ac:dyDescent="0.2">
      <c r="B2388" s="199">
        <v>42763</v>
      </c>
      <c r="C2388" s="200">
        <v>0</v>
      </c>
      <c r="D2388" s="198">
        <v>920.28</v>
      </c>
      <c r="E2388" s="198">
        <f t="shared" si="41"/>
        <v>2017</v>
      </c>
    </row>
    <row r="2389" spans="2:5" x14ac:dyDescent="0.2">
      <c r="B2389" s="199">
        <v>42764</v>
      </c>
      <c r="C2389" s="200">
        <v>0</v>
      </c>
      <c r="D2389" s="198">
        <v>914.04</v>
      </c>
      <c r="E2389" s="198">
        <f t="shared" si="41"/>
        <v>2017</v>
      </c>
    </row>
    <row r="2390" spans="2:5" x14ac:dyDescent="0.2">
      <c r="B2390" s="199">
        <v>42765</v>
      </c>
      <c r="C2390" s="200">
        <v>0</v>
      </c>
      <c r="D2390" s="198">
        <v>920.24</v>
      </c>
      <c r="E2390" s="198">
        <f t="shared" si="41"/>
        <v>2017</v>
      </c>
    </row>
    <row r="2391" spans="2:5" x14ac:dyDescent="0.2">
      <c r="B2391" s="199">
        <v>42766</v>
      </c>
      <c r="C2391" s="200">
        <v>0</v>
      </c>
      <c r="D2391" s="198">
        <v>967.67</v>
      </c>
      <c r="E2391" s="198">
        <f t="shared" si="41"/>
        <v>2017</v>
      </c>
    </row>
    <row r="2392" spans="2:5" x14ac:dyDescent="0.2">
      <c r="B2392" s="199">
        <v>42767</v>
      </c>
      <c r="C2392" s="200">
        <v>0</v>
      </c>
      <c r="D2392" s="198">
        <v>987.35</v>
      </c>
      <c r="E2392" s="198">
        <f t="shared" si="41"/>
        <v>2017</v>
      </c>
    </row>
    <row r="2393" spans="2:5" x14ac:dyDescent="0.2">
      <c r="B2393" s="199">
        <v>42768</v>
      </c>
      <c r="C2393" s="200">
        <v>0</v>
      </c>
      <c r="D2393" s="198">
        <v>1007.79</v>
      </c>
      <c r="E2393" s="198">
        <f t="shared" si="41"/>
        <v>2017</v>
      </c>
    </row>
    <row r="2394" spans="2:5" x14ac:dyDescent="0.2">
      <c r="B2394" s="199">
        <v>42769</v>
      </c>
      <c r="C2394" s="200">
        <v>0</v>
      </c>
      <c r="D2394" s="198">
        <v>1018.11</v>
      </c>
      <c r="E2394" s="198">
        <f t="shared" si="41"/>
        <v>2017</v>
      </c>
    </row>
    <row r="2395" spans="2:5" x14ac:dyDescent="0.2">
      <c r="B2395" s="199">
        <v>42770</v>
      </c>
      <c r="C2395" s="200">
        <v>0</v>
      </c>
      <c r="D2395" s="198">
        <v>1033.6500000000001</v>
      </c>
      <c r="E2395" s="198">
        <f t="shared" si="41"/>
        <v>2017</v>
      </c>
    </row>
    <row r="2396" spans="2:5" x14ac:dyDescent="0.2">
      <c r="B2396" s="199">
        <v>42771</v>
      </c>
      <c r="C2396" s="200">
        <v>0</v>
      </c>
      <c r="D2396" s="198">
        <v>1013.99</v>
      </c>
      <c r="E2396" s="198">
        <f t="shared" si="41"/>
        <v>2017</v>
      </c>
    </row>
    <row r="2397" spans="2:5" x14ac:dyDescent="0.2">
      <c r="B2397" s="199">
        <v>42772</v>
      </c>
      <c r="C2397" s="200">
        <v>0</v>
      </c>
      <c r="D2397" s="198">
        <v>1024.6099999999999</v>
      </c>
      <c r="E2397" s="198">
        <f t="shared" si="41"/>
        <v>2017</v>
      </c>
    </row>
    <row r="2398" spans="2:5" x14ac:dyDescent="0.2">
      <c r="B2398" s="199">
        <v>42773</v>
      </c>
      <c r="C2398" s="200">
        <v>0</v>
      </c>
      <c r="D2398" s="198">
        <v>1052.54</v>
      </c>
      <c r="E2398" s="198">
        <f t="shared" si="41"/>
        <v>2017</v>
      </c>
    </row>
    <row r="2399" spans="2:5" x14ac:dyDescent="0.2">
      <c r="B2399" s="199">
        <v>42774</v>
      </c>
      <c r="C2399" s="200">
        <v>0</v>
      </c>
      <c r="D2399" s="198">
        <v>1054.3399999999999</v>
      </c>
      <c r="E2399" s="198">
        <f t="shared" si="41"/>
        <v>2017</v>
      </c>
    </row>
    <row r="2400" spans="2:5" x14ac:dyDescent="0.2">
      <c r="B2400" s="199">
        <v>42775</v>
      </c>
      <c r="C2400" s="200">
        <v>0</v>
      </c>
      <c r="D2400" s="198">
        <v>988.95</v>
      </c>
      <c r="E2400" s="198">
        <f t="shared" si="41"/>
        <v>2017</v>
      </c>
    </row>
    <row r="2401" spans="2:5" x14ac:dyDescent="0.2">
      <c r="B2401" s="199">
        <v>42776</v>
      </c>
      <c r="C2401" s="200">
        <v>0</v>
      </c>
      <c r="D2401" s="198">
        <v>993.08</v>
      </c>
      <c r="E2401" s="198">
        <f t="shared" si="41"/>
        <v>2017</v>
      </c>
    </row>
    <row r="2402" spans="2:5" x14ac:dyDescent="0.2">
      <c r="B2402" s="199">
        <v>42777</v>
      </c>
      <c r="C2402" s="200">
        <v>0</v>
      </c>
      <c r="D2402" s="198">
        <v>1010</v>
      </c>
      <c r="E2402" s="198">
        <f t="shared" si="41"/>
        <v>2017</v>
      </c>
    </row>
    <row r="2403" spans="2:5" x14ac:dyDescent="0.2">
      <c r="B2403" s="199">
        <v>42778</v>
      </c>
      <c r="C2403" s="200">
        <v>0</v>
      </c>
      <c r="D2403" s="198">
        <v>999.51</v>
      </c>
      <c r="E2403" s="198">
        <f t="shared" si="41"/>
        <v>2017</v>
      </c>
    </row>
    <row r="2404" spans="2:5" x14ac:dyDescent="0.2">
      <c r="B2404" s="199">
        <v>42779</v>
      </c>
      <c r="C2404" s="200">
        <v>0</v>
      </c>
      <c r="D2404" s="198">
        <v>996.86</v>
      </c>
      <c r="E2404" s="198">
        <f t="shared" si="41"/>
        <v>2017</v>
      </c>
    </row>
    <row r="2405" spans="2:5" x14ac:dyDescent="0.2">
      <c r="B2405" s="199">
        <v>42780</v>
      </c>
      <c r="C2405" s="200">
        <v>0</v>
      </c>
      <c r="D2405" s="198">
        <v>1009.25</v>
      </c>
      <c r="E2405" s="198">
        <f t="shared" si="41"/>
        <v>2017</v>
      </c>
    </row>
    <row r="2406" spans="2:5" x14ac:dyDescent="0.2">
      <c r="B2406" s="199">
        <v>42781</v>
      </c>
      <c r="C2406" s="200">
        <v>0</v>
      </c>
      <c r="D2406" s="198">
        <v>1009.12</v>
      </c>
      <c r="E2406" s="198">
        <f t="shared" si="41"/>
        <v>2017</v>
      </c>
    </row>
    <row r="2407" spans="2:5" x14ac:dyDescent="0.2">
      <c r="B2407" s="199">
        <v>42782</v>
      </c>
      <c r="C2407" s="200">
        <v>0</v>
      </c>
      <c r="D2407" s="198">
        <v>1034.08</v>
      </c>
      <c r="E2407" s="198">
        <f t="shared" si="41"/>
        <v>2017</v>
      </c>
    </row>
    <row r="2408" spans="2:5" x14ac:dyDescent="0.2">
      <c r="B2408" s="199">
        <v>42783</v>
      </c>
      <c r="C2408" s="200">
        <v>0</v>
      </c>
      <c r="D2408" s="198">
        <v>1053.1199999999999</v>
      </c>
      <c r="E2408" s="198">
        <f t="shared" si="41"/>
        <v>2017</v>
      </c>
    </row>
    <row r="2409" spans="2:5" x14ac:dyDescent="0.2">
      <c r="B2409" s="199">
        <v>42784</v>
      </c>
      <c r="C2409" s="200">
        <v>0</v>
      </c>
      <c r="D2409" s="198">
        <v>1058.4100000000001</v>
      </c>
      <c r="E2409" s="198">
        <f t="shared" si="41"/>
        <v>2017</v>
      </c>
    </row>
    <row r="2410" spans="2:5" x14ac:dyDescent="0.2">
      <c r="B2410" s="199">
        <v>42785</v>
      </c>
      <c r="C2410" s="200">
        <v>0</v>
      </c>
      <c r="D2410" s="198">
        <v>1052.82</v>
      </c>
      <c r="E2410" s="198">
        <f t="shared" si="41"/>
        <v>2017</v>
      </c>
    </row>
    <row r="2411" spans="2:5" x14ac:dyDescent="0.2">
      <c r="B2411" s="199">
        <v>42786</v>
      </c>
      <c r="C2411" s="200">
        <v>0</v>
      </c>
      <c r="D2411" s="198">
        <v>1083.24</v>
      </c>
      <c r="E2411" s="198">
        <f t="shared" si="41"/>
        <v>2017</v>
      </c>
    </row>
    <row r="2412" spans="2:5" x14ac:dyDescent="0.2">
      <c r="B2412" s="199">
        <v>42787</v>
      </c>
      <c r="C2412" s="200">
        <v>0</v>
      </c>
      <c r="D2412" s="198">
        <v>1123.6600000000001</v>
      </c>
      <c r="E2412" s="198">
        <f t="shared" si="41"/>
        <v>2017</v>
      </c>
    </row>
    <row r="2413" spans="2:5" x14ac:dyDescent="0.2">
      <c r="B2413" s="199">
        <v>42788</v>
      </c>
      <c r="C2413" s="200">
        <v>0</v>
      </c>
      <c r="D2413" s="198">
        <v>1122.19</v>
      </c>
      <c r="E2413" s="198">
        <f t="shared" si="41"/>
        <v>2017</v>
      </c>
    </row>
    <row r="2414" spans="2:5" x14ac:dyDescent="0.2">
      <c r="B2414" s="199">
        <v>42789</v>
      </c>
      <c r="C2414" s="200">
        <v>0</v>
      </c>
      <c r="D2414" s="198">
        <v>1178.3800000000001</v>
      </c>
      <c r="E2414" s="198">
        <f t="shared" si="41"/>
        <v>2017</v>
      </c>
    </row>
    <row r="2415" spans="2:5" x14ac:dyDescent="0.2">
      <c r="B2415" s="199">
        <v>42790</v>
      </c>
      <c r="C2415" s="200">
        <v>0</v>
      </c>
      <c r="D2415" s="198">
        <v>1180.92</v>
      </c>
      <c r="E2415" s="198">
        <f t="shared" si="41"/>
        <v>2017</v>
      </c>
    </row>
    <row r="2416" spans="2:5" x14ac:dyDescent="0.2">
      <c r="B2416" s="199">
        <v>42791</v>
      </c>
      <c r="C2416" s="200">
        <v>0</v>
      </c>
      <c r="D2416" s="198">
        <v>1151.58</v>
      </c>
      <c r="E2416" s="198">
        <f t="shared" si="41"/>
        <v>2017</v>
      </c>
    </row>
    <row r="2417" spans="2:5" x14ac:dyDescent="0.2">
      <c r="B2417" s="199">
        <v>42792</v>
      </c>
      <c r="C2417" s="200">
        <v>0</v>
      </c>
      <c r="D2417" s="198">
        <v>1179.97</v>
      </c>
      <c r="E2417" s="198">
        <f t="shared" si="41"/>
        <v>2017</v>
      </c>
    </row>
    <row r="2418" spans="2:5" x14ac:dyDescent="0.2">
      <c r="B2418" s="199">
        <v>42793</v>
      </c>
      <c r="C2418" s="200">
        <v>0</v>
      </c>
      <c r="D2418" s="198">
        <v>1194.28</v>
      </c>
      <c r="E2418" s="198">
        <f t="shared" si="41"/>
        <v>2017</v>
      </c>
    </row>
    <row r="2419" spans="2:5" x14ac:dyDescent="0.2">
      <c r="B2419" s="199">
        <v>42794</v>
      </c>
      <c r="C2419" s="200">
        <v>0</v>
      </c>
      <c r="D2419" s="198">
        <v>1190.8900000000001</v>
      </c>
      <c r="E2419" s="198">
        <f t="shared" si="41"/>
        <v>2017</v>
      </c>
    </row>
    <row r="2420" spans="2:5" x14ac:dyDescent="0.2">
      <c r="B2420" s="199">
        <v>42795</v>
      </c>
      <c r="C2420" s="200">
        <v>0</v>
      </c>
      <c r="D2420" s="198">
        <v>1230.02</v>
      </c>
      <c r="E2420" s="198">
        <f t="shared" si="41"/>
        <v>2017</v>
      </c>
    </row>
    <row r="2421" spans="2:5" x14ac:dyDescent="0.2">
      <c r="B2421" s="199">
        <v>42796</v>
      </c>
      <c r="C2421" s="200">
        <v>0</v>
      </c>
      <c r="D2421" s="198">
        <v>1260.92</v>
      </c>
      <c r="E2421" s="198">
        <f t="shared" si="41"/>
        <v>2017</v>
      </c>
    </row>
    <row r="2422" spans="2:5" x14ac:dyDescent="0.2">
      <c r="B2422" s="199">
        <v>42797</v>
      </c>
      <c r="C2422" s="200">
        <v>0</v>
      </c>
      <c r="D2422" s="198">
        <v>1290.79</v>
      </c>
      <c r="E2422" s="198">
        <f t="shared" si="41"/>
        <v>2017</v>
      </c>
    </row>
    <row r="2423" spans="2:5" x14ac:dyDescent="0.2">
      <c r="B2423" s="199">
        <v>42798</v>
      </c>
      <c r="C2423" s="200">
        <v>0</v>
      </c>
      <c r="D2423" s="198">
        <v>1267.68</v>
      </c>
      <c r="E2423" s="198">
        <f t="shared" si="41"/>
        <v>2017</v>
      </c>
    </row>
    <row r="2424" spans="2:5" x14ac:dyDescent="0.2">
      <c r="B2424" s="199">
        <v>42799</v>
      </c>
      <c r="C2424" s="200">
        <v>0</v>
      </c>
      <c r="D2424" s="198">
        <v>1277.68</v>
      </c>
      <c r="E2424" s="198">
        <f t="shared" si="41"/>
        <v>2017</v>
      </c>
    </row>
    <row r="2425" spans="2:5" x14ac:dyDescent="0.2">
      <c r="B2425" s="199">
        <v>42800</v>
      </c>
      <c r="C2425" s="200">
        <v>0</v>
      </c>
      <c r="D2425" s="198">
        <v>1280.8699999999999</v>
      </c>
      <c r="E2425" s="198">
        <f t="shared" si="41"/>
        <v>2017</v>
      </c>
    </row>
    <row r="2426" spans="2:5" x14ac:dyDescent="0.2">
      <c r="B2426" s="199">
        <v>42801</v>
      </c>
      <c r="C2426" s="200">
        <v>0</v>
      </c>
      <c r="D2426" s="198">
        <v>1232.43</v>
      </c>
      <c r="E2426" s="198">
        <f t="shared" si="41"/>
        <v>2017</v>
      </c>
    </row>
    <row r="2427" spans="2:5" x14ac:dyDescent="0.2">
      <c r="B2427" s="199">
        <v>42802</v>
      </c>
      <c r="C2427" s="200">
        <v>0</v>
      </c>
      <c r="D2427" s="198">
        <v>1150.48</v>
      </c>
      <c r="E2427" s="198">
        <f t="shared" si="41"/>
        <v>2017</v>
      </c>
    </row>
    <row r="2428" spans="2:5" x14ac:dyDescent="0.2">
      <c r="B2428" s="199">
        <v>42803</v>
      </c>
      <c r="C2428" s="200">
        <v>0</v>
      </c>
      <c r="D2428" s="198">
        <v>1191.81</v>
      </c>
      <c r="E2428" s="198">
        <f t="shared" si="41"/>
        <v>2017</v>
      </c>
    </row>
    <row r="2429" spans="2:5" x14ac:dyDescent="0.2">
      <c r="B2429" s="199">
        <v>42804</v>
      </c>
      <c r="C2429" s="200">
        <v>0</v>
      </c>
      <c r="D2429" s="198">
        <v>1117.02</v>
      </c>
      <c r="E2429" s="198">
        <f t="shared" si="41"/>
        <v>2017</v>
      </c>
    </row>
    <row r="2430" spans="2:5" x14ac:dyDescent="0.2">
      <c r="B2430" s="199">
        <v>42805</v>
      </c>
      <c r="C2430" s="200">
        <v>0</v>
      </c>
      <c r="D2430" s="198">
        <v>1181.6400000000001</v>
      </c>
      <c r="E2430" s="198">
        <f t="shared" si="41"/>
        <v>2017</v>
      </c>
    </row>
    <row r="2431" spans="2:5" x14ac:dyDescent="0.2">
      <c r="B2431" s="199">
        <v>42806</v>
      </c>
      <c r="C2431" s="200">
        <v>0</v>
      </c>
      <c r="D2431" s="198">
        <v>1229.5</v>
      </c>
      <c r="E2431" s="198">
        <f t="shared" si="41"/>
        <v>2017</v>
      </c>
    </row>
    <row r="2432" spans="2:5" x14ac:dyDescent="0.2">
      <c r="B2432" s="199">
        <v>42807</v>
      </c>
      <c r="C2432" s="200">
        <v>0</v>
      </c>
      <c r="D2432" s="198">
        <v>1243.24</v>
      </c>
      <c r="E2432" s="198">
        <f t="shared" si="41"/>
        <v>2017</v>
      </c>
    </row>
    <row r="2433" spans="2:5" x14ac:dyDescent="0.2">
      <c r="B2433" s="199">
        <v>42808</v>
      </c>
      <c r="C2433" s="200">
        <v>0</v>
      </c>
      <c r="D2433" s="198">
        <v>1246.31</v>
      </c>
      <c r="E2433" s="198">
        <f t="shared" si="41"/>
        <v>2017</v>
      </c>
    </row>
    <row r="2434" spans="2:5" x14ac:dyDescent="0.2">
      <c r="B2434" s="199">
        <v>42809</v>
      </c>
      <c r="C2434" s="200">
        <v>0</v>
      </c>
      <c r="D2434" s="198">
        <v>1259.5999999999999</v>
      </c>
      <c r="E2434" s="198">
        <f t="shared" si="41"/>
        <v>2017</v>
      </c>
    </row>
    <row r="2435" spans="2:5" x14ac:dyDescent="0.2">
      <c r="B2435" s="199">
        <v>42810</v>
      </c>
      <c r="C2435" s="200">
        <v>0</v>
      </c>
      <c r="D2435" s="198">
        <v>1172.9100000000001</v>
      </c>
      <c r="E2435" s="198">
        <f t="shared" ref="E2435:E2498" si="42">YEAR(B2435)</f>
        <v>2017</v>
      </c>
    </row>
    <row r="2436" spans="2:5" x14ac:dyDescent="0.2">
      <c r="B2436" s="199">
        <v>42811</v>
      </c>
      <c r="C2436" s="200">
        <v>0</v>
      </c>
      <c r="D2436" s="198">
        <v>1070.1300000000001</v>
      </c>
      <c r="E2436" s="198">
        <f t="shared" si="42"/>
        <v>2017</v>
      </c>
    </row>
    <row r="2437" spans="2:5" x14ac:dyDescent="0.2">
      <c r="B2437" s="199">
        <v>42812</v>
      </c>
      <c r="C2437" s="200">
        <v>0</v>
      </c>
      <c r="D2437" s="198">
        <v>970.6</v>
      </c>
      <c r="E2437" s="198">
        <f t="shared" si="42"/>
        <v>2017</v>
      </c>
    </row>
    <row r="2438" spans="2:5" x14ac:dyDescent="0.2">
      <c r="B2438" s="199">
        <v>42813</v>
      </c>
      <c r="C2438" s="200">
        <v>0</v>
      </c>
      <c r="D2438" s="198">
        <v>1017.8</v>
      </c>
      <c r="E2438" s="198">
        <f t="shared" si="42"/>
        <v>2017</v>
      </c>
    </row>
    <row r="2439" spans="2:5" x14ac:dyDescent="0.2">
      <c r="B2439" s="199">
        <v>42814</v>
      </c>
      <c r="C2439" s="200">
        <v>0</v>
      </c>
      <c r="D2439" s="198">
        <v>1041.3399999999999</v>
      </c>
      <c r="E2439" s="198">
        <f t="shared" si="42"/>
        <v>2017</v>
      </c>
    </row>
    <row r="2440" spans="2:5" x14ac:dyDescent="0.2">
      <c r="B2440" s="199">
        <v>42815</v>
      </c>
      <c r="C2440" s="200">
        <v>0</v>
      </c>
      <c r="D2440" s="198">
        <v>1115.04</v>
      </c>
      <c r="E2440" s="198">
        <f t="shared" si="42"/>
        <v>2017</v>
      </c>
    </row>
    <row r="2441" spans="2:5" x14ac:dyDescent="0.2">
      <c r="B2441" s="199">
        <v>42816</v>
      </c>
      <c r="C2441" s="200">
        <v>0</v>
      </c>
      <c r="D2441" s="198">
        <v>1037.44</v>
      </c>
      <c r="E2441" s="198">
        <f t="shared" si="42"/>
        <v>2017</v>
      </c>
    </row>
    <row r="2442" spans="2:5" x14ac:dyDescent="0.2">
      <c r="B2442" s="199">
        <v>42817</v>
      </c>
      <c r="C2442" s="200">
        <v>0</v>
      </c>
      <c r="D2442" s="198">
        <v>1029.95</v>
      </c>
      <c r="E2442" s="198">
        <f t="shared" si="42"/>
        <v>2017</v>
      </c>
    </row>
    <row r="2443" spans="2:5" x14ac:dyDescent="0.2">
      <c r="B2443" s="199">
        <v>42818</v>
      </c>
      <c r="C2443" s="200">
        <v>0</v>
      </c>
      <c r="D2443" s="198">
        <v>935.95</v>
      </c>
      <c r="E2443" s="198">
        <f t="shared" si="42"/>
        <v>2017</v>
      </c>
    </row>
    <row r="2444" spans="2:5" x14ac:dyDescent="0.2">
      <c r="B2444" s="199">
        <v>42819</v>
      </c>
      <c r="C2444" s="200">
        <v>0</v>
      </c>
      <c r="D2444" s="198">
        <v>964.69</v>
      </c>
      <c r="E2444" s="198">
        <f t="shared" si="42"/>
        <v>2017</v>
      </c>
    </row>
    <row r="2445" spans="2:5" x14ac:dyDescent="0.2">
      <c r="B2445" s="199">
        <v>42820</v>
      </c>
      <c r="C2445" s="200">
        <v>0</v>
      </c>
      <c r="D2445" s="198">
        <v>965.23</v>
      </c>
      <c r="E2445" s="198">
        <f t="shared" si="42"/>
        <v>2017</v>
      </c>
    </row>
    <row r="2446" spans="2:5" x14ac:dyDescent="0.2">
      <c r="B2446" s="199">
        <v>42821</v>
      </c>
      <c r="C2446" s="200">
        <v>0</v>
      </c>
      <c r="D2446" s="198">
        <v>1040.49</v>
      </c>
      <c r="E2446" s="198">
        <f t="shared" si="42"/>
        <v>2017</v>
      </c>
    </row>
    <row r="2447" spans="2:5" x14ac:dyDescent="0.2">
      <c r="B2447" s="199">
        <v>42822</v>
      </c>
      <c r="C2447" s="200">
        <v>0</v>
      </c>
      <c r="D2447" s="198">
        <v>1044.25</v>
      </c>
      <c r="E2447" s="198">
        <f t="shared" si="42"/>
        <v>2017</v>
      </c>
    </row>
    <row r="2448" spans="2:5" x14ac:dyDescent="0.2">
      <c r="B2448" s="199">
        <v>42823</v>
      </c>
      <c r="C2448" s="200">
        <v>0</v>
      </c>
      <c r="D2448" s="198">
        <v>1040.3900000000001</v>
      </c>
      <c r="E2448" s="198">
        <f t="shared" si="42"/>
        <v>2017</v>
      </c>
    </row>
    <row r="2449" spans="2:5" x14ac:dyDescent="0.2">
      <c r="B2449" s="199">
        <v>42824</v>
      </c>
      <c r="C2449" s="200">
        <v>0</v>
      </c>
      <c r="D2449" s="198">
        <v>1037.53</v>
      </c>
      <c r="E2449" s="198">
        <f t="shared" si="42"/>
        <v>2017</v>
      </c>
    </row>
    <row r="2450" spans="2:5" x14ac:dyDescent="0.2">
      <c r="B2450" s="199">
        <v>42825</v>
      </c>
      <c r="C2450" s="200">
        <v>0</v>
      </c>
      <c r="D2450" s="198">
        <v>1079.75</v>
      </c>
      <c r="E2450" s="198">
        <f t="shared" si="42"/>
        <v>2017</v>
      </c>
    </row>
    <row r="2451" spans="2:5" x14ac:dyDescent="0.2">
      <c r="B2451" s="199">
        <v>42826</v>
      </c>
      <c r="C2451" s="200">
        <v>0</v>
      </c>
      <c r="D2451" s="198">
        <v>1089.51</v>
      </c>
      <c r="E2451" s="198">
        <f t="shared" si="42"/>
        <v>2017</v>
      </c>
    </row>
    <row r="2452" spans="2:5" x14ac:dyDescent="0.2">
      <c r="B2452" s="199">
        <v>42827</v>
      </c>
      <c r="C2452" s="200">
        <v>0</v>
      </c>
      <c r="D2452" s="198">
        <v>1098.78</v>
      </c>
      <c r="E2452" s="198">
        <f t="shared" si="42"/>
        <v>2017</v>
      </c>
    </row>
    <row r="2453" spans="2:5" x14ac:dyDescent="0.2">
      <c r="B2453" s="199">
        <v>42828</v>
      </c>
      <c r="C2453" s="200">
        <v>0</v>
      </c>
      <c r="D2453" s="198">
        <v>1147.6300000000001</v>
      </c>
      <c r="E2453" s="198">
        <f t="shared" si="42"/>
        <v>2017</v>
      </c>
    </row>
    <row r="2454" spans="2:5" x14ac:dyDescent="0.2">
      <c r="B2454" s="199">
        <v>42829</v>
      </c>
      <c r="C2454" s="200">
        <v>0</v>
      </c>
      <c r="D2454" s="198">
        <v>1143.75</v>
      </c>
      <c r="E2454" s="198">
        <f t="shared" si="42"/>
        <v>2017</v>
      </c>
    </row>
    <row r="2455" spans="2:5" x14ac:dyDescent="0.2">
      <c r="B2455" s="199">
        <v>42830</v>
      </c>
      <c r="C2455" s="200">
        <v>0</v>
      </c>
      <c r="D2455" s="198">
        <v>1135</v>
      </c>
      <c r="E2455" s="198">
        <f t="shared" si="42"/>
        <v>2017</v>
      </c>
    </row>
    <row r="2456" spans="2:5" x14ac:dyDescent="0.2">
      <c r="B2456" s="199">
        <v>42831</v>
      </c>
      <c r="C2456" s="200">
        <v>0</v>
      </c>
      <c r="D2456" s="198">
        <v>1190.5999999999999</v>
      </c>
      <c r="E2456" s="198">
        <f t="shared" si="42"/>
        <v>2017</v>
      </c>
    </row>
    <row r="2457" spans="2:5" x14ac:dyDescent="0.2">
      <c r="B2457" s="199">
        <v>42832</v>
      </c>
      <c r="C2457" s="200">
        <v>0</v>
      </c>
      <c r="D2457" s="198">
        <v>1193.02</v>
      </c>
      <c r="E2457" s="198">
        <f t="shared" si="42"/>
        <v>2017</v>
      </c>
    </row>
    <row r="2458" spans="2:5" x14ac:dyDescent="0.2">
      <c r="B2458" s="199">
        <v>42833</v>
      </c>
      <c r="C2458" s="200">
        <v>0</v>
      </c>
      <c r="D2458" s="198">
        <v>1184.82</v>
      </c>
      <c r="E2458" s="198">
        <f t="shared" si="42"/>
        <v>2017</v>
      </c>
    </row>
    <row r="2459" spans="2:5" x14ac:dyDescent="0.2">
      <c r="B2459" s="199">
        <v>42834</v>
      </c>
      <c r="C2459" s="200">
        <v>0</v>
      </c>
      <c r="D2459" s="198">
        <v>1210.05</v>
      </c>
      <c r="E2459" s="198">
        <f t="shared" si="42"/>
        <v>2017</v>
      </c>
    </row>
    <row r="2460" spans="2:5" x14ac:dyDescent="0.2">
      <c r="B2460" s="199">
        <v>42835</v>
      </c>
      <c r="C2460" s="200">
        <v>0</v>
      </c>
      <c r="D2460" s="198">
        <v>1213.3399999999999</v>
      </c>
      <c r="E2460" s="198">
        <f t="shared" si="42"/>
        <v>2017</v>
      </c>
    </row>
    <row r="2461" spans="2:5" x14ac:dyDescent="0.2">
      <c r="B2461" s="199">
        <v>42836</v>
      </c>
      <c r="C2461" s="200">
        <v>0</v>
      </c>
      <c r="D2461" s="198">
        <v>1224.77</v>
      </c>
      <c r="E2461" s="198">
        <f t="shared" si="42"/>
        <v>2017</v>
      </c>
    </row>
    <row r="2462" spans="2:5" x14ac:dyDescent="0.2">
      <c r="B2462" s="199">
        <v>42837</v>
      </c>
      <c r="C2462" s="200">
        <v>0</v>
      </c>
      <c r="D2462" s="198">
        <v>1216.5</v>
      </c>
      <c r="E2462" s="198">
        <f t="shared" si="42"/>
        <v>2017</v>
      </c>
    </row>
    <row r="2463" spans="2:5" x14ac:dyDescent="0.2">
      <c r="B2463" s="199">
        <v>42838</v>
      </c>
      <c r="C2463" s="200">
        <v>0</v>
      </c>
      <c r="D2463" s="198">
        <v>1178.53</v>
      </c>
      <c r="E2463" s="198">
        <f t="shared" si="42"/>
        <v>2017</v>
      </c>
    </row>
    <row r="2464" spans="2:5" x14ac:dyDescent="0.2">
      <c r="B2464" s="199">
        <v>42839</v>
      </c>
      <c r="C2464" s="200">
        <v>0</v>
      </c>
      <c r="D2464" s="198">
        <v>1183.44</v>
      </c>
      <c r="E2464" s="198">
        <f t="shared" si="42"/>
        <v>2017</v>
      </c>
    </row>
    <row r="2465" spans="2:5" x14ac:dyDescent="0.2">
      <c r="B2465" s="199">
        <v>42840</v>
      </c>
      <c r="C2465" s="200">
        <v>0</v>
      </c>
      <c r="D2465" s="198">
        <v>1180.7</v>
      </c>
      <c r="E2465" s="198">
        <f t="shared" si="42"/>
        <v>2017</v>
      </c>
    </row>
    <row r="2466" spans="2:5" x14ac:dyDescent="0.2">
      <c r="B2466" s="199">
        <v>42841</v>
      </c>
      <c r="C2466" s="200">
        <v>0</v>
      </c>
      <c r="D2466" s="198">
        <v>1184.79</v>
      </c>
      <c r="E2466" s="198">
        <f t="shared" si="42"/>
        <v>2017</v>
      </c>
    </row>
    <row r="2467" spans="2:5" x14ac:dyDescent="0.2">
      <c r="B2467" s="199">
        <v>42842</v>
      </c>
      <c r="C2467" s="200">
        <v>0</v>
      </c>
      <c r="D2467" s="198">
        <v>1203.73</v>
      </c>
      <c r="E2467" s="198">
        <f t="shared" si="42"/>
        <v>2017</v>
      </c>
    </row>
    <row r="2468" spans="2:5" x14ac:dyDescent="0.2">
      <c r="B2468" s="199">
        <v>42843</v>
      </c>
      <c r="C2468" s="200">
        <v>0</v>
      </c>
      <c r="D2468" s="198">
        <v>1217.5999999999999</v>
      </c>
      <c r="E2468" s="198">
        <f t="shared" si="42"/>
        <v>2017</v>
      </c>
    </row>
    <row r="2469" spans="2:5" x14ac:dyDescent="0.2">
      <c r="B2469" s="199">
        <v>42844</v>
      </c>
      <c r="C2469" s="200">
        <v>0</v>
      </c>
      <c r="D2469" s="198">
        <v>1226.94</v>
      </c>
      <c r="E2469" s="198">
        <f t="shared" si="42"/>
        <v>2017</v>
      </c>
    </row>
    <row r="2470" spans="2:5" x14ac:dyDescent="0.2">
      <c r="B2470" s="199">
        <v>42845</v>
      </c>
      <c r="C2470" s="200">
        <v>0</v>
      </c>
      <c r="D2470" s="198">
        <v>1255.4000000000001</v>
      </c>
      <c r="E2470" s="198">
        <f t="shared" si="42"/>
        <v>2017</v>
      </c>
    </row>
    <row r="2471" spans="2:5" x14ac:dyDescent="0.2">
      <c r="B2471" s="199">
        <v>42846</v>
      </c>
      <c r="C2471" s="200">
        <v>0</v>
      </c>
      <c r="D2471" s="198">
        <v>1257.1300000000001</v>
      </c>
      <c r="E2471" s="198">
        <f t="shared" si="42"/>
        <v>2017</v>
      </c>
    </row>
    <row r="2472" spans="2:5" x14ac:dyDescent="0.2">
      <c r="B2472" s="199">
        <v>42847</v>
      </c>
      <c r="C2472" s="200">
        <v>0</v>
      </c>
      <c r="D2472" s="198">
        <v>1244.3699999999999</v>
      </c>
      <c r="E2472" s="198">
        <f t="shared" si="42"/>
        <v>2017</v>
      </c>
    </row>
    <row r="2473" spans="2:5" x14ac:dyDescent="0.2">
      <c r="B2473" s="199">
        <v>42848</v>
      </c>
      <c r="C2473" s="200">
        <v>0</v>
      </c>
      <c r="D2473" s="198">
        <v>1248.22</v>
      </c>
      <c r="E2473" s="198">
        <f t="shared" si="42"/>
        <v>2017</v>
      </c>
    </row>
    <row r="2474" spans="2:5" x14ac:dyDescent="0.2">
      <c r="B2474" s="199">
        <v>42849</v>
      </c>
      <c r="C2474" s="200">
        <v>0</v>
      </c>
      <c r="D2474" s="198">
        <v>1248.32</v>
      </c>
      <c r="E2474" s="198">
        <f t="shared" si="42"/>
        <v>2017</v>
      </c>
    </row>
    <row r="2475" spans="2:5" x14ac:dyDescent="0.2">
      <c r="B2475" s="199">
        <v>42850</v>
      </c>
      <c r="C2475" s="200">
        <v>0</v>
      </c>
      <c r="D2475" s="198">
        <v>1263.54</v>
      </c>
      <c r="E2475" s="198">
        <f t="shared" si="42"/>
        <v>2017</v>
      </c>
    </row>
    <row r="2476" spans="2:5" x14ac:dyDescent="0.2">
      <c r="B2476" s="199">
        <v>42851</v>
      </c>
      <c r="C2476" s="200">
        <v>0</v>
      </c>
      <c r="D2476" s="198">
        <v>1284.8399999999999</v>
      </c>
      <c r="E2476" s="198">
        <f t="shared" si="42"/>
        <v>2017</v>
      </c>
    </row>
    <row r="2477" spans="2:5" x14ac:dyDescent="0.2">
      <c r="B2477" s="199">
        <v>42852</v>
      </c>
      <c r="C2477" s="200">
        <v>0</v>
      </c>
      <c r="D2477" s="198">
        <v>1329.19</v>
      </c>
      <c r="E2477" s="198">
        <f t="shared" si="42"/>
        <v>2017</v>
      </c>
    </row>
    <row r="2478" spans="2:5" x14ac:dyDescent="0.2">
      <c r="B2478" s="199">
        <v>42853</v>
      </c>
      <c r="C2478" s="200">
        <v>0</v>
      </c>
      <c r="D2478" s="198">
        <v>1320.05</v>
      </c>
      <c r="E2478" s="198">
        <f t="shared" si="42"/>
        <v>2017</v>
      </c>
    </row>
    <row r="2479" spans="2:5" x14ac:dyDescent="0.2">
      <c r="B2479" s="199">
        <v>42854</v>
      </c>
      <c r="C2479" s="200">
        <v>0</v>
      </c>
      <c r="D2479" s="198">
        <v>1327.04</v>
      </c>
      <c r="E2479" s="198">
        <f t="shared" si="42"/>
        <v>2017</v>
      </c>
    </row>
    <row r="2480" spans="2:5" x14ac:dyDescent="0.2">
      <c r="B2480" s="199">
        <v>42855</v>
      </c>
      <c r="C2480" s="200">
        <v>0</v>
      </c>
      <c r="D2480" s="198">
        <v>1347.96</v>
      </c>
      <c r="E2480" s="198">
        <f t="shared" si="42"/>
        <v>2017</v>
      </c>
    </row>
    <row r="2481" spans="2:5" x14ac:dyDescent="0.2">
      <c r="B2481" s="199">
        <v>42856</v>
      </c>
      <c r="C2481" s="200">
        <v>0</v>
      </c>
      <c r="D2481" s="198">
        <v>1402.08</v>
      </c>
      <c r="E2481" s="198">
        <f t="shared" si="42"/>
        <v>2017</v>
      </c>
    </row>
    <row r="2482" spans="2:5" x14ac:dyDescent="0.2">
      <c r="B2482" s="199">
        <v>42857</v>
      </c>
      <c r="C2482" s="200">
        <v>0</v>
      </c>
      <c r="D2482" s="198">
        <v>1443.68</v>
      </c>
      <c r="E2482" s="198">
        <f t="shared" si="42"/>
        <v>2017</v>
      </c>
    </row>
    <row r="2483" spans="2:5" x14ac:dyDescent="0.2">
      <c r="B2483" s="199">
        <v>42858</v>
      </c>
      <c r="C2483" s="200">
        <v>0</v>
      </c>
      <c r="D2483" s="198">
        <v>1492</v>
      </c>
      <c r="E2483" s="198">
        <f t="shared" si="42"/>
        <v>2017</v>
      </c>
    </row>
    <row r="2484" spans="2:5" x14ac:dyDescent="0.2">
      <c r="B2484" s="199">
        <v>42859</v>
      </c>
      <c r="C2484" s="200">
        <v>0</v>
      </c>
      <c r="D2484" s="198">
        <v>1515.63</v>
      </c>
      <c r="E2484" s="198">
        <f t="shared" si="42"/>
        <v>2017</v>
      </c>
    </row>
    <row r="2485" spans="2:5" x14ac:dyDescent="0.2">
      <c r="B2485" s="199">
        <v>42860</v>
      </c>
      <c r="C2485" s="200">
        <v>0</v>
      </c>
      <c r="D2485" s="198">
        <v>1512.21</v>
      </c>
      <c r="E2485" s="198">
        <f t="shared" si="42"/>
        <v>2017</v>
      </c>
    </row>
    <row r="2486" spans="2:5" x14ac:dyDescent="0.2">
      <c r="B2486" s="199">
        <v>42861</v>
      </c>
      <c r="C2486" s="200">
        <v>0</v>
      </c>
      <c r="D2486" s="198">
        <v>1548.29</v>
      </c>
      <c r="E2486" s="198">
        <f t="shared" si="42"/>
        <v>2017</v>
      </c>
    </row>
    <row r="2487" spans="2:5" x14ac:dyDescent="0.2">
      <c r="B2487" s="199">
        <v>42862</v>
      </c>
      <c r="C2487" s="200">
        <v>0</v>
      </c>
      <c r="D2487" s="198">
        <v>1555.47</v>
      </c>
      <c r="E2487" s="198">
        <f t="shared" si="42"/>
        <v>2017</v>
      </c>
    </row>
    <row r="2488" spans="2:5" x14ac:dyDescent="0.2">
      <c r="B2488" s="199">
        <v>42863</v>
      </c>
      <c r="C2488" s="200">
        <v>0</v>
      </c>
      <c r="D2488" s="198">
        <v>1639.32</v>
      </c>
      <c r="E2488" s="198">
        <f t="shared" si="42"/>
        <v>2017</v>
      </c>
    </row>
    <row r="2489" spans="2:5" x14ac:dyDescent="0.2">
      <c r="B2489" s="199">
        <v>42864</v>
      </c>
      <c r="C2489" s="200">
        <v>0</v>
      </c>
      <c r="D2489" s="198">
        <v>1706.93</v>
      </c>
      <c r="E2489" s="198">
        <f t="shared" si="42"/>
        <v>2017</v>
      </c>
    </row>
    <row r="2490" spans="2:5" x14ac:dyDescent="0.2">
      <c r="B2490" s="199">
        <v>42865</v>
      </c>
      <c r="C2490" s="200">
        <v>0</v>
      </c>
      <c r="D2490" s="198">
        <v>1756.8</v>
      </c>
      <c r="E2490" s="198">
        <f t="shared" si="42"/>
        <v>2017</v>
      </c>
    </row>
    <row r="2491" spans="2:5" x14ac:dyDescent="0.2">
      <c r="B2491" s="199">
        <v>42866</v>
      </c>
      <c r="C2491" s="200">
        <v>0</v>
      </c>
      <c r="D2491" s="198">
        <v>1807.37</v>
      </c>
      <c r="E2491" s="198">
        <f t="shared" si="42"/>
        <v>2017</v>
      </c>
    </row>
    <row r="2492" spans="2:5" x14ac:dyDescent="0.2">
      <c r="B2492" s="199">
        <v>42867</v>
      </c>
      <c r="C2492" s="200">
        <v>0</v>
      </c>
      <c r="D2492" s="198">
        <v>1676.99</v>
      </c>
      <c r="E2492" s="198">
        <f t="shared" si="42"/>
        <v>2017</v>
      </c>
    </row>
    <row r="2493" spans="2:5" x14ac:dyDescent="0.2">
      <c r="B2493" s="199">
        <v>42868</v>
      </c>
      <c r="C2493" s="200">
        <v>0</v>
      </c>
      <c r="D2493" s="198">
        <v>1759.96</v>
      </c>
      <c r="E2493" s="198">
        <f t="shared" si="42"/>
        <v>2017</v>
      </c>
    </row>
    <row r="2494" spans="2:5" x14ac:dyDescent="0.2">
      <c r="B2494" s="199">
        <v>42869</v>
      </c>
      <c r="C2494" s="200">
        <v>0</v>
      </c>
      <c r="D2494" s="198">
        <v>1772.42</v>
      </c>
      <c r="E2494" s="198">
        <f t="shared" si="42"/>
        <v>2017</v>
      </c>
    </row>
    <row r="2495" spans="2:5" x14ac:dyDescent="0.2">
      <c r="B2495" s="199">
        <v>42870</v>
      </c>
      <c r="C2495" s="200">
        <v>0</v>
      </c>
      <c r="D2495" s="198">
        <v>1697.38</v>
      </c>
      <c r="E2495" s="198">
        <f t="shared" si="42"/>
        <v>2017</v>
      </c>
    </row>
    <row r="2496" spans="2:5" x14ac:dyDescent="0.2">
      <c r="B2496" s="199">
        <v>42871</v>
      </c>
      <c r="C2496" s="200">
        <v>0</v>
      </c>
      <c r="D2496" s="198">
        <v>1718.2</v>
      </c>
      <c r="E2496" s="198">
        <f t="shared" si="42"/>
        <v>2017</v>
      </c>
    </row>
    <row r="2497" spans="2:5" x14ac:dyDescent="0.2">
      <c r="B2497" s="199">
        <v>42872</v>
      </c>
      <c r="C2497" s="200">
        <v>0</v>
      </c>
      <c r="D2497" s="198">
        <v>1802.16</v>
      </c>
      <c r="E2497" s="198">
        <f t="shared" si="42"/>
        <v>2017</v>
      </c>
    </row>
    <row r="2498" spans="2:5" x14ac:dyDescent="0.2">
      <c r="B2498" s="199">
        <v>42873</v>
      </c>
      <c r="C2498" s="200">
        <v>0</v>
      </c>
      <c r="D2498" s="198">
        <v>1887.33</v>
      </c>
      <c r="E2498" s="198">
        <f t="shared" si="42"/>
        <v>2017</v>
      </c>
    </row>
    <row r="2499" spans="2:5" x14ac:dyDescent="0.2">
      <c r="B2499" s="199">
        <v>42874</v>
      </c>
      <c r="C2499" s="200">
        <v>0</v>
      </c>
      <c r="D2499" s="198">
        <v>1968.1</v>
      </c>
      <c r="E2499" s="198">
        <f t="shared" ref="E2499:E2544" si="43">YEAR(B2499)</f>
        <v>2017</v>
      </c>
    </row>
    <row r="2500" spans="2:5" x14ac:dyDescent="0.2">
      <c r="B2500" s="199">
        <v>42875</v>
      </c>
      <c r="C2500" s="200">
        <v>0</v>
      </c>
      <c r="D2500" s="198">
        <v>2051.73</v>
      </c>
      <c r="E2500" s="198">
        <f t="shared" si="43"/>
        <v>2017</v>
      </c>
    </row>
    <row r="2501" spans="2:5" x14ac:dyDescent="0.2">
      <c r="B2501" s="199">
        <v>42876</v>
      </c>
      <c r="C2501" s="200">
        <v>0</v>
      </c>
      <c r="D2501" s="198">
        <v>2055.62</v>
      </c>
      <c r="E2501" s="198">
        <f t="shared" si="43"/>
        <v>2017</v>
      </c>
    </row>
    <row r="2502" spans="2:5" x14ac:dyDescent="0.2">
      <c r="B2502" s="199">
        <v>42877</v>
      </c>
      <c r="C2502" s="200">
        <v>0</v>
      </c>
      <c r="D2502" s="198">
        <v>2139.0300000000002</v>
      </c>
      <c r="E2502" s="198">
        <f t="shared" si="43"/>
        <v>2017</v>
      </c>
    </row>
    <row r="2503" spans="2:5" x14ac:dyDescent="0.2">
      <c r="B2503" s="199">
        <v>42878</v>
      </c>
      <c r="C2503" s="200">
        <v>0</v>
      </c>
      <c r="D2503" s="198">
        <v>2291.48</v>
      </c>
      <c r="E2503" s="198">
        <f t="shared" si="43"/>
        <v>2017</v>
      </c>
    </row>
    <row r="2504" spans="2:5" x14ac:dyDescent="0.2">
      <c r="B2504" s="199">
        <v>42879</v>
      </c>
      <c r="C2504" s="200">
        <v>0</v>
      </c>
      <c r="D2504" s="198">
        <v>2476.3000000000002</v>
      </c>
      <c r="E2504" s="198">
        <f t="shared" si="43"/>
        <v>2017</v>
      </c>
    </row>
    <row r="2505" spans="2:5" x14ac:dyDescent="0.2">
      <c r="B2505" s="199">
        <v>42880</v>
      </c>
      <c r="C2505" s="200">
        <v>0</v>
      </c>
      <c r="D2505" s="198">
        <v>2357.5</v>
      </c>
      <c r="E2505" s="198">
        <f t="shared" si="43"/>
        <v>2017</v>
      </c>
    </row>
    <row r="2506" spans="2:5" x14ac:dyDescent="0.2">
      <c r="B2506" s="199">
        <v>42881</v>
      </c>
      <c r="C2506" s="200">
        <v>0</v>
      </c>
      <c r="D2506" s="198">
        <v>2247.48</v>
      </c>
      <c r="E2506" s="198">
        <f t="shared" si="43"/>
        <v>2017</v>
      </c>
    </row>
    <row r="2507" spans="2:5" x14ac:dyDescent="0.2">
      <c r="B2507" s="199">
        <v>42882</v>
      </c>
      <c r="C2507" s="200">
        <v>0</v>
      </c>
      <c r="D2507" s="198">
        <v>2106.31</v>
      </c>
      <c r="E2507" s="198">
        <f t="shared" si="43"/>
        <v>2017</v>
      </c>
    </row>
    <row r="2508" spans="2:5" x14ac:dyDescent="0.2">
      <c r="B2508" s="199">
        <v>42883</v>
      </c>
      <c r="C2508" s="200">
        <v>0</v>
      </c>
      <c r="D2508" s="198">
        <v>2207.58</v>
      </c>
      <c r="E2508" s="198">
        <f t="shared" si="43"/>
        <v>2017</v>
      </c>
    </row>
    <row r="2509" spans="2:5" x14ac:dyDescent="0.2">
      <c r="B2509" s="199">
        <v>42884</v>
      </c>
      <c r="C2509" s="200">
        <v>0</v>
      </c>
      <c r="D2509" s="198">
        <v>2289.87</v>
      </c>
      <c r="E2509" s="198">
        <f t="shared" si="43"/>
        <v>2017</v>
      </c>
    </row>
    <row r="2510" spans="2:5" x14ac:dyDescent="0.2">
      <c r="B2510" s="199">
        <v>42885</v>
      </c>
      <c r="C2510" s="200">
        <v>0</v>
      </c>
      <c r="D2510" s="198">
        <v>2197.23</v>
      </c>
      <c r="E2510" s="198">
        <f t="shared" si="43"/>
        <v>2017</v>
      </c>
    </row>
    <row r="2511" spans="2:5" x14ac:dyDescent="0.2">
      <c r="B2511" s="199">
        <v>42886</v>
      </c>
      <c r="C2511" s="200">
        <v>0</v>
      </c>
      <c r="D2511" s="198">
        <v>2330.23</v>
      </c>
      <c r="E2511" s="198">
        <f t="shared" si="43"/>
        <v>2017</v>
      </c>
    </row>
    <row r="2512" spans="2:5" x14ac:dyDescent="0.2">
      <c r="B2512" s="199">
        <v>42887</v>
      </c>
      <c r="C2512" s="200">
        <v>0</v>
      </c>
      <c r="D2512" s="198">
        <v>2452.1799999999998</v>
      </c>
      <c r="E2512" s="198">
        <f t="shared" si="43"/>
        <v>2017</v>
      </c>
    </row>
    <row r="2513" spans="2:5" x14ac:dyDescent="0.2">
      <c r="B2513" s="199">
        <v>42888</v>
      </c>
      <c r="C2513" s="200">
        <v>0</v>
      </c>
      <c r="D2513" s="198">
        <v>2517.41</v>
      </c>
      <c r="E2513" s="198">
        <f t="shared" si="43"/>
        <v>2017</v>
      </c>
    </row>
    <row r="2514" spans="2:5" x14ac:dyDescent="0.2">
      <c r="B2514" s="199">
        <v>42889</v>
      </c>
      <c r="C2514" s="200">
        <v>0</v>
      </c>
      <c r="D2514" s="198">
        <v>2555.65</v>
      </c>
      <c r="E2514" s="198">
        <f t="shared" si="43"/>
        <v>2017</v>
      </c>
    </row>
    <row r="2515" spans="2:5" x14ac:dyDescent="0.2">
      <c r="B2515" s="199">
        <v>42890</v>
      </c>
      <c r="C2515" s="200">
        <v>0</v>
      </c>
      <c r="D2515" s="198">
        <v>2552.81</v>
      </c>
      <c r="E2515" s="198">
        <f t="shared" si="43"/>
        <v>2017</v>
      </c>
    </row>
    <row r="2516" spans="2:5" x14ac:dyDescent="0.2">
      <c r="B2516" s="199">
        <v>42891</v>
      </c>
      <c r="C2516" s="200">
        <v>0</v>
      </c>
      <c r="D2516" s="198">
        <v>2736.59</v>
      </c>
      <c r="E2516" s="198">
        <f t="shared" si="43"/>
        <v>2017</v>
      </c>
    </row>
    <row r="2517" spans="2:5" x14ac:dyDescent="0.2">
      <c r="B2517" s="199">
        <v>42892</v>
      </c>
      <c r="C2517" s="200">
        <v>0</v>
      </c>
      <c r="D2517" s="198">
        <v>2914.08</v>
      </c>
      <c r="E2517" s="198">
        <f t="shared" si="43"/>
        <v>2017</v>
      </c>
    </row>
    <row r="2518" spans="2:5" x14ac:dyDescent="0.2">
      <c r="B2518" s="199">
        <v>42893</v>
      </c>
      <c r="C2518" s="200">
        <v>0</v>
      </c>
      <c r="D2518" s="198">
        <v>2694.22</v>
      </c>
      <c r="E2518" s="198">
        <f t="shared" si="43"/>
        <v>2017</v>
      </c>
    </row>
    <row r="2519" spans="2:5" x14ac:dyDescent="0.2">
      <c r="B2519" s="199">
        <v>42894</v>
      </c>
      <c r="C2519" s="200">
        <v>0</v>
      </c>
      <c r="D2519" s="198">
        <v>2825.03</v>
      </c>
      <c r="E2519" s="198">
        <f t="shared" si="43"/>
        <v>2017</v>
      </c>
    </row>
    <row r="2520" spans="2:5" x14ac:dyDescent="0.2">
      <c r="B2520" s="199">
        <v>42895</v>
      </c>
      <c r="C2520" s="200">
        <v>0</v>
      </c>
      <c r="D2520" s="198">
        <v>2826.7</v>
      </c>
      <c r="E2520" s="198">
        <f t="shared" si="43"/>
        <v>2017</v>
      </c>
    </row>
    <row r="2521" spans="2:5" x14ac:dyDescent="0.2">
      <c r="B2521" s="199">
        <v>42896</v>
      </c>
      <c r="C2521" s="200">
        <v>0</v>
      </c>
      <c r="D2521" s="198">
        <v>2942.34</v>
      </c>
      <c r="E2521" s="198">
        <f t="shared" si="43"/>
        <v>2017</v>
      </c>
    </row>
    <row r="2522" spans="2:5" x14ac:dyDescent="0.2">
      <c r="B2522" s="199">
        <v>42897</v>
      </c>
      <c r="C2522" s="200">
        <v>0</v>
      </c>
      <c r="D2522" s="198">
        <v>3018.54</v>
      </c>
      <c r="E2522" s="198">
        <f t="shared" si="43"/>
        <v>2017</v>
      </c>
    </row>
    <row r="2523" spans="2:5" x14ac:dyDescent="0.2">
      <c r="B2523" s="199">
        <v>42898</v>
      </c>
      <c r="C2523" s="200">
        <v>0</v>
      </c>
      <c r="D2523" s="198">
        <v>2682.59</v>
      </c>
      <c r="E2523" s="198">
        <f t="shared" si="43"/>
        <v>2017</v>
      </c>
    </row>
    <row r="2524" spans="2:5" x14ac:dyDescent="0.2">
      <c r="B2524" s="199">
        <v>42899</v>
      </c>
      <c r="C2524" s="200">
        <v>0</v>
      </c>
      <c r="D2524" s="198">
        <v>2738.93</v>
      </c>
      <c r="E2524" s="198">
        <f t="shared" si="43"/>
        <v>2017</v>
      </c>
    </row>
    <row r="2525" spans="2:5" x14ac:dyDescent="0.2">
      <c r="B2525" s="199">
        <v>42900</v>
      </c>
      <c r="C2525" s="200">
        <v>0</v>
      </c>
      <c r="D2525" s="198">
        <v>2494.48</v>
      </c>
      <c r="E2525" s="198">
        <f t="shared" si="43"/>
        <v>2017</v>
      </c>
    </row>
    <row r="2526" spans="2:5" x14ac:dyDescent="0.2">
      <c r="B2526" s="199">
        <v>42901</v>
      </c>
      <c r="C2526" s="200">
        <v>0</v>
      </c>
      <c r="D2526" s="198">
        <v>2456.92</v>
      </c>
      <c r="E2526" s="198">
        <f t="shared" si="43"/>
        <v>2017</v>
      </c>
    </row>
    <row r="2527" spans="2:5" x14ac:dyDescent="0.2">
      <c r="B2527" s="199">
        <v>42902</v>
      </c>
      <c r="C2527" s="200">
        <v>0</v>
      </c>
      <c r="D2527" s="198">
        <v>2528.1</v>
      </c>
      <c r="E2527" s="198">
        <f t="shared" si="43"/>
        <v>2017</v>
      </c>
    </row>
    <row r="2528" spans="2:5" x14ac:dyDescent="0.2">
      <c r="B2528" s="199">
        <v>42903</v>
      </c>
      <c r="C2528" s="200">
        <v>0</v>
      </c>
      <c r="D2528" s="198">
        <v>2664</v>
      </c>
      <c r="E2528" s="198">
        <f t="shared" si="43"/>
        <v>2017</v>
      </c>
    </row>
    <row r="2529" spans="2:5" x14ac:dyDescent="0.2">
      <c r="B2529" s="199">
        <v>42904</v>
      </c>
      <c r="C2529" s="200">
        <v>0</v>
      </c>
      <c r="D2529" s="198">
        <v>2576.17</v>
      </c>
      <c r="E2529" s="198">
        <f t="shared" si="43"/>
        <v>2017</v>
      </c>
    </row>
    <row r="2530" spans="2:5" x14ac:dyDescent="0.2">
      <c r="B2530" s="199">
        <v>42905</v>
      </c>
      <c r="C2530" s="200">
        <v>0</v>
      </c>
      <c r="D2530" s="198">
        <v>2641.66</v>
      </c>
      <c r="E2530" s="198">
        <f t="shared" si="43"/>
        <v>2017</v>
      </c>
    </row>
    <row r="2531" spans="2:5" x14ac:dyDescent="0.2">
      <c r="B2531" s="199">
        <v>42906</v>
      </c>
      <c r="C2531" s="200">
        <v>0</v>
      </c>
      <c r="D2531" s="198">
        <v>2778.83</v>
      </c>
      <c r="E2531" s="198">
        <f t="shared" si="43"/>
        <v>2017</v>
      </c>
    </row>
    <row r="2532" spans="2:5" x14ac:dyDescent="0.2">
      <c r="B2532" s="199">
        <v>42907</v>
      </c>
      <c r="C2532" s="200">
        <v>0</v>
      </c>
      <c r="D2532" s="198">
        <v>2712.16</v>
      </c>
      <c r="E2532" s="198">
        <f t="shared" si="43"/>
        <v>2017</v>
      </c>
    </row>
    <row r="2533" spans="2:5" x14ac:dyDescent="0.2">
      <c r="B2533" s="199">
        <v>42908</v>
      </c>
      <c r="C2533" s="200">
        <v>0</v>
      </c>
      <c r="D2533" s="198">
        <v>2740.79</v>
      </c>
      <c r="E2533" s="198">
        <f t="shared" si="43"/>
        <v>2017</v>
      </c>
    </row>
    <row r="2534" spans="2:5" x14ac:dyDescent="0.2">
      <c r="B2534" s="199">
        <v>42909</v>
      </c>
      <c r="C2534" s="200">
        <v>0</v>
      </c>
      <c r="D2534" s="198">
        <v>2738.22</v>
      </c>
      <c r="E2534" s="198">
        <f t="shared" si="43"/>
        <v>2017</v>
      </c>
    </row>
    <row r="2535" spans="2:5" x14ac:dyDescent="0.2">
      <c r="B2535" s="199">
        <v>42910</v>
      </c>
      <c r="C2535" s="200">
        <v>0</v>
      </c>
      <c r="D2535" s="198">
        <v>2619.12</v>
      </c>
      <c r="E2535" s="198">
        <f t="shared" si="43"/>
        <v>2017</v>
      </c>
    </row>
    <row r="2536" spans="2:5" x14ac:dyDescent="0.2">
      <c r="B2536" s="199">
        <v>42911</v>
      </c>
      <c r="C2536" s="200">
        <v>0</v>
      </c>
      <c r="D2536" s="198">
        <v>2594.4499999999998</v>
      </c>
      <c r="E2536" s="198">
        <f t="shared" si="43"/>
        <v>2017</v>
      </c>
    </row>
    <row r="2537" spans="2:5" x14ac:dyDescent="0.2">
      <c r="B2537" s="199">
        <v>42912</v>
      </c>
      <c r="C2537" s="200">
        <v>0</v>
      </c>
      <c r="D2537" s="198">
        <v>2485.36</v>
      </c>
      <c r="E2537" s="198">
        <f t="shared" si="43"/>
        <v>2017</v>
      </c>
    </row>
    <row r="2538" spans="2:5" x14ac:dyDescent="0.2">
      <c r="B2538" s="199">
        <v>42913</v>
      </c>
      <c r="C2538" s="200">
        <v>0</v>
      </c>
      <c r="D2538" s="198">
        <v>2593.17</v>
      </c>
      <c r="E2538" s="198">
        <f t="shared" si="43"/>
        <v>2017</v>
      </c>
    </row>
    <row r="2539" spans="2:5" x14ac:dyDescent="0.2">
      <c r="B2539" s="199">
        <v>42914</v>
      </c>
      <c r="C2539" s="200">
        <v>0</v>
      </c>
      <c r="D2539" s="198">
        <v>2584.56</v>
      </c>
      <c r="E2539" s="198">
        <f t="shared" si="43"/>
        <v>2017</v>
      </c>
    </row>
    <row r="2540" spans="2:5" x14ac:dyDescent="0.2">
      <c r="B2540" s="199">
        <v>42915</v>
      </c>
      <c r="C2540" s="200">
        <v>0</v>
      </c>
      <c r="D2540" s="198">
        <v>2561.56</v>
      </c>
      <c r="E2540" s="198">
        <f t="shared" si="43"/>
        <v>2017</v>
      </c>
    </row>
    <row r="2541" spans="2:5" x14ac:dyDescent="0.2">
      <c r="B2541" s="199">
        <v>42916</v>
      </c>
      <c r="C2541" s="200">
        <v>0</v>
      </c>
      <c r="D2541" s="198">
        <v>2499.98</v>
      </c>
      <c r="E2541" s="198">
        <f t="shared" si="43"/>
        <v>2017</v>
      </c>
    </row>
    <row r="2542" spans="2:5" x14ac:dyDescent="0.2">
      <c r="B2542" s="199">
        <v>42917</v>
      </c>
      <c r="C2542" s="200">
        <v>0</v>
      </c>
      <c r="D2542" s="198">
        <v>2460.1999999999998</v>
      </c>
      <c r="E2542" s="198">
        <f t="shared" si="43"/>
        <v>2017</v>
      </c>
    </row>
    <row r="2543" spans="2:5" x14ac:dyDescent="0.2">
      <c r="B2543" s="199">
        <v>42918</v>
      </c>
      <c r="C2543" s="200">
        <v>0</v>
      </c>
      <c r="D2543" s="198">
        <v>2529.7800000000002</v>
      </c>
      <c r="E2543" s="198">
        <f t="shared" si="43"/>
        <v>2017</v>
      </c>
    </row>
    <row r="2544" spans="2:5" x14ac:dyDescent="0.2">
      <c r="B2544" s="199">
        <v>42919</v>
      </c>
      <c r="C2544" s="200">
        <v>0.49027777777777781</v>
      </c>
      <c r="D2544" s="198">
        <v>2537.3000000000002</v>
      </c>
      <c r="E2544" s="198">
        <f t="shared" si="43"/>
        <v>2017</v>
      </c>
    </row>
    <row r="2545" spans="2:4" x14ac:dyDescent="0.2">
      <c r="B2545" s="292">
        <v>42920</v>
      </c>
      <c r="C2545" s="293"/>
      <c r="D2545" s="294">
        <v>2625.07</v>
      </c>
    </row>
    <row r="2546" spans="2:4" x14ac:dyDescent="0.2">
      <c r="B2546" s="292">
        <v>42921</v>
      </c>
      <c r="C2546" s="293"/>
      <c r="D2546" s="294">
        <v>2629.27</v>
      </c>
    </row>
    <row r="2547" spans="2:4" x14ac:dyDescent="0.2">
      <c r="B2547" s="292">
        <v>42922</v>
      </c>
      <c r="C2547" s="293"/>
      <c r="D2547" s="294">
        <v>2619.11</v>
      </c>
    </row>
    <row r="2548" spans="2:4" x14ac:dyDescent="0.2">
      <c r="B2548" s="292">
        <v>42923</v>
      </c>
      <c r="C2548" s="293"/>
      <c r="D2548" s="294">
        <v>2521.2399999999998</v>
      </c>
    </row>
    <row r="2549" spans="2:4" x14ac:dyDescent="0.2">
      <c r="B2549" s="292">
        <v>42924</v>
      </c>
      <c r="C2549" s="293"/>
      <c r="D2549" s="294">
        <v>2579.9299999999998</v>
      </c>
    </row>
    <row r="2550" spans="2:4" x14ac:dyDescent="0.2">
      <c r="B2550" s="292">
        <v>42925</v>
      </c>
      <c r="C2550" s="293"/>
      <c r="D2550" s="294">
        <v>2525.67</v>
      </c>
    </row>
    <row r="2551" spans="2:4" x14ac:dyDescent="0.2">
      <c r="B2551" s="292">
        <v>42926</v>
      </c>
      <c r="C2551" s="293"/>
      <c r="D2551" s="294">
        <v>2371.96</v>
      </c>
    </row>
    <row r="2552" spans="2:4" x14ac:dyDescent="0.2">
      <c r="B2552" s="292">
        <v>42927</v>
      </c>
      <c r="C2552" s="293"/>
      <c r="D2552" s="294">
        <v>2332.19</v>
      </c>
    </row>
    <row r="2553" spans="2:4" x14ac:dyDescent="0.2">
      <c r="B2553" s="292">
        <v>42928</v>
      </c>
      <c r="C2553" s="293"/>
      <c r="D2553" s="294">
        <v>2423.16</v>
      </c>
    </row>
    <row r="2554" spans="2:4" x14ac:dyDescent="0.2">
      <c r="B2554" s="292">
        <v>42929</v>
      </c>
      <c r="C2554" s="293"/>
      <c r="D2554" s="294">
        <v>2364.52</v>
      </c>
    </row>
    <row r="2555" spans="2:4" x14ac:dyDescent="0.2">
      <c r="B2555" s="292">
        <v>42930</v>
      </c>
      <c r="C2555" s="293"/>
      <c r="D2555" s="294">
        <v>2232.65</v>
      </c>
    </row>
    <row r="2556" spans="2:4" x14ac:dyDescent="0.2">
      <c r="B2556" s="292">
        <v>42931</v>
      </c>
      <c r="C2556" s="293"/>
      <c r="D2556" s="294">
        <v>1993.26</v>
      </c>
    </row>
    <row r="2557" spans="2:4" x14ac:dyDescent="0.2">
      <c r="B2557" s="292">
        <v>42932</v>
      </c>
      <c r="C2557" s="293"/>
      <c r="D2557" s="294">
        <v>1938.94</v>
      </c>
    </row>
    <row r="2558" spans="2:4" x14ac:dyDescent="0.2">
      <c r="B2558" s="292">
        <v>42933</v>
      </c>
      <c r="C2558" s="293"/>
      <c r="D2558" s="294">
        <v>2244.2600000000002</v>
      </c>
    </row>
    <row r="2559" spans="2:4" x14ac:dyDescent="0.2">
      <c r="B2559" s="292">
        <v>42934</v>
      </c>
      <c r="C2559" s="293"/>
      <c r="D2559" s="294">
        <v>2327.9</v>
      </c>
    </row>
    <row r="2560" spans="2:4" x14ac:dyDescent="0.2">
      <c r="B2560" s="292">
        <v>42935</v>
      </c>
      <c r="C2560" s="293"/>
      <c r="D2560" s="294">
        <v>2294.4</v>
      </c>
    </row>
    <row r="2561" spans="2:4" x14ac:dyDescent="0.2">
      <c r="B2561" s="292">
        <v>42936</v>
      </c>
      <c r="C2561" s="293"/>
      <c r="D2561" s="294">
        <v>2877.39</v>
      </c>
    </row>
    <row r="2562" spans="2:4" x14ac:dyDescent="0.2">
      <c r="B2562" s="292">
        <v>42937</v>
      </c>
      <c r="C2562" s="293"/>
      <c r="D2562" s="294">
        <v>2694.29</v>
      </c>
    </row>
    <row r="2563" spans="2:4" x14ac:dyDescent="0.2">
      <c r="B2563" s="292">
        <v>42938</v>
      </c>
      <c r="C2563" s="293"/>
      <c r="D2563" s="294">
        <v>2838.81</v>
      </c>
    </row>
    <row r="2564" spans="2:4" x14ac:dyDescent="0.2">
      <c r="B2564" s="292">
        <v>42939</v>
      </c>
      <c r="C2564" s="293"/>
      <c r="D2564" s="294">
        <v>2762.63</v>
      </c>
    </row>
    <row r="2565" spans="2:4" x14ac:dyDescent="0.2">
      <c r="B2565" s="292">
        <v>42940</v>
      </c>
      <c r="C2565" s="293"/>
      <c r="D2565" s="294">
        <v>2779.04</v>
      </c>
    </row>
    <row r="2566" spans="2:4" x14ac:dyDescent="0.2">
      <c r="B2566" s="292">
        <v>42941</v>
      </c>
      <c r="C2566" s="293"/>
      <c r="D2566" s="294">
        <v>2591.2199999999998</v>
      </c>
    </row>
    <row r="2567" spans="2:4" x14ac:dyDescent="0.2">
      <c r="B2567" s="292">
        <v>42942</v>
      </c>
      <c r="C2567" s="293"/>
      <c r="D2567" s="294">
        <v>2550.1799999999998</v>
      </c>
    </row>
    <row r="2568" spans="2:4" x14ac:dyDescent="0.2">
      <c r="B2568" s="292">
        <v>42943</v>
      </c>
      <c r="C2568" s="293"/>
      <c r="D2568" s="294">
        <v>2697.47</v>
      </c>
    </row>
    <row r="2569" spans="2:4" x14ac:dyDescent="0.2">
      <c r="B2569" s="292">
        <v>42944</v>
      </c>
      <c r="C2569" s="293"/>
      <c r="D2569" s="294">
        <v>2805.18</v>
      </c>
    </row>
    <row r="2570" spans="2:4" x14ac:dyDescent="0.2">
      <c r="B2570" s="292">
        <v>42945</v>
      </c>
      <c r="C2570" s="293"/>
      <c r="D2570" s="294">
        <v>2720.08</v>
      </c>
    </row>
    <row r="2571" spans="2:4" x14ac:dyDescent="0.2">
      <c r="B2571" s="292">
        <v>42946</v>
      </c>
      <c r="C2571" s="293"/>
      <c r="D2571" s="294">
        <v>2746.33</v>
      </c>
    </row>
    <row r="2572" spans="2:4" x14ac:dyDescent="0.2">
      <c r="B2572" s="292">
        <v>42947</v>
      </c>
      <c r="C2572" s="293"/>
      <c r="D2572" s="294">
        <v>2873.83</v>
      </c>
    </row>
    <row r="2573" spans="2:4" x14ac:dyDescent="0.2">
      <c r="B2573" s="292">
        <v>42948</v>
      </c>
      <c r="C2573" s="293"/>
      <c r="D2573" s="294">
        <v>2735.59</v>
      </c>
    </row>
    <row r="2574" spans="2:4" x14ac:dyDescent="0.2">
      <c r="B2574" s="292">
        <v>42949</v>
      </c>
      <c r="C2574" s="293"/>
      <c r="D2574" s="294">
        <v>2723.58</v>
      </c>
    </row>
    <row r="2575" spans="2:4" x14ac:dyDescent="0.2">
      <c r="B2575" s="292">
        <v>42950</v>
      </c>
      <c r="C2575" s="293"/>
      <c r="D2575" s="294">
        <v>2814.36</v>
      </c>
    </row>
    <row r="2576" spans="2:4" x14ac:dyDescent="0.2">
      <c r="B2576" s="292">
        <v>42951</v>
      </c>
      <c r="C2576" s="293"/>
      <c r="D2576" s="294">
        <v>2883.68</v>
      </c>
    </row>
    <row r="2577" spans="2:4" x14ac:dyDescent="0.2">
      <c r="B2577" s="292">
        <v>42952</v>
      </c>
      <c r="C2577" s="293"/>
      <c r="D2577" s="294">
        <v>3301.76</v>
      </c>
    </row>
    <row r="2578" spans="2:4" x14ac:dyDescent="0.2">
      <c r="B2578" s="292">
        <v>42953</v>
      </c>
      <c r="C2578" s="293"/>
      <c r="D2578" s="294">
        <v>3255</v>
      </c>
    </row>
    <row r="2579" spans="2:4" x14ac:dyDescent="0.2">
      <c r="B2579" s="292">
        <v>42954</v>
      </c>
      <c r="C2579" s="293"/>
      <c r="D2579" s="294">
        <v>3431.97</v>
      </c>
    </row>
    <row r="2580" spans="2:4" x14ac:dyDescent="0.2">
      <c r="B2580" s="292">
        <v>42955</v>
      </c>
      <c r="C2580" s="293"/>
      <c r="D2580" s="294">
        <v>3453.16</v>
      </c>
    </row>
    <row r="2581" spans="2:4" x14ac:dyDescent="0.2">
      <c r="B2581" s="292">
        <v>42956</v>
      </c>
      <c r="C2581" s="293"/>
      <c r="D2581" s="294">
        <v>3377.54</v>
      </c>
    </row>
    <row r="2582" spans="2:4" x14ac:dyDescent="0.2">
      <c r="B2582" s="292">
        <v>42957</v>
      </c>
      <c r="C2582" s="293"/>
      <c r="D2582" s="294">
        <v>3445.28</v>
      </c>
    </row>
    <row r="2583" spans="2:4" x14ac:dyDescent="0.2">
      <c r="B2583" s="292">
        <v>42958</v>
      </c>
      <c r="C2583" s="293"/>
      <c r="D2583" s="294">
        <v>3679.61</v>
      </c>
    </row>
    <row r="2584" spans="2:4" x14ac:dyDescent="0.2">
      <c r="B2584" s="292">
        <v>42959</v>
      </c>
      <c r="C2584" s="293"/>
      <c r="D2584" s="294">
        <v>3917.65</v>
      </c>
    </row>
    <row r="2585" spans="2:4" x14ac:dyDescent="0.2">
      <c r="B2585" s="292">
        <v>42960</v>
      </c>
      <c r="C2585" s="293"/>
      <c r="D2585" s="294">
        <v>4111.2</v>
      </c>
    </row>
    <row r="2586" spans="2:4" x14ac:dyDescent="0.2">
      <c r="B2586" s="292">
        <v>42961</v>
      </c>
      <c r="C2586" s="293"/>
      <c r="D2586" s="294">
        <v>4382.74</v>
      </c>
    </row>
    <row r="2587" spans="2:4" x14ac:dyDescent="0.2">
      <c r="B2587" s="292">
        <v>42962</v>
      </c>
      <c r="C2587" s="293"/>
      <c r="D2587" s="294">
        <v>4204.43</v>
      </c>
    </row>
    <row r="2588" spans="2:4" x14ac:dyDescent="0.2">
      <c r="B2588" s="292">
        <v>42963</v>
      </c>
      <c r="C2588" s="293"/>
      <c r="D2588" s="294">
        <v>4425.3</v>
      </c>
    </row>
    <row r="2589" spans="2:4" x14ac:dyDescent="0.2">
      <c r="B2589" s="292">
        <v>42964</v>
      </c>
      <c r="C2589" s="293"/>
      <c r="D2589" s="294">
        <v>4316.34</v>
      </c>
    </row>
    <row r="2590" spans="2:4" x14ac:dyDescent="0.2">
      <c r="B2590" s="292">
        <v>42965</v>
      </c>
      <c r="C2590" s="293"/>
      <c r="D2590" s="294">
        <v>4159.46</v>
      </c>
    </row>
    <row r="2591" spans="2:4" x14ac:dyDescent="0.2">
      <c r="B2591" s="292">
        <v>42966</v>
      </c>
      <c r="C2591" s="293"/>
      <c r="D2591" s="294">
        <v>4206.13</v>
      </c>
    </row>
    <row r="2592" spans="2:4" x14ac:dyDescent="0.2">
      <c r="B2592" s="292">
        <v>42967</v>
      </c>
      <c r="C2592" s="293"/>
      <c r="D2592" s="294">
        <v>4111.22</v>
      </c>
    </row>
    <row r="2593" spans="2:4" x14ac:dyDescent="0.2">
      <c r="B2593" s="292">
        <v>42968</v>
      </c>
      <c r="C2593" s="293"/>
      <c r="D2593" s="294">
        <v>4054.94</v>
      </c>
    </row>
    <row r="2594" spans="2:4" x14ac:dyDescent="0.2">
      <c r="B2594" s="292">
        <v>42969</v>
      </c>
      <c r="C2594" s="293"/>
      <c r="D2594" s="294">
        <v>4137.67</v>
      </c>
    </row>
    <row r="2595" spans="2:4" x14ac:dyDescent="0.2">
      <c r="B2595" s="292">
        <v>42970</v>
      </c>
      <c r="C2595" s="293"/>
      <c r="D2595" s="294">
        <v>4191.22</v>
      </c>
    </row>
    <row r="2596" spans="2:4" x14ac:dyDescent="0.2">
      <c r="B2596" s="292">
        <v>42971</v>
      </c>
      <c r="C2596" s="293"/>
      <c r="D2596" s="294">
        <v>4362.47</v>
      </c>
    </row>
    <row r="2597" spans="2:4" x14ac:dyDescent="0.2">
      <c r="B2597" s="292">
        <v>42972</v>
      </c>
      <c r="C2597" s="293"/>
      <c r="D2597" s="294">
        <v>4408.32</v>
      </c>
    </row>
    <row r="2598" spans="2:4" x14ac:dyDescent="0.2">
      <c r="B2598" s="292">
        <v>42973</v>
      </c>
      <c r="C2598" s="293"/>
      <c r="D2598" s="294">
        <v>4387.46</v>
      </c>
    </row>
    <row r="2599" spans="2:4" x14ac:dyDescent="0.2">
      <c r="B2599" s="292">
        <v>42974</v>
      </c>
      <c r="C2599" s="293"/>
      <c r="D2599" s="294">
        <v>4394.51</v>
      </c>
    </row>
    <row r="2600" spans="2:4" x14ac:dyDescent="0.2">
      <c r="B2600" s="292">
        <v>42975</v>
      </c>
      <c r="C2600" s="293"/>
      <c r="D2600" s="294">
        <v>4439.66</v>
      </c>
    </row>
    <row r="2601" spans="2:4" x14ac:dyDescent="0.2">
      <c r="B2601" s="292">
        <v>42976</v>
      </c>
      <c r="C2601" s="293"/>
      <c r="D2601" s="294">
        <v>4648.13</v>
      </c>
    </row>
    <row r="2602" spans="2:4" x14ac:dyDescent="0.2">
      <c r="B2602" s="292">
        <v>42977</v>
      </c>
      <c r="C2602" s="293"/>
      <c r="D2602" s="294">
        <v>4630.7299999999996</v>
      </c>
    </row>
    <row r="2603" spans="2:4" x14ac:dyDescent="0.2">
      <c r="B2603" s="292">
        <v>42978</v>
      </c>
      <c r="C2603" s="293"/>
      <c r="D2603" s="294">
        <v>4764.87</v>
      </c>
    </row>
    <row r="2604" spans="2:4" x14ac:dyDescent="0.2">
      <c r="B2604" s="292">
        <v>42979</v>
      </c>
      <c r="C2604" s="293"/>
      <c r="D2604" s="294">
        <v>4950.72</v>
      </c>
    </row>
    <row r="2605" spans="2:4" x14ac:dyDescent="0.2">
      <c r="B2605" s="292">
        <v>42980</v>
      </c>
      <c r="C2605" s="293"/>
      <c r="D2605" s="294">
        <v>4643.97</v>
      </c>
    </row>
    <row r="2606" spans="2:4" x14ac:dyDescent="0.2">
      <c r="B2606" s="292">
        <v>42981</v>
      </c>
      <c r="C2606" s="293"/>
      <c r="D2606" s="294">
        <v>4631.6899999999996</v>
      </c>
    </row>
    <row r="2607" spans="2:4" x14ac:dyDescent="0.2">
      <c r="B2607" s="292">
        <v>42982</v>
      </c>
      <c r="C2607" s="293"/>
      <c r="D2607" s="294">
        <v>4319.72</v>
      </c>
    </row>
    <row r="2608" spans="2:4" x14ac:dyDescent="0.2">
      <c r="B2608" s="292">
        <v>42983</v>
      </c>
      <c r="C2608" s="293"/>
      <c r="D2608" s="294">
        <v>4422.12</v>
      </c>
    </row>
    <row r="2609" spans="2:4" x14ac:dyDescent="0.2">
      <c r="B2609" s="292">
        <v>42984</v>
      </c>
      <c r="C2609" s="293"/>
      <c r="D2609" s="294">
        <v>4626.72</v>
      </c>
    </row>
    <row r="2610" spans="2:4" x14ac:dyDescent="0.2">
      <c r="B2610" s="292">
        <v>42985</v>
      </c>
      <c r="C2610" s="293"/>
      <c r="D2610" s="294">
        <v>4638.1000000000004</v>
      </c>
    </row>
    <row r="2611" spans="2:4" x14ac:dyDescent="0.2">
      <c r="B2611" s="292">
        <v>42986</v>
      </c>
      <c r="C2611" s="293"/>
      <c r="D2611" s="294">
        <v>4317.54</v>
      </c>
    </row>
    <row r="2612" spans="2:4" x14ac:dyDescent="0.2">
      <c r="B2612" s="292">
        <v>42987</v>
      </c>
      <c r="C2612" s="293"/>
      <c r="D2612" s="294">
        <v>4291.88</v>
      </c>
    </row>
    <row r="2613" spans="2:4" x14ac:dyDescent="0.2">
      <c r="B2613" s="292">
        <v>42988</v>
      </c>
      <c r="C2613" s="293"/>
      <c r="D2613" s="294">
        <v>4191.17</v>
      </c>
    </row>
    <row r="2614" spans="2:4" x14ac:dyDescent="0.2">
      <c r="B2614" s="292">
        <v>42989</v>
      </c>
      <c r="C2614" s="293"/>
      <c r="D2614" s="294">
        <v>4188.84</v>
      </c>
    </row>
    <row r="2615" spans="2:4" x14ac:dyDescent="0.2">
      <c r="B2615" s="292">
        <v>42990</v>
      </c>
      <c r="C2615" s="293"/>
      <c r="D2615" s="294">
        <v>4148.2700000000004</v>
      </c>
    </row>
    <row r="2616" spans="2:4" x14ac:dyDescent="0.2">
      <c r="B2616" s="292">
        <v>42991</v>
      </c>
      <c r="C2616" s="293"/>
      <c r="D2616" s="294">
        <v>3874.26</v>
      </c>
    </row>
    <row r="2617" spans="2:4" x14ac:dyDescent="0.2">
      <c r="B2617" s="292">
        <v>42992</v>
      </c>
      <c r="C2617" s="293"/>
      <c r="D2617" s="294">
        <v>3226.41</v>
      </c>
    </row>
    <row r="2618" spans="2:4" x14ac:dyDescent="0.2">
      <c r="B2618" s="292">
        <v>42993</v>
      </c>
      <c r="C2618" s="293"/>
      <c r="D2618" s="294">
        <v>3686.9</v>
      </c>
    </row>
    <row r="2619" spans="2:4" x14ac:dyDescent="0.2">
      <c r="B2619" s="292">
        <v>42994</v>
      </c>
      <c r="C2619" s="293"/>
      <c r="D2619" s="294">
        <v>3678.74</v>
      </c>
    </row>
    <row r="2620" spans="2:4" x14ac:dyDescent="0.2">
      <c r="B2620" s="292">
        <v>42995</v>
      </c>
      <c r="C2620" s="293"/>
      <c r="D2620" s="294">
        <v>3672.57</v>
      </c>
    </row>
    <row r="2621" spans="2:4" x14ac:dyDescent="0.2">
      <c r="B2621" s="292">
        <v>42996</v>
      </c>
      <c r="C2621" s="293"/>
      <c r="D2621" s="294">
        <v>4067.08</v>
      </c>
    </row>
    <row r="2622" spans="2:4" x14ac:dyDescent="0.2">
      <c r="B2622" s="292">
        <v>42997</v>
      </c>
      <c r="C2622" s="293"/>
      <c r="D2622" s="294">
        <v>3897</v>
      </c>
    </row>
    <row r="2623" spans="2:4" x14ac:dyDescent="0.2">
      <c r="B2623" s="292">
        <v>42998</v>
      </c>
      <c r="C2623" s="293"/>
      <c r="D2623" s="294">
        <v>3858.09</v>
      </c>
    </row>
    <row r="2624" spans="2:4" x14ac:dyDescent="0.2">
      <c r="B2624" s="292">
        <v>42999</v>
      </c>
      <c r="C2624" s="293"/>
      <c r="D2624" s="294">
        <v>3612.68</v>
      </c>
    </row>
    <row r="2625" spans="2:4" x14ac:dyDescent="0.2">
      <c r="B2625" s="292">
        <v>43000</v>
      </c>
      <c r="C2625" s="293"/>
      <c r="D2625" s="294">
        <v>3603.31</v>
      </c>
    </row>
    <row r="2626" spans="2:4" x14ac:dyDescent="0.2">
      <c r="B2626" s="292">
        <v>43001</v>
      </c>
      <c r="C2626" s="293"/>
      <c r="D2626" s="294">
        <v>3777.29</v>
      </c>
    </row>
    <row r="2627" spans="2:4" x14ac:dyDescent="0.2">
      <c r="B2627" s="292">
        <v>43002</v>
      </c>
      <c r="C2627" s="293"/>
      <c r="D2627" s="294">
        <v>3662.12</v>
      </c>
    </row>
    <row r="2628" spans="2:4" x14ac:dyDescent="0.2">
      <c r="B2628" s="292">
        <v>43003</v>
      </c>
      <c r="C2628" s="293"/>
      <c r="D2628" s="294">
        <v>3927.5</v>
      </c>
    </row>
    <row r="2629" spans="2:4" x14ac:dyDescent="0.2">
      <c r="B2629" s="292">
        <v>43004</v>
      </c>
      <c r="C2629" s="293"/>
      <c r="D2629" s="294">
        <v>3895.51</v>
      </c>
    </row>
    <row r="2630" spans="2:4" x14ac:dyDescent="0.2">
      <c r="B2630" s="292">
        <v>43005</v>
      </c>
      <c r="C2630" s="293"/>
      <c r="D2630" s="294">
        <v>4208.5600000000004</v>
      </c>
    </row>
    <row r="2631" spans="2:4" x14ac:dyDescent="0.2">
      <c r="B2631" s="292">
        <v>43006</v>
      </c>
      <c r="C2631" s="293"/>
      <c r="D2631" s="294">
        <v>4185.29</v>
      </c>
    </row>
    <row r="2632" spans="2:4" x14ac:dyDescent="0.2">
      <c r="B2632" s="292">
        <v>43007</v>
      </c>
      <c r="C2632" s="293"/>
      <c r="D2632" s="294">
        <v>4164.1000000000004</v>
      </c>
    </row>
    <row r="2633" spans="2:4" x14ac:dyDescent="0.2">
      <c r="B2633" s="292">
        <v>43008.49722222222</v>
      </c>
      <c r="C2633" s="293"/>
      <c r="D2633" s="294">
        <v>4287.0200000000004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O152"/>
  <sheetViews>
    <sheetView zoomScale="85" zoomScaleNormal="85" zoomScalePageLayoutView="85" workbookViewId="0">
      <pane xSplit="8" ySplit="3" topLeftCell="I4" activePane="bottomRight" state="frozen"/>
      <selection pane="topRight" activeCell="J1" sqref="J1"/>
      <selection pane="bottomLeft" activeCell="A4" sqref="A4"/>
      <selection pane="bottomRight" activeCell="D11" sqref="D11"/>
    </sheetView>
  </sheetViews>
  <sheetFormatPr defaultColWidth="8.85546875" defaultRowHeight="14.25" outlineLevelRow="1" x14ac:dyDescent="0.2"/>
  <cols>
    <col min="1" max="1" width="3" style="11" customWidth="1"/>
    <col min="2" max="2" width="90" style="11" customWidth="1"/>
    <col min="3" max="3" width="13.7109375" style="55" bestFit="1" customWidth="1"/>
    <col min="4" max="5" width="17.85546875" style="11" bestFit="1" customWidth="1"/>
    <col min="6" max="8" width="19" style="11" bestFit="1" customWidth="1"/>
    <col min="9" max="9" width="8.85546875" style="11"/>
    <col min="10" max="10" width="9.42578125" style="11" bestFit="1" customWidth="1"/>
    <col min="11" max="16384" width="8.85546875" style="11"/>
  </cols>
  <sheetData>
    <row r="1" spans="1:8" s="6" customFormat="1" ht="18" x14ac:dyDescent="0.25">
      <c r="A1" s="1" t="s">
        <v>141</v>
      </c>
      <c r="B1" s="2"/>
      <c r="C1" s="48"/>
      <c r="D1" s="2"/>
      <c r="E1" s="2"/>
      <c r="F1" s="2"/>
      <c r="G1" s="2"/>
      <c r="H1" s="4"/>
    </row>
    <row r="2" spans="1:8" s="6" customFormat="1" ht="15.75" x14ac:dyDescent="0.25">
      <c r="A2" s="284" t="s">
        <v>6</v>
      </c>
      <c r="B2" s="2"/>
      <c r="C2" s="48"/>
      <c r="D2" s="408" t="s">
        <v>2</v>
      </c>
      <c r="E2" s="408"/>
      <c r="F2" s="408"/>
      <c r="G2" s="408"/>
      <c r="H2" s="409"/>
    </row>
    <row r="3" spans="1:8" s="6" customFormat="1" ht="15" x14ac:dyDescent="0.25">
      <c r="A3" s="85" t="s">
        <v>16</v>
      </c>
      <c r="B3" s="49"/>
      <c r="C3" s="50" t="s">
        <v>70</v>
      </c>
      <c r="D3" s="236">
        <f>Cover!D11</f>
        <v>2018</v>
      </c>
      <c r="E3" s="51">
        <f>Cover!E11</f>
        <v>2019</v>
      </c>
      <c r="F3" s="51">
        <f>Cover!F11</f>
        <v>2020</v>
      </c>
      <c r="G3" s="51">
        <f>Cover!G11</f>
        <v>2021</v>
      </c>
      <c r="H3" s="51">
        <f>Cover!H11</f>
        <v>2022</v>
      </c>
    </row>
    <row r="4" spans="1:8" s="6" customFormat="1" ht="15" x14ac:dyDescent="0.2">
      <c r="C4" s="52"/>
      <c r="H4" s="5"/>
    </row>
    <row r="5" spans="1:8" ht="15" x14ac:dyDescent="0.25">
      <c r="A5" s="53" t="s">
        <v>43</v>
      </c>
      <c r="B5" s="72"/>
      <c r="C5" s="73"/>
      <c r="D5" s="51"/>
      <c r="E5" s="64"/>
      <c r="F5" s="64"/>
      <c r="G5" s="64"/>
      <c r="H5" s="64"/>
    </row>
    <row r="6" spans="1:8" ht="15" outlineLevel="1" x14ac:dyDescent="0.25">
      <c r="A6" s="44" t="s">
        <v>44</v>
      </c>
      <c r="B6" s="22"/>
      <c r="C6" s="55" t="s">
        <v>144</v>
      </c>
      <c r="D6" s="86">
        <v>1.4999999999999999E-2</v>
      </c>
      <c r="E6" s="86">
        <v>1.2500000000000001E-2</v>
      </c>
      <c r="F6" s="86">
        <v>0.01</v>
      </c>
      <c r="G6" s="86">
        <v>7.4999999999999997E-3</v>
      </c>
      <c r="H6" s="86">
        <v>5.0000000000000001E-3</v>
      </c>
    </row>
    <row r="7" spans="1:8" ht="15" outlineLevel="1" x14ac:dyDescent="0.25">
      <c r="A7" s="44" t="s">
        <v>44</v>
      </c>
      <c r="B7" s="28"/>
      <c r="C7" s="55" t="s">
        <v>46</v>
      </c>
      <c r="D7" s="208">
        <v>1.25E-3</v>
      </c>
      <c r="E7" s="209">
        <f>E6/12</f>
        <v>1.0416666666666667E-3</v>
      </c>
      <c r="F7" s="209">
        <f t="shared" ref="F7:H7" si="0">F6/12</f>
        <v>8.3333333333333339E-4</v>
      </c>
      <c r="G7" s="209">
        <f t="shared" si="0"/>
        <v>6.2500000000000001E-4</v>
      </c>
      <c r="H7" s="209">
        <f t="shared" si="0"/>
        <v>4.1666666666666669E-4</v>
      </c>
    </row>
    <row r="8" spans="1:8" ht="15" outlineLevel="1" x14ac:dyDescent="0.25">
      <c r="A8" s="44" t="s">
        <v>208</v>
      </c>
      <c r="B8" s="28"/>
      <c r="C8" s="55" t="s">
        <v>7</v>
      </c>
      <c r="D8" s="346">
        <f>MAX(5%,(Arbitrage!E9*10*0.5/Arbitrage!E6))</f>
        <v>0.37987955509278953</v>
      </c>
      <c r="E8" s="346">
        <f>MAX(5%,(Arbitrage!F9*10*0.5/Arbitrage!F6))</f>
        <v>0.3798795550927897</v>
      </c>
      <c r="F8" s="346">
        <f>MAX(5%,(Arbitrage!G9*10*0.5/Arbitrage!G6))</f>
        <v>0.3798795550927897</v>
      </c>
      <c r="G8" s="346">
        <f>MAX(5%,(Arbitrage!H9*10*0.5/Arbitrage!H6))</f>
        <v>0.37987955509278981</v>
      </c>
      <c r="H8" s="346">
        <f>MAX(5%,(Arbitrage!I9*10*0.5/Arbitrage!I6))</f>
        <v>0.37987955509278976</v>
      </c>
    </row>
    <row r="9" spans="1:8" ht="15" outlineLevel="1" x14ac:dyDescent="0.25">
      <c r="A9" s="44"/>
      <c r="B9" s="296" t="s">
        <v>206</v>
      </c>
      <c r="C9" s="347" t="s">
        <v>207</v>
      </c>
      <c r="D9" s="348" t="str">
        <f>IF(D8&gt;5%,"Spread","NAV")</f>
        <v>Spread</v>
      </c>
      <c r="E9" s="348" t="str">
        <f>IF(E8&gt;5%,"Spread","NAV")</f>
        <v>Spread</v>
      </c>
      <c r="F9" s="348" t="str">
        <f>IF(F8&gt;5%,"Spread","NAV")</f>
        <v>Spread</v>
      </c>
      <c r="G9" s="348" t="str">
        <f>IF(G8&gt;5%,"Spread","NAV")</f>
        <v>Spread</v>
      </c>
      <c r="H9" s="348" t="str">
        <f>IF(H8&gt;5%,"Spread","NAV")</f>
        <v>Spread</v>
      </c>
    </row>
    <row r="10" spans="1:8" ht="15" outlineLevel="1" x14ac:dyDescent="0.25">
      <c r="A10" s="44" t="s">
        <v>45</v>
      </c>
      <c r="B10" s="28"/>
      <c r="C10" s="55" t="s">
        <v>10</v>
      </c>
      <c r="D10" s="70">
        <v>500</v>
      </c>
      <c r="E10" s="65"/>
      <c r="F10" s="65"/>
      <c r="G10" s="65"/>
      <c r="H10" s="65"/>
    </row>
    <row r="11" spans="1:8" ht="15" outlineLevel="1" x14ac:dyDescent="0.25">
      <c r="A11" s="44" t="s">
        <v>213</v>
      </c>
      <c r="B11" s="28"/>
      <c r="C11" s="55" t="s">
        <v>7</v>
      </c>
      <c r="D11" s="63">
        <v>2.5000000000000001E-2</v>
      </c>
      <c r="E11" s="65"/>
      <c r="F11" s="65"/>
      <c r="G11" s="65"/>
      <c r="H11" s="65"/>
    </row>
    <row r="12" spans="1:8" ht="15" outlineLevel="1" x14ac:dyDescent="0.25">
      <c r="A12" s="44" t="s">
        <v>212</v>
      </c>
      <c r="B12" s="28"/>
      <c r="C12" s="55" t="s">
        <v>7</v>
      </c>
      <c r="D12" s="225">
        <v>0.1</v>
      </c>
      <c r="E12" s="65"/>
      <c r="F12" s="65"/>
      <c r="G12" s="327"/>
      <c r="H12" s="65"/>
    </row>
    <row r="13" spans="1:8" ht="15" outlineLevel="1" x14ac:dyDescent="0.25">
      <c r="A13" s="44" t="s">
        <v>203</v>
      </c>
      <c r="B13" s="28"/>
      <c r="C13" s="55" t="s">
        <v>10</v>
      </c>
      <c r="D13" s="345">
        <v>0.09</v>
      </c>
      <c r="E13" s="65"/>
      <c r="F13" s="65"/>
      <c r="G13" s="327"/>
      <c r="H13" s="65"/>
    </row>
    <row r="14" spans="1:8" ht="15" outlineLevel="1" x14ac:dyDescent="0.25">
      <c r="A14" s="44" t="s">
        <v>204</v>
      </c>
      <c r="B14" s="28"/>
      <c r="C14" s="55" t="s">
        <v>205</v>
      </c>
      <c r="D14" s="70">
        <v>1300000</v>
      </c>
      <c r="E14" s="65"/>
      <c r="F14" s="65"/>
      <c r="G14" s="327"/>
      <c r="H14" s="65"/>
    </row>
    <row r="15" spans="1:8" ht="15" outlineLevel="1" x14ac:dyDescent="0.25">
      <c r="A15" s="44"/>
      <c r="B15" s="28"/>
      <c r="D15" s="65"/>
      <c r="E15" s="65"/>
      <c r="F15" s="65"/>
      <c r="G15" s="65"/>
      <c r="H15" s="65"/>
    </row>
    <row r="16" spans="1:8" ht="15" outlineLevel="1" x14ac:dyDescent="0.25">
      <c r="A16" s="44" t="s">
        <v>192</v>
      </c>
      <c r="B16" s="28"/>
      <c r="C16" s="55" t="s">
        <v>191</v>
      </c>
      <c r="D16" s="70">
        <v>500000</v>
      </c>
      <c r="E16" s="70">
        <v>500000</v>
      </c>
      <c r="F16" s="70">
        <v>500000</v>
      </c>
      <c r="G16" s="70">
        <v>500000</v>
      </c>
      <c r="H16" s="70">
        <v>500000</v>
      </c>
    </row>
    <row r="17" spans="1:15" ht="15" outlineLevel="1" x14ac:dyDescent="0.25">
      <c r="A17" s="44" t="s">
        <v>193</v>
      </c>
      <c r="B17" s="28"/>
      <c r="C17" s="55" t="s">
        <v>191</v>
      </c>
      <c r="D17" s="70">
        <v>62.573247456759724</v>
      </c>
      <c r="E17" s="377">
        <f>D17*(1+$D$18)</f>
        <v>559.34447104069829</v>
      </c>
      <c r="F17" s="377">
        <v>5000</v>
      </c>
      <c r="G17" s="377">
        <f>F17*1.02</f>
        <v>5100</v>
      </c>
      <c r="H17" s="377">
        <f>G17*1.02</f>
        <v>5202</v>
      </c>
    </row>
    <row r="18" spans="1:15" ht="15" outlineLevel="1" x14ac:dyDescent="0.25">
      <c r="A18" s="16" t="s">
        <v>197</v>
      </c>
      <c r="B18" s="28"/>
      <c r="C18" s="55" t="s">
        <v>7</v>
      </c>
      <c r="D18" s="375">
        <f>(F17/D17)^(1/2)-1</f>
        <v>7.9390353509656766</v>
      </c>
      <c r="E18" s="297"/>
      <c r="F18" s="297"/>
      <c r="G18" s="297"/>
      <c r="H18" s="297"/>
      <c r="J18" s="58"/>
      <c r="K18" s="405"/>
      <c r="L18" s="405"/>
      <c r="M18" s="404"/>
      <c r="N18" s="405"/>
      <c r="O18" s="405"/>
    </row>
    <row r="19" spans="1:15" ht="15" outlineLevel="1" x14ac:dyDescent="0.25">
      <c r="A19" s="44"/>
      <c r="B19" s="296" t="s">
        <v>190</v>
      </c>
      <c r="C19" s="55" t="s">
        <v>7</v>
      </c>
      <c r="D19" s="376">
        <f>D17/(D16)</f>
        <v>1.2514649491351945E-4</v>
      </c>
      <c r="E19" s="376">
        <f t="shared" ref="E19:H19" si="1">E17/(E16)</f>
        <v>1.1186889420813967E-3</v>
      </c>
      <c r="F19" s="376">
        <f t="shared" si="1"/>
        <v>0.01</v>
      </c>
      <c r="G19" s="376">
        <f t="shared" si="1"/>
        <v>1.0200000000000001E-2</v>
      </c>
      <c r="H19" s="376">
        <f t="shared" si="1"/>
        <v>1.0404E-2</v>
      </c>
      <c r="J19" s="26"/>
    </row>
    <row r="20" spans="1:15" ht="15" outlineLevel="1" x14ac:dyDescent="0.25">
      <c r="A20" s="44"/>
      <c r="B20" s="28"/>
      <c r="D20" s="297"/>
      <c r="E20" s="297"/>
      <c r="F20" s="297"/>
      <c r="G20" s="297"/>
      <c r="H20" s="297"/>
      <c r="J20" s="26"/>
    </row>
    <row r="21" spans="1:15" ht="15" outlineLevel="1" x14ac:dyDescent="0.25">
      <c r="A21" s="44" t="s">
        <v>194</v>
      </c>
      <c r="B21" s="28"/>
      <c r="C21" s="55" t="s">
        <v>191</v>
      </c>
      <c r="D21" s="70">
        <v>55.573247456759724</v>
      </c>
      <c r="E21" s="377">
        <f>E17-D17</f>
        <v>496.77122358393859</v>
      </c>
      <c r="F21" s="377">
        <v>4378.0822815025422</v>
      </c>
      <c r="G21" s="377">
        <f t="shared" ref="G21:H21" si="2">G17-F17</f>
        <v>100</v>
      </c>
      <c r="H21" s="377">
        <f t="shared" si="2"/>
        <v>102</v>
      </c>
      <c r="J21" s="26"/>
    </row>
    <row r="22" spans="1:15" ht="15" outlineLevel="1" x14ac:dyDescent="0.25">
      <c r="A22" s="16" t="s">
        <v>198</v>
      </c>
      <c r="B22" s="28"/>
      <c r="C22" s="55" t="s">
        <v>7</v>
      </c>
      <c r="D22" s="378">
        <f>(F21/D21)^(1/2)-1</f>
        <v>7.8758319676677093</v>
      </c>
      <c r="E22" s="297"/>
      <c r="F22" s="297"/>
      <c r="G22" s="297"/>
      <c r="H22" s="297"/>
      <c r="J22" s="26"/>
    </row>
    <row r="23" spans="1:15" ht="15" outlineLevel="1" x14ac:dyDescent="0.25">
      <c r="A23" s="44" t="s">
        <v>196</v>
      </c>
      <c r="B23" s="28"/>
      <c r="C23" s="55" t="s">
        <v>195</v>
      </c>
      <c r="D23" s="379">
        <f>D21/365*1000</f>
        <v>152.25547248427321</v>
      </c>
      <c r="E23" s="379">
        <f t="shared" ref="E23:H23" si="3">E21/365*1000</f>
        <v>1361.0170509149002</v>
      </c>
      <c r="F23" s="379">
        <f t="shared" si="3"/>
        <v>11994.745976719294</v>
      </c>
      <c r="G23" s="379">
        <f t="shared" si="3"/>
        <v>273.97260273972603</v>
      </c>
      <c r="H23" s="379">
        <f t="shared" si="3"/>
        <v>279.45205479452056</v>
      </c>
      <c r="J23" s="26"/>
    </row>
    <row r="24" spans="1:15" ht="15" outlineLevel="1" x14ac:dyDescent="0.25">
      <c r="A24" s="44"/>
      <c r="B24" s="28"/>
      <c r="D24" s="297"/>
      <c r="E24" s="297"/>
      <c r="F24" s="297"/>
      <c r="G24" s="297"/>
      <c r="H24" s="297"/>
    </row>
    <row r="25" spans="1:15" ht="15" outlineLevel="1" x14ac:dyDescent="0.25">
      <c r="A25" s="44" t="s">
        <v>199</v>
      </c>
      <c r="B25" s="28"/>
      <c r="C25" s="55" t="s">
        <v>7</v>
      </c>
      <c r="D25" s="225">
        <v>0.5</v>
      </c>
      <c r="E25" s="225">
        <v>0.4</v>
      </c>
      <c r="F25" s="225">
        <v>0.3</v>
      </c>
      <c r="G25" s="225">
        <v>0.2</v>
      </c>
      <c r="H25" s="225">
        <v>0.2</v>
      </c>
    </row>
    <row r="26" spans="1:15" outlineLevel="1" x14ac:dyDescent="0.2">
      <c r="A26" s="16"/>
      <c r="B26" s="28"/>
    </row>
    <row r="27" spans="1:15" ht="15" customHeight="1" outlineLevel="1" x14ac:dyDescent="0.25">
      <c r="A27" s="44" t="s">
        <v>47</v>
      </c>
      <c r="B27" s="28"/>
      <c r="C27" s="55" t="s">
        <v>7</v>
      </c>
      <c r="D27" s="67">
        <f>'BTC Price'!G5*'BTC Price'!G6</f>
        <v>1.4425399807488855</v>
      </c>
      <c r="E27" s="320"/>
      <c r="F27" s="69"/>
      <c r="G27" s="69"/>
      <c r="H27" s="69"/>
    </row>
    <row r="28" spans="1:15" ht="15" outlineLevel="1" x14ac:dyDescent="0.25">
      <c r="A28" s="44" t="s">
        <v>48</v>
      </c>
      <c r="B28" s="28"/>
      <c r="D28" s="69"/>
      <c r="E28" s="69"/>
      <c r="F28" s="69"/>
      <c r="G28" s="69"/>
      <c r="H28" s="69"/>
    </row>
    <row r="29" spans="1:15" ht="15" outlineLevel="1" x14ac:dyDescent="0.25">
      <c r="A29" s="16"/>
      <c r="B29" s="28" t="s">
        <v>9</v>
      </c>
      <c r="C29" s="55" t="s">
        <v>8</v>
      </c>
      <c r="D29" s="66">
        <v>6634</v>
      </c>
      <c r="E29" s="68">
        <f>D29*$D$27</f>
        <v>9569.8102322881059</v>
      </c>
      <c r="F29" s="68">
        <f t="shared" ref="F29:H29" si="4">E29*$D$27</f>
        <v>13804.833868255371</v>
      </c>
      <c r="G29" s="68">
        <f t="shared" si="4"/>
        <v>19914.024782554665</v>
      </c>
      <c r="H29" s="68">
        <f t="shared" si="4"/>
        <v>28726.776926459235</v>
      </c>
    </row>
    <row r="30" spans="1:15" outlineLevel="1" x14ac:dyDescent="0.2">
      <c r="A30" s="42"/>
      <c r="B30" s="60"/>
      <c r="D30" s="59"/>
      <c r="E30" s="58"/>
      <c r="F30" s="58"/>
      <c r="G30" s="58"/>
      <c r="H30" s="58"/>
    </row>
    <row r="31" spans="1:15" ht="15" outlineLevel="1" x14ac:dyDescent="0.25">
      <c r="A31" s="53" t="s">
        <v>49</v>
      </c>
      <c r="B31" s="72"/>
      <c r="C31" s="73"/>
      <c r="D31" s="90"/>
      <c r="E31" s="64"/>
      <c r="F31" s="64"/>
      <c r="G31" s="64"/>
      <c r="H31" s="64"/>
    </row>
    <row r="32" spans="1:15" ht="15" outlineLevel="1" x14ac:dyDescent="0.25">
      <c r="A32" s="15" t="s">
        <v>177</v>
      </c>
      <c r="B32" s="28"/>
      <c r="C32" s="87" t="s">
        <v>26</v>
      </c>
      <c r="D32" s="70">
        <v>50000</v>
      </c>
      <c r="E32" s="58"/>
      <c r="F32" s="58"/>
      <c r="G32" s="58"/>
      <c r="H32" s="58"/>
    </row>
    <row r="33" spans="1:8" ht="15" outlineLevel="1" x14ac:dyDescent="0.25">
      <c r="A33" s="16" t="s">
        <v>50</v>
      </c>
      <c r="B33" s="28"/>
      <c r="C33" s="55" t="s">
        <v>17</v>
      </c>
      <c r="D33" s="83">
        <v>750</v>
      </c>
      <c r="E33" s="83">
        <v>0</v>
      </c>
      <c r="F33" s="83">
        <v>0</v>
      </c>
      <c r="G33" s="83">
        <v>0</v>
      </c>
      <c r="H33" s="83">
        <v>0</v>
      </c>
    </row>
    <row r="34" spans="1:8" ht="15" outlineLevel="1" x14ac:dyDescent="0.25">
      <c r="A34" s="15" t="s">
        <v>51</v>
      </c>
      <c r="B34" s="28"/>
      <c r="C34" s="55" t="s">
        <v>17</v>
      </c>
      <c r="D34" s="83">
        <v>1500</v>
      </c>
      <c r="E34" s="83">
        <v>1500</v>
      </c>
      <c r="F34" s="83">
        <v>1500</v>
      </c>
      <c r="G34" s="83">
        <v>1500</v>
      </c>
      <c r="H34" s="83">
        <v>1500</v>
      </c>
    </row>
    <row r="35" spans="1:8" ht="15" outlineLevel="1" x14ac:dyDescent="0.25">
      <c r="A35" s="15" t="s">
        <v>52</v>
      </c>
      <c r="B35" s="28"/>
      <c r="C35" s="87" t="s">
        <v>7</v>
      </c>
      <c r="D35" s="89">
        <v>1E-3</v>
      </c>
      <c r="E35" s="58"/>
      <c r="F35" s="58"/>
      <c r="G35" s="58"/>
      <c r="H35" s="58"/>
    </row>
    <row r="36" spans="1:8" ht="15" outlineLevel="1" x14ac:dyDescent="0.25">
      <c r="A36" s="15" t="s">
        <v>53</v>
      </c>
      <c r="B36" s="28"/>
      <c r="C36" s="87" t="s">
        <v>7</v>
      </c>
      <c r="D36" s="89">
        <v>1.1999999999999999E-3</v>
      </c>
      <c r="E36" s="58"/>
      <c r="F36" s="58"/>
      <c r="G36" s="58"/>
      <c r="H36" s="58"/>
    </row>
    <row r="37" spans="1:8" outlineLevel="1" x14ac:dyDescent="0.2">
      <c r="A37" s="15"/>
      <c r="B37" s="28"/>
      <c r="C37" s="87"/>
      <c r="D37" s="59"/>
      <c r="E37" s="58"/>
      <c r="F37" s="58"/>
      <c r="G37" s="58"/>
      <c r="H37" s="58"/>
    </row>
    <row r="38" spans="1:8" ht="15" outlineLevel="1" x14ac:dyDescent="0.25">
      <c r="A38" s="21" t="s">
        <v>117</v>
      </c>
      <c r="B38" s="28"/>
      <c r="C38" s="87"/>
      <c r="D38" s="59"/>
      <c r="E38" s="58"/>
      <c r="F38" s="58"/>
      <c r="G38" s="58"/>
      <c r="H38" s="58"/>
    </row>
    <row r="39" spans="1:8" ht="15" outlineLevel="1" x14ac:dyDescent="0.25">
      <c r="A39" s="15" t="s">
        <v>56</v>
      </c>
      <c r="B39" s="28"/>
      <c r="C39" s="11"/>
      <c r="D39" s="84"/>
      <c r="E39" s="84"/>
      <c r="F39" s="84"/>
      <c r="G39" s="84"/>
      <c r="H39" s="84"/>
    </row>
    <row r="40" spans="1:8" ht="15" outlineLevel="1" x14ac:dyDescent="0.25">
      <c r="A40" s="15"/>
      <c r="B40" s="28" t="s">
        <v>54</v>
      </c>
      <c r="C40" s="87" t="s">
        <v>58</v>
      </c>
      <c r="D40" s="83">
        <v>200</v>
      </c>
      <c r="E40" s="83">
        <v>200</v>
      </c>
      <c r="F40" s="83">
        <v>200</v>
      </c>
      <c r="G40" s="83">
        <v>200</v>
      </c>
      <c r="H40" s="83">
        <v>200</v>
      </c>
    </row>
    <row r="41" spans="1:8" ht="15" outlineLevel="1" x14ac:dyDescent="0.25">
      <c r="A41" s="15"/>
      <c r="B41" s="28" t="s">
        <v>55</v>
      </c>
      <c r="C41" s="87" t="s">
        <v>59</v>
      </c>
      <c r="D41" s="83">
        <v>1200</v>
      </c>
      <c r="E41" s="83">
        <f>D41*(1+$D$61)</f>
        <v>1262.4000000000001</v>
      </c>
      <c r="F41" s="83">
        <f t="shared" ref="F41:H41" si="5">E41*(1+$D$61)</f>
        <v>1328.0448000000001</v>
      </c>
      <c r="G41" s="83">
        <f t="shared" si="5"/>
        <v>1397.1031296000001</v>
      </c>
      <c r="H41" s="83">
        <f t="shared" si="5"/>
        <v>1469.7524923392002</v>
      </c>
    </row>
    <row r="42" spans="1:8" ht="15" outlineLevel="1" x14ac:dyDescent="0.25">
      <c r="A42" s="15" t="s">
        <v>57</v>
      </c>
      <c r="B42" s="28"/>
      <c r="C42" s="11"/>
      <c r="D42" s="84"/>
      <c r="E42" s="84"/>
      <c r="F42" s="84"/>
      <c r="G42" s="84"/>
      <c r="H42" s="84"/>
    </row>
    <row r="43" spans="1:8" ht="15" outlineLevel="1" x14ac:dyDescent="0.25">
      <c r="A43" s="15"/>
      <c r="B43" s="28" t="s">
        <v>54</v>
      </c>
      <c r="C43" s="87" t="s">
        <v>58</v>
      </c>
      <c r="D43" s="83">
        <v>200</v>
      </c>
      <c r="E43" s="83">
        <v>200</v>
      </c>
      <c r="F43" s="83">
        <v>200</v>
      </c>
      <c r="G43" s="83">
        <v>200</v>
      </c>
      <c r="H43" s="83">
        <v>200</v>
      </c>
    </row>
    <row r="44" spans="1:8" ht="15" outlineLevel="1" x14ac:dyDescent="0.25">
      <c r="A44" s="15"/>
      <c r="B44" s="28" t="s">
        <v>55</v>
      </c>
      <c r="C44" s="87" t="s">
        <v>59</v>
      </c>
      <c r="D44" s="83">
        <v>280</v>
      </c>
      <c r="E44" s="83">
        <f>D44*(1+$D$61)</f>
        <v>294.56</v>
      </c>
      <c r="F44" s="83">
        <f t="shared" ref="F44:H44" si="6">E44*(1+$D$61)</f>
        <v>309.87711999999999</v>
      </c>
      <c r="G44" s="83">
        <f t="shared" si="6"/>
        <v>325.99073024</v>
      </c>
      <c r="H44" s="83">
        <f t="shared" si="6"/>
        <v>342.94224821248002</v>
      </c>
    </row>
    <row r="45" spans="1:8" outlineLevel="1" x14ac:dyDescent="0.2">
      <c r="A45" s="15"/>
      <c r="B45" s="28"/>
      <c r="C45" s="87"/>
      <c r="D45" s="59"/>
      <c r="E45" s="58"/>
      <c r="F45" s="58"/>
      <c r="G45" s="58"/>
      <c r="H45" s="58"/>
    </row>
    <row r="46" spans="1:8" ht="15" outlineLevel="1" x14ac:dyDescent="0.25">
      <c r="A46" s="21" t="s">
        <v>63</v>
      </c>
      <c r="B46" s="28"/>
      <c r="C46" s="87"/>
      <c r="D46" s="59"/>
      <c r="E46" s="58"/>
      <c r="F46" s="58"/>
      <c r="G46" s="58"/>
      <c r="H46" s="58"/>
    </row>
    <row r="47" spans="1:8" outlineLevel="1" x14ac:dyDescent="0.2">
      <c r="A47" s="15" t="s">
        <v>174</v>
      </c>
      <c r="B47" s="28"/>
      <c r="C47" s="87"/>
      <c r="D47" s="58"/>
      <c r="E47" s="58"/>
      <c r="F47" s="58"/>
      <c r="G47" s="58"/>
      <c r="H47" s="58"/>
    </row>
    <row r="48" spans="1:8" ht="15" outlineLevel="1" x14ac:dyDescent="0.25">
      <c r="A48" s="15"/>
      <c r="B48" s="28" t="s">
        <v>63</v>
      </c>
      <c r="C48" s="87" t="s">
        <v>60</v>
      </c>
      <c r="D48" s="83">
        <v>15</v>
      </c>
      <c r="E48" s="83">
        <v>15</v>
      </c>
      <c r="F48" s="83">
        <v>7</v>
      </c>
      <c r="G48" s="83">
        <v>7</v>
      </c>
      <c r="H48" s="83">
        <v>7</v>
      </c>
    </row>
    <row r="49" spans="1:8" ht="15" outlineLevel="1" x14ac:dyDescent="0.25">
      <c r="A49" s="15"/>
      <c r="B49" s="28" t="s">
        <v>61</v>
      </c>
      <c r="C49" s="87" t="s">
        <v>18</v>
      </c>
      <c r="D49" s="83">
        <v>150</v>
      </c>
      <c r="E49" s="88">
        <f>D49*(1+E75)</f>
        <v>152.95500000000001</v>
      </c>
      <c r="F49" s="88">
        <f>E49*(1+F75)</f>
        <v>156.02939550000002</v>
      </c>
      <c r="G49" s="88">
        <f>F49*(1+G75)</f>
        <v>159.19679222865003</v>
      </c>
      <c r="H49" s="88">
        <f>G49*(1+H75)</f>
        <v>162.42848711089161</v>
      </c>
    </row>
    <row r="50" spans="1:8" outlineLevel="1" x14ac:dyDescent="0.2">
      <c r="A50" s="15" t="s">
        <v>180</v>
      </c>
      <c r="B50" s="28"/>
      <c r="C50" s="87"/>
      <c r="D50" s="59"/>
      <c r="E50" s="58"/>
      <c r="F50" s="58"/>
      <c r="G50" s="58"/>
      <c r="H50" s="58"/>
    </row>
    <row r="51" spans="1:8" ht="15" outlineLevel="1" x14ac:dyDescent="0.25">
      <c r="A51" s="15"/>
      <c r="B51" s="28" t="s">
        <v>63</v>
      </c>
      <c r="C51" s="87" t="s">
        <v>60</v>
      </c>
      <c r="D51" s="83">
        <v>6</v>
      </c>
      <c r="E51" s="83">
        <v>8</v>
      </c>
      <c r="F51" s="83">
        <v>16</v>
      </c>
      <c r="G51" s="83">
        <v>18</v>
      </c>
      <c r="H51" s="83">
        <v>20</v>
      </c>
    </row>
    <row r="52" spans="1:8" ht="15" outlineLevel="1" x14ac:dyDescent="0.25">
      <c r="A52" s="15"/>
      <c r="B52" s="28" t="s">
        <v>61</v>
      </c>
      <c r="C52" s="87" t="s">
        <v>18</v>
      </c>
      <c r="D52" s="83">
        <v>75</v>
      </c>
      <c r="E52" s="88">
        <f>D52*(1+E75)</f>
        <v>76.477500000000006</v>
      </c>
      <c r="F52" s="88">
        <f>E52*(1+F75)</f>
        <v>78.014697750000011</v>
      </c>
      <c r="G52" s="88">
        <f>F52*(1+G75)</f>
        <v>79.598396114325013</v>
      </c>
      <c r="H52" s="88">
        <f>G52*(1+H75)</f>
        <v>81.214243555445805</v>
      </c>
    </row>
    <row r="53" spans="1:8" outlineLevel="1" x14ac:dyDescent="0.2">
      <c r="A53" s="15" t="s">
        <v>19</v>
      </c>
      <c r="B53" s="28"/>
      <c r="C53" s="87"/>
      <c r="D53" s="59"/>
      <c r="E53" s="58"/>
      <c r="F53" s="58"/>
      <c r="G53" s="58"/>
      <c r="H53" s="58"/>
    </row>
    <row r="54" spans="1:8" ht="15" outlineLevel="1" x14ac:dyDescent="0.25">
      <c r="A54" s="15"/>
      <c r="B54" s="28" t="s">
        <v>63</v>
      </c>
      <c r="C54" s="87" t="s">
        <v>60</v>
      </c>
      <c r="D54" s="83">
        <v>1</v>
      </c>
      <c r="E54" s="83">
        <v>1</v>
      </c>
      <c r="F54" s="83">
        <v>1</v>
      </c>
      <c r="G54" s="83">
        <v>1</v>
      </c>
      <c r="H54" s="83">
        <v>1</v>
      </c>
    </row>
    <row r="55" spans="1:8" ht="15" outlineLevel="1" x14ac:dyDescent="0.25">
      <c r="A55" s="15"/>
      <c r="B55" s="28" t="s">
        <v>61</v>
      </c>
      <c r="C55" s="87" t="s">
        <v>18</v>
      </c>
      <c r="D55" s="83">
        <v>90</v>
      </c>
      <c r="E55" s="88">
        <f>D55*(1+E75)</f>
        <v>91.77300000000001</v>
      </c>
      <c r="F55" s="88">
        <f>E55*(1+F75)</f>
        <v>93.617637300000013</v>
      </c>
      <c r="G55" s="88">
        <f>F55*(1+G75)</f>
        <v>95.518075337190012</v>
      </c>
      <c r="H55" s="88">
        <f>G55*(1+H75)</f>
        <v>97.457092266534971</v>
      </c>
    </row>
    <row r="56" spans="1:8" outlineLevel="1" x14ac:dyDescent="0.2">
      <c r="A56" s="15" t="s">
        <v>62</v>
      </c>
      <c r="B56" s="28"/>
      <c r="C56" s="87"/>
      <c r="D56" s="59"/>
      <c r="E56" s="58"/>
      <c r="F56" s="58"/>
      <c r="G56" s="58"/>
      <c r="H56" s="58"/>
    </row>
    <row r="57" spans="1:8" ht="15" outlineLevel="1" x14ac:dyDescent="0.25">
      <c r="A57" s="15"/>
      <c r="B57" s="28" t="s">
        <v>63</v>
      </c>
      <c r="C57" s="87" t="s">
        <v>60</v>
      </c>
      <c r="D57" s="83">
        <v>15</v>
      </c>
      <c r="E57" s="83">
        <v>15</v>
      </c>
      <c r="F57" s="83">
        <v>0</v>
      </c>
      <c r="G57" s="83">
        <v>0</v>
      </c>
      <c r="H57" s="83">
        <v>0</v>
      </c>
    </row>
    <row r="58" spans="1:8" ht="15" outlineLevel="1" x14ac:dyDescent="0.25">
      <c r="A58" s="15"/>
      <c r="B58" s="28" t="s">
        <v>61</v>
      </c>
      <c r="C58" s="87" t="s">
        <v>18</v>
      </c>
      <c r="D58" s="83">
        <v>50</v>
      </c>
      <c r="E58" s="88">
        <f>D58*(1+E75)</f>
        <v>50.984999999999999</v>
      </c>
      <c r="F58" s="88">
        <f>E58*(1+F75)</f>
        <v>52.009798500000002</v>
      </c>
      <c r="G58" s="88">
        <f>F58*(1+G75)</f>
        <v>53.065597409550001</v>
      </c>
      <c r="H58" s="88">
        <f>G58*(1+H75)</f>
        <v>54.142829036963867</v>
      </c>
    </row>
    <row r="59" spans="1:8" outlineLevel="1" x14ac:dyDescent="0.2">
      <c r="A59" s="15"/>
      <c r="B59" s="28"/>
      <c r="C59" s="87"/>
      <c r="D59" s="59"/>
      <c r="E59" s="58"/>
      <c r="F59" s="58"/>
      <c r="G59" s="58"/>
      <c r="H59" s="58"/>
    </row>
    <row r="60" spans="1:8" ht="15" outlineLevel="1" x14ac:dyDescent="0.25">
      <c r="A60" s="15" t="s">
        <v>166</v>
      </c>
      <c r="B60" s="28"/>
      <c r="C60" s="87" t="s">
        <v>7</v>
      </c>
      <c r="D60" s="89">
        <v>0.1</v>
      </c>
      <c r="E60" s="89">
        <v>0.05</v>
      </c>
      <c r="F60" s="89">
        <v>0.03</v>
      </c>
      <c r="G60" s="89">
        <v>1.2999999999999999E-2</v>
      </c>
      <c r="H60" s="89">
        <v>5.0000000000000001E-3</v>
      </c>
    </row>
    <row r="61" spans="1:8" ht="15" outlineLevel="1" x14ac:dyDescent="0.25">
      <c r="A61" s="14" t="s">
        <v>65</v>
      </c>
      <c r="B61" s="125"/>
      <c r="C61" s="87" t="s">
        <v>7</v>
      </c>
      <c r="D61" s="89">
        <v>5.1999999999999998E-2</v>
      </c>
      <c r="E61" s="58"/>
      <c r="F61" s="58"/>
      <c r="G61" s="58"/>
      <c r="H61" s="58"/>
    </row>
    <row r="62" spans="1:8" outlineLevel="1" x14ac:dyDescent="0.2">
      <c r="A62" s="42"/>
      <c r="B62" s="42"/>
      <c r="C62" s="87"/>
      <c r="D62" s="59"/>
      <c r="E62" s="58"/>
      <c r="F62" s="58"/>
      <c r="G62" s="58"/>
      <c r="H62" s="58"/>
    </row>
    <row r="63" spans="1:8" ht="15" outlineLevel="1" x14ac:dyDescent="0.25">
      <c r="A63" s="53" t="s">
        <v>142</v>
      </c>
      <c r="B63" s="72"/>
      <c r="C63" s="73"/>
      <c r="D63" s="90"/>
      <c r="E63" s="64"/>
      <c r="F63" s="64"/>
      <c r="G63" s="64"/>
      <c r="H63" s="64"/>
    </row>
    <row r="64" spans="1:8" ht="15" outlineLevel="1" x14ac:dyDescent="0.25">
      <c r="A64" s="12" t="s">
        <v>202</v>
      </c>
      <c r="B64" s="97"/>
      <c r="C64" s="55" t="s">
        <v>24</v>
      </c>
      <c r="D64" s="83">
        <v>35000</v>
      </c>
      <c r="E64" s="58"/>
      <c r="F64" s="58"/>
      <c r="G64" s="58"/>
      <c r="H64" s="58"/>
    </row>
    <row r="65" spans="1:8" ht="15" outlineLevel="1" x14ac:dyDescent="0.25">
      <c r="A65" s="21" t="s">
        <v>66</v>
      </c>
      <c r="B65" s="28"/>
      <c r="C65" s="55" t="s">
        <v>15</v>
      </c>
      <c r="D65" s="83">
        <v>700</v>
      </c>
      <c r="E65" s="58"/>
      <c r="F65" s="58"/>
      <c r="G65" s="58"/>
      <c r="H65" s="58"/>
    </row>
    <row r="66" spans="1:8" ht="15" outlineLevel="1" x14ac:dyDescent="0.25">
      <c r="A66" s="21" t="s">
        <v>67</v>
      </c>
      <c r="B66" s="28"/>
      <c r="C66" s="55" t="s">
        <v>15</v>
      </c>
      <c r="D66" s="83">
        <v>200</v>
      </c>
      <c r="E66" s="83">
        <v>30</v>
      </c>
      <c r="F66" s="83">
        <v>30</v>
      </c>
      <c r="G66" s="83">
        <v>30</v>
      </c>
      <c r="H66" s="83">
        <v>30</v>
      </c>
    </row>
    <row r="67" spans="1:8" ht="15" outlineLevel="1" x14ac:dyDescent="0.25">
      <c r="A67" s="21" t="s">
        <v>175</v>
      </c>
      <c r="B67" s="28"/>
      <c r="C67" s="55" t="s">
        <v>25</v>
      </c>
      <c r="D67" s="83">
        <v>50000</v>
      </c>
      <c r="E67" s="58"/>
      <c r="F67" s="58"/>
      <c r="G67" s="58"/>
      <c r="H67" s="58"/>
    </row>
    <row r="68" spans="1:8" ht="15" outlineLevel="1" x14ac:dyDescent="0.25">
      <c r="A68" s="21" t="s">
        <v>68</v>
      </c>
      <c r="B68" s="28"/>
      <c r="C68" s="55" t="s">
        <v>25</v>
      </c>
      <c r="D68" s="57">
        <v>250000</v>
      </c>
      <c r="E68" s="58"/>
      <c r="F68" s="58"/>
      <c r="G68" s="58"/>
      <c r="H68" s="58"/>
    </row>
    <row r="69" spans="1:8" ht="15" outlineLevel="1" x14ac:dyDescent="0.25">
      <c r="A69" s="15"/>
      <c r="B69" s="28"/>
      <c r="C69" s="87"/>
      <c r="D69" s="91"/>
      <c r="E69" s="58"/>
      <c r="F69" s="58"/>
      <c r="G69" s="58"/>
      <c r="H69" s="58"/>
    </row>
    <row r="70" spans="1:8" ht="15" outlineLevel="1" x14ac:dyDescent="0.25">
      <c r="A70" s="21" t="s">
        <v>176</v>
      </c>
      <c r="B70" s="28"/>
      <c r="C70" s="87" t="s">
        <v>7</v>
      </c>
      <c r="D70" s="95">
        <v>0.21</v>
      </c>
      <c r="E70" s="58"/>
      <c r="F70" s="58"/>
      <c r="G70" s="58"/>
      <c r="H70" s="58"/>
    </row>
    <row r="71" spans="1:8" ht="15" outlineLevel="1" x14ac:dyDescent="0.25">
      <c r="A71" s="21" t="s">
        <v>179</v>
      </c>
      <c r="B71" s="28"/>
      <c r="C71" s="87" t="s">
        <v>7</v>
      </c>
      <c r="D71" s="108">
        <v>5.0000000000000001E-3</v>
      </c>
      <c r="E71" s="58"/>
      <c r="F71" s="58"/>
      <c r="G71" s="58"/>
      <c r="H71" s="58"/>
    </row>
    <row r="72" spans="1:8" ht="15" outlineLevel="1" x14ac:dyDescent="0.25">
      <c r="A72" s="20" t="s">
        <v>178</v>
      </c>
      <c r="B72" s="125"/>
      <c r="C72" s="87" t="s">
        <v>7</v>
      </c>
      <c r="D72" s="286">
        <v>4.0599999999999997E-2</v>
      </c>
      <c r="E72" s="58"/>
      <c r="F72" s="58"/>
      <c r="G72" s="58"/>
      <c r="H72" s="58"/>
    </row>
    <row r="73" spans="1:8" outlineLevel="1" x14ac:dyDescent="0.2">
      <c r="A73" s="42"/>
      <c r="B73" s="42"/>
      <c r="D73" s="59"/>
      <c r="E73" s="58"/>
      <c r="F73" s="58"/>
      <c r="G73" s="58"/>
      <c r="H73" s="58"/>
    </row>
    <row r="74" spans="1:8" ht="15" outlineLevel="1" x14ac:dyDescent="0.25">
      <c r="A74" s="72" t="s">
        <v>69</v>
      </c>
      <c r="B74" s="72"/>
      <c r="C74" s="53"/>
      <c r="D74" s="53"/>
      <c r="E74" s="53"/>
      <c r="F74" s="53"/>
      <c r="G74" s="53"/>
      <c r="H74" s="53"/>
    </row>
    <row r="75" spans="1:8" ht="15" outlineLevel="1" x14ac:dyDescent="0.25">
      <c r="A75" s="181" t="s">
        <v>23</v>
      </c>
      <c r="B75" s="28"/>
      <c r="C75" s="55" t="s">
        <v>7</v>
      </c>
      <c r="D75" s="62">
        <v>1.9E-2</v>
      </c>
      <c r="E75" s="62">
        <v>1.9699999999999999E-2</v>
      </c>
      <c r="F75" s="62">
        <v>2.01E-2</v>
      </c>
      <c r="G75" s="62">
        <v>2.0299999999999999E-2</v>
      </c>
      <c r="H75" s="62">
        <v>2.0299999999999999E-2</v>
      </c>
    </row>
    <row r="76" spans="1:8" ht="15" outlineLevel="1" x14ac:dyDescent="0.25">
      <c r="A76" s="181" t="s">
        <v>13</v>
      </c>
      <c r="B76" s="28"/>
      <c r="C76" s="55" t="s">
        <v>14</v>
      </c>
      <c r="D76" s="82">
        <v>1.1200000000000001</v>
      </c>
      <c r="E76" s="82">
        <v>1.07</v>
      </c>
      <c r="F76" s="82">
        <v>1.1499999999999999</v>
      </c>
      <c r="G76" s="82">
        <v>1.1499999999999999</v>
      </c>
      <c r="H76" s="82">
        <v>1.1499999999999999</v>
      </c>
    </row>
    <row r="77" spans="1:8" ht="15" outlineLevel="1" x14ac:dyDescent="0.25">
      <c r="A77" s="182" t="s">
        <v>64</v>
      </c>
      <c r="B77" s="125"/>
      <c r="C77" s="55" t="s">
        <v>21</v>
      </c>
      <c r="D77" s="82">
        <v>1.1100000000000001</v>
      </c>
      <c r="E77" s="82">
        <v>0.98599999999999999</v>
      </c>
      <c r="F77" s="82">
        <v>1.0509999999999999</v>
      </c>
      <c r="G77" s="82">
        <v>1.123</v>
      </c>
      <c r="H77" s="82">
        <v>1.157</v>
      </c>
    </row>
    <row r="78" spans="1:8" outlineLevel="1" x14ac:dyDescent="0.2">
      <c r="D78" s="58"/>
    </row>
    <row r="79" spans="1:8" outlineLevel="1" x14ac:dyDescent="0.2"/>
    <row r="80" spans="1:8" outlineLevel="1" x14ac:dyDescent="0.2"/>
    <row r="81" outlineLevel="1" x14ac:dyDescent="0.2"/>
    <row r="82" outlineLevel="1" x14ac:dyDescent="0.2"/>
    <row r="83" outlineLevel="1" x14ac:dyDescent="0.2"/>
    <row r="84" outlineLevel="1" x14ac:dyDescent="0.2"/>
    <row r="85" outlineLevel="1" x14ac:dyDescent="0.2"/>
    <row r="86" outlineLevel="1" x14ac:dyDescent="0.2"/>
    <row r="87" outlineLevel="1" x14ac:dyDescent="0.2"/>
    <row r="88" outlineLevel="1" x14ac:dyDescent="0.2"/>
    <row r="89" outlineLevel="1" x14ac:dyDescent="0.2"/>
    <row r="90" outlineLevel="1" x14ac:dyDescent="0.2"/>
    <row r="91" outlineLevel="1" x14ac:dyDescent="0.2"/>
    <row r="92" outlineLevel="1" x14ac:dyDescent="0.2"/>
    <row r="93" outlineLevel="1" x14ac:dyDescent="0.2"/>
    <row r="94" outlineLevel="1" x14ac:dyDescent="0.2"/>
    <row r="95" outlineLevel="1" x14ac:dyDescent="0.2"/>
    <row r="96" outlineLevel="1" x14ac:dyDescent="0.2"/>
    <row r="97" spans="1:8" outlineLevel="1" x14ac:dyDescent="0.2"/>
    <row r="98" spans="1:8" outlineLevel="1" x14ac:dyDescent="0.2"/>
    <row r="99" spans="1:8" outlineLevel="1" x14ac:dyDescent="0.2"/>
    <row r="100" spans="1:8" outlineLevel="1" x14ac:dyDescent="0.2"/>
    <row r="103" spans="1:8" outlineLevel="1" x14ac:dyDescent="0.2"/>
    <row r="104" spans="1:8" outlineLevel="1" x14ac:dyDescent="0.2"/>
    <row r="105" spans="1:8" outlineLevel="1" x14ac:dyDescent="0.2"/>
    <row r="106" spans="1:8" outlineLevel="1" x14ac:dyDescent="0.2"/>
    <row r="107" spans="1:8" outlineLevel="1" x14ac:dyDescent="0.2"/>
    <row r="108" spans="1:8" outlineLevel="1" x14ac:dyDescent="0.2"/>
    <row r="109" spans="1:8" outlineLevel="1" x14ac:dyDescent="0.2"/>
    <row r="110" spans="1:8" outlineLevel="1" x14ac:dyDescent="0.2"/>
    <row r="111" spans="1:8" s="42" customFormat="1" outlineLevel="1" x14ac:dyDescent="0.2">
      <c r="A111" s="11"/>
      <c r="B111" s="11"/>
      <c r="C111" s="55"/>
      <c r="D111" s="11"/>
      <c r="E111" s="11"/>
      <c r="F111" s="11"/>
      <c r="G111" s="11"/>
      <c r="H111" s="11"/>
    </row>
    <row r="112" spans="1:8" outlineLevel="1" x14ac:dyDescent="0.2"/>
    <row r="113" spans="1:8" outlineLevel="1" x14ac:dyDescent="0.2"/>
    <row r="114" spans="1:8" s="42" customFormat="1" outlineLevel="1" x14ac:dyDescent="0.2">
      <c r="A114" s="11"/>
      <c r="B114" s="11"/>
      <c r="C114" s="55"/>
      <c r="D114" s="11"/>
      <c r="E114" s="11"/>
      <c r="F114" s="11"/>
      <c r="G114" s="11"/>
      <c r="H114" s="11"/>
    </row>
    <row r="115" spans="1:8" outlineLevel="1" x14ac:dyDescent="0.2"/>
    <row r="116" spans="1:8" outlineLevel="1" x14ac:dyDescent="0.2"/>
    <row r="117" spans="1:8" outlineLevel="1" x14ac:dyDescent="0.2"/>
    <row r="118" spans="1:8" outlineLevel="1" x14ac:dyDescent="0.2"/>
    <row r="119" spans="1:8" outlineLevel="1" x14ac:dyDescent="0.2"/>
    <row r="120" spans="1:8" outlineLevel="1" x14ac:dyDescent="0.2"/>
    <row r="121" spans="1:8" outlineLevel="1" x14ac:dyDescent="0.2"/>
    <row r="122" spans="1:8" outlineLevel="1" x14ac:dyDescent="0.2"/>
    <row r="123" spans="1:8" outlineLevel="1" x14ac:dyDescent="0.2"/>
    <row r="124" spans="1:8" outlineLevel="1" x14ac:dyDescent="0.2"/>
    <row r="125" spans="1:8" outlineLevel="1" x14ac:dyDescent="0.2"/>
    <row r="126" spans="1:8" outlineLevel="1" x14ac:dyDescent="0.2"/>
    <row r="127" spans="1:8" outlineLevel="1" x14ac:dyDescent="0.2"/>
    <row r="128" spans="1:8" outlineLevel="1" x14ac:dyDescent="0.2"/>
    <row r="129" outlineLevel="1" x14ac:dyDescent="0.2"/>
    <row r="130" outlineLevel="1" x14ac:dyDescent="0.2"/>
    <row r="131" outlineLevel="1" x14ac:dyDescent="0.2"/>
    <row r="132" outlineLevel="1" x14ac:dyDescent="0.2"/>
    <row r="133" outlineLevel="1" x14ac:dyDescent="0.2"/>
    <row r="134" outlineLevel="1" x14ac:dyDescent="0.2"/>
    <row r="135" outlineLevel="1" x14ac:dyDescent="0.2"/>
    <row r="138" outlineLevel="1" x14ac:dyDescent="0.2"/>
    <row r="139" outlineLevel="1" x14ac:dyDescent="0.2"/>
    <row r="140" outlineLevel="1" x14ac:dyDescent="0.2"/>
    <row r="141" outlineLevel="1" x14ac:dyDescent="0.2"/>
    <row r="142" outlineLevel="1" x14ac:dyDescent="0.2"/>
    <row r="143" outlineLevel="1" x14ac:dyDescent="0.2"/>
    <row r="144" outlineLevel="1" x14ac:dyDescent="0.2"/>
    <row r="145" spans="1:8" outlineLevel="1" x14ac:dyDescent="0.2"/>
    <row r="146" spans="1:8" outlineLevel="1" x14ac:dyDescent="0.2"/>
    <row r="147" spans="1:8" s="61" customFormat="1" ht="15" outlineLevel="1" x14ac:dyDescent="0.25">
      <c r="A147" s="11"/>
      <c r="B147" s="11"/>
      <c r="C147" s="55"/>
      <c r="D147" s="11"/>
      <c r="E147" s="11"/>
      <c r="F147" s="11"/>
      <c r="G147" s="11"/>
      <c r="H147" s="11"/>
    </row>
    <row r="150" spans="1:8" outlineLevel="1" x14ac:dyDescent="0.2"/>
    <row r="151" spans="1:8" outlineLevel="1" x14ac:dyDescent="0.2"/>
    <row r="152" spans="1:8" outlineLevel="1" x14ac:dyDescent="0.2"/>
  </sheetData>
  <mergeCells count="1">
    <mergeCell ref="D2:H2"/>
  </mergeCells>
  <conditionalFormatting sqref="B3 A2:C2 A74:H74 A4:XFD4 B1:XFD1">
    <cfRule type="cellIs" dxfId="179" priority="51" operator="lessThan">
      <formula>0</formula>
    </cfRule>
    <cfRule type="expression" dxfId="178" priority="52">
      <formula>"&lt;0"</formula>
    </cfRule>
  </conditionalFormatting>
  <conditionalFormatting sqref="A5">
    <cfRule type="cellIs" dxfId="177" priority="49" operator="lessThan">
      <formula>0</formula>
    </cfRule>
    <cfRule type="expression" dxfId="176" priority="50">
      <formula>"&lt;0"</formula>
    </cfRule>
  </conditionalFormatting>
  <conditionalFormatting sqref="B5">
    <cfRule type="cellIs" dxfId="175" priority="47" operator="lessThan">
      <formula>0</formula>
    </cfRule>
    <cfRule type="expression" dxfId="174" priority="48">
      <formula>"&lt;0"</formula>
    </cfRule>
  </conditionalFormatting>
  <conditionalFormatting sqref="A1">
    <cfRule type="cellIs" dxfId="173" priority="23" operator="lessThan">
      <formula>0</formula>
    </cfRule>
    <cfRule type="expression" dxfId="172" priority="24">
      <formula>"&lt;0"</formula>
    </cfRule>
  </conditionalFormatting>
  <conditionalFormatting sqref="A3">
    <cfRule type="cellIs" dxfId="171" priority="21" operator="lessThan">
      <formula>0</formula>
    </cfRule>
    <cfRule type="expression" dxfId="170" priority="22">
      <formula>"&lt;0"</formula>
    </cfRule>
  </conditionalFormatting>
  <conditionalFormatting sqref="A31">
    <cfRule type="cellIs" dxfId="169" priority="19" operator="lessThan">
      <formula>0</formula>
    </cfRule>
    <cfRule type="expression" dxfId="168" priority="20">
      <formula>"&lt;0"</formula>
    </cfRule>
  </conditionalFormatting>
  <conditionalFormatting sqref="B31">
    <cfRule type="cellIs" dxfId="167" priority="17" operator="lessThan">
      <formula>0</formula>
    </cfRule>
    <cfRule type="expression" dxfId="166" priority="18">
      <formula>"&lt;0"</formula>
    </cfRule>
  </conditionalFormatting>
  <conditionalFormatting sqref="A63">
    <cfRule type="cellIs" dxfId="165" priority="15" operator="lessThan">
      <formula>0</formula>
    </cfRule>
    <cfRule type="expression" dxfId="164" priority="16">
      <formula>"&lt;0"</formula>
    </cfRule>
  </conditionalFormatting>
  <conditionalFormatting sqref="B63">
    <cfRule type="cellIs" dxfId="163" priority="13" operator="lessThan">
      <formula>0</formula>
    </cfRule>
    <cfRule type="expression" dxfId="162" priority="14">
      <formula>"&lt;0"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W9"/>
  <sheetViews>
    <sheetView zoomScale="85" zoomScaleNormal="85" zoomScalePageLayoutView="85" workbookViewId="0">
      <pane xSplit="8" ySplit="3" topLeftCell="I4" activePane="bottomRight" state="frozen"/>
      <selection activeCell="A9" sqref="A9:I9"/>
      <selection pane="topRight" activeCell="A9" sqref="A9:I9"/>
      <selection pane="bottomLeft" activeCell="A9" sqref="A9:I9"/>
      <selection pane="bottomRight" activeCell="D5" sqref="D5"/>
    </sheetView>
  </sheetViews>
  <sheetFormatPr defaultColWidth="8.85546875" defaultRowHeight="14.25" x14ac:dyDescent="0.2"/>
  <cols>
    <col min="1" max="1" width="2.42578125" style="11" customWidth="1"/>
    <col min="2" max="2" width="102.140625" style="11" bestFit="1" customWidth="1"/>
    <col min="3" max="3" width="14.7109375" style="71" bestFit="1" customWidth="1"/>
    <col min="4" max="8" width="15.7109375" style="11" customWidth="1"/>
    <col min="9" max="16384" width="8.85546875" style="11"/>
  </cols>
  <sheetData>
    <row r="1" spans="1:23" s="6" customFormat="1" ht="18" x14ac:dyDescent="0.25">
      <c r="A1" s="1" t="s">
        <v>141</v>
      </c>
      <c r="B1" s="2"/>
      <c r="C1" s="3"/>
      <c r="D1" s="2"/>
      <c r="E1" s="2"/>
      <c r="F1" s="2"/>
      <c r="G1" s="2"/>
      <c r="H1" s="4"/>
      <c r="I1" s="4"/>
      <c r="J1" s="4"/>
      <c r="K1" s="4"/>
      <c r="L1" s="4"/>
      <c r="M1" s="4"/>
      <c r="N1" s="4"/>
      <c r="O1" s="4"/>
      <c r="P1" s="4"/>
      <c r="Q1" s="5"/>
      <c r="R1" s="5"/>
      <c r="S1" s="5"/>
      <c r="T1" s="5"/>
      <c r="U1" s="5"/>
      <c r="V1" s="5"/>
      <c r="W1" s="5"/>
    </row>
    <row r="2" spans="1:23" s="6" customFormat="1" ht="15.75" x14ac:dyDescent="0.25">
      <c r="A2" s="7" t="s">
        <v>11</v>
      </c>
      <c r="B2" s="2"/>
      <c r="C2" s="3"/>
      <c r="D2" s="410" t="s">
        <v>2</v>
      </c>
      <c r="E2" s="410"/>
      <c r="F2" s="410"/>
      <c r="G2" s="410"/>
      <c r="H2" s="411"/>
      <c r="I2" s="4"/>
      <c r="J2" s="4"/>
      <c r="K2" s="4"/>
      <c r="L2" s="4"/>
      <c r="M2" s="4"/>
      <c r="N2" s="4"/>
      <c r="O2" s="4"/>
      <c r="P2" s="4"/>
      <c r="Q2" s="5"/>
      <c r="R2" s="5"/>
      <c r="S2" s="5"/>
      <c r="T2" s="5"/>
      <c r="U2" s="5"/>
      <c r="V2" s="5"/>
      <c r="W2" s="5"/>
    </row>
    <row r="3" spans="1:23" s="6" customFormat="1" ht="15.75" x14ac:dyDescent="0.25">
      <c r="A3" s="85" t="s">
        <v>16</v>
      </c>
      <c r="B3" s="2"/>
      <c r="C3" s="107" t="s">
        <v>70</v>
      </c>
      <c r="D3" s="236">
        <f>Cover!D11</f>
        <v>2018</v>
      </c>
      <c r="E3" s="51">
        <f>Cover!E11</f>
        <v>2019</v>
      </c>
      <c r="F3" s="51">
        <f>Cover!F11</f>
        <v>2020</v>
      </c>
      <c r="G3" s="51">
        <f>Cover!G11</f>
        <v>2021</v>
      </c>
      <c r="H3" s="51">
        <f>Cover!H11</f>
        <v>2022</v>
      </c>
      <c r="I3" s="4"/>
      <c r="J3" s="4"/>
      <c r="K3" s="4"/>
      <c r="L3" s="4"/>
      <c r="M3" s="4"/>
      <c r="N3" s="4"/>
      <c r="O3" s="4"/>
      <c r="P3" s="4"/>
      <c r="Q3" s="5"/>
      <c r="R3" s="5"/>
      <c r="S3" s="5"/>
      <c r="T3" s="5"/>
      <c r="U3" s="5"/>
      <c r="V3" s="5"/>
      <c r="W3" s="5"/>
    </row>
    <row r="4" spans="1:23" x14ac:dyDescent="0.2">
      <c r="D4" s="56"/>
      <c r="E4" s="56"/>
      <c r="F4" s="56"/>
      <c r="G4" s="56"/>
      <c r="H4" s="56"/>
    </row>
    <row r="5" spans="1:23" ht="15" x14ac:dyDescent="0.25">
      <c r="A5" s="72" t="s">
        <v>43</v>
      </c>
      <c r="B5" s="54"/>
      <c r="C5" s="298" t="s">
        <v>200</v>
      </c>
      <c r="D5" s="308">
        <f>Inputs!D14*Inputs!D13*Inputs!D29/1000000</f>
        <v>776.178</v>
      </c>
      <c r="E5" s="309">
        <f t="shared" ref="E5:H5" si="0">E6+E7+E8</f>
        <v>79400.703856471839</v>
      </c>
      <c r="F5" s="309">
        <f t="shared" si="0"/>
        <v>525193.18477704353</v>
      </c>
      <c r="G5" s="309">
        <f t="shared" si="0"/>
        <v>25447.591101855796</v>
      </c>
      <c r="H5" s="310">
        <f t="shared" si="0"/>
        <v>25956.542923892914</v>
      </c>
    </row>
    <row r="6" spans="1:23" ht="15" x14ac:dyDescent="0.25">
      <c r="A6" s="96"/>
      <c r="B6" s="124" t="s">
        <v>214</v>
      </c>
      <c r="C6" s="311" t="s">
        <v>200</v>
      </c>
      <c r="D6" s="299">
        <v>0</v>
      </c>
      <c r="E6" s="300">
        <f>Inputs!$D$6*Inputs!E17*Inputs!E25*1000</f>
        <v>3356.0668262441895</v>
      </c>
      <c r="F6" s="300">
        <f>Inputs!$D$6*Inputs!F17*Inputs!F25*1000</f>
        <v>22500</v>
      </c>
      <c r="G6" s="300">
        <f>Inputs!$D$6*Inputs!G17*Inputs!G25*1000</f>
        <v>15300</v>
      </c>
      <c r="H6" s="301">
        <f>Inputs!$D$6*Inputs!H17*Inputs!H25*1000</f>
        <v>15606.000000000002</v>
      </c>
    </row>
    <row r="7" spans="1:23" ht="15" x14ac:dyDescent="0.25">
      <c r="A7" s="15"/>
      <c r="B7" s="22" t="s">
        <v>143</v>
      </c>
      <c r="C7" s="255" t="s">
        <v>200</v>
      </c>
      <c r="D7" s="302">
        <v>0</v>
      </c>
      <c r="E7" s="303">
        <f>Inputs!E21*Inputs!E25*1000*Inputs!E8</f>
        <v>75485.292559186943</v>
      </c>
      <c r="F7" s="303">
        <f>Inputs!F21*Inputs!F25*1000*Inputs!F8</f>
        <v>498943.18477704347</v>
      </c>
      <c r="G7" s="303">
        <f>Inputs!G21*Inputs!G25*1000*Inputs!G8</f>
        <v>7597.5911018557963</v>
      </c>
      <c r="H7" s="303">
        <f>Inputs!H21*Inputs!H25*1000*Inputs!H8</f>
        <v>7749.5429238929128</v>
      </c>
    </row>
    <row r="8" spans="1:23" ht="15" x14ac:dyDescent="0.25">
      <c r="A8" s="14"/>
      <c r="B8" s="39" t="s">
        <v>163</v>
      </c>
      <c r="C8" s="312" t="s">
        <v>200</v>
      </c>
      <c r="D8" s="305">
        <v>0</v>
      </c>
      <c r="E8" s="306">
        <f>Inputs!$D$12*Inputs!$D$11*Inputs!E17*Inputs!E25*1000</f>
        <v>559.34447104069841</v>
      </c>
      <c r="F8" s="306">
        <f>Inputs!$D$12*Inputs!$D$11*Inputs!F17*Inputs!F25*1000</f>
        <v>3750.0000000000005</v>
      </c>
      <c r="G8" s="306">
        <f>Inputs!$D$12*Inputs!$D$11*Inputs!G17*Inputs!G25*1000</f>
        <v>2550.0000000000009</v>
      </c>
      <c r="H8" s="307">
        <f>Inputs!$D$12*Inputs!$D$11*Inputs!H17*Inputs!H25*1000</f>
        <v>2601.0000000000009</v>
      </c>
    </row>
    <row r="9" spans="1:23" x14ac:dyDescent="0.2">
      <c r="D9" s="74"/>
      <c r="E9" s="74"/>
      <c r="F9" s="74"/>
      <c r="G9" s="74"/>
      <c r="H9" s="74"/>
    </row>
  </sheetData>
  <mergeCells count="1">
    <mergeCell ref="D2:H2"/>
  </mergeCells>
  <conditionalFormatting sqref="A2:C2 I2:K3 B1:K1 Q1:XFD3">
    <cfRule type="cellIs" dxfId="161" priority="17" operator="lessThan">
      <formula>0</formula>
    </cfRule>
    <cfRule type="expression" dxfId="160" priority="18">
      <formula>"&lt;0"</formula>
    </cfRule>
  </conditionalFormatting>
  <conditionalFormatting sqref="A3:B3">
    <cfRule type="cellIs" dxfId="159" priority="21" operator="lessThan">
      <formula>0</formula>
    </cfRule>
    <cfRule type="expression" dxfId="158" priority="22">
      <formula>"&lt;0"</formula>
    </cfRule>
  </conditionalFormatting>
  <conditionalFormatting sqref="A5">
    <cfRule type="cellIs" dxfId="157" priority="15" operator="lessThan">
      <formula>0</formula>
    </cfRule>
    <cfRule type="expression" dxfId="156" priority="16">
      <formula>"&lt;0"</formula>
    </cfRule>
  </conditionalFormatting>
  <conditionalFormatting sqref="B5">
    <cfRule type="cellIs" dxfId="155" priority="13" operator="lessThan">
      <formula>0</formula>
    </cfRule>
    <cfRule type="expression" dxfId="154" priority="14">
      <formula>"&lt;0"</formula>
    </cfRule>
  </conditionalFormatting>
  <conditionalFormatting sqref="A1">
    <cfRule type="cellIs" dxfId="153" priority="3" operator="lessThan">
      <formula>0</formula>
    </cfRule>
    <cfRule type="expression" dxfId="152" priority="4">
      <formula>"&lt;0"</formula>
    </cfRule>
  </conditionalFormatting>
  <conditionalFormatting sqref="L1:P3">
    <cfRule type="cellIs" dxfId="151" priority="1" operator="lessThan">
      <formula>0</formula>
    </cfRule>
    <cfRule type="expression" dxfId="150" priority="2">
      <formula>"&lt;0"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O28"/>
  <sheetViews>
    <sheetView workbookViewId="0">
      <pane xSplit="8" ySplit="3" topLeftCell="I4" activePane="bottomRight" state="frozen"/>
      <selection activeCell="A9" sqref="A9:I9"/>
      <selection pane="topRight" activeCell="A9" sqref="A9:I9"/>
      <selection pane="bottomLeft" activeCell="A9" sqref="A9:I9"/>
      <selection pane="bottomRight" activeCell="E28" sqref="E28"/>
    </sheetView>
  </sheetViews>
  <sheetFormatPr defaultColWidth="8.85546875" defaultRowHeight="14.25" outlineLevelRow="1" x14ac:dyDescent="0.2"/>
  <cols>
    <col min="1" max="1" width="2.7109375" style="11" customWidth="1"/>
    <col min="2" max="2" width="50.42578125" style="11" customWidth="1"/>
    <col min="3" max="3" width="14.140625" style="71" bestFit="1" customWidth="1"/>
    <col min="4" max="8" width="15.7109375" style="11" customWidth="1"/>
    <col min="9" max="16384" width="8.85546875" style="11"/>
  </cols>
  <sheetData>
    <row r="1" spans="1:15" s="6" customFormat="1" ht="18" x14ac:dyDescent="0.25">
      <c r="A1" s="1" t="s">
        <v>141</v>
      </c>
      <c r="B1" s="2"/>
      <c r="C1" s="3"/>
      <c r="D1" s="2"/>
      <c r="E1" s="2"/>
      <c r="F1" s="2"/>
      <c r="G1" s="2"/>
      <c r="H1" s="4"/>
      <c r="I1" s="4"/>
      <c r="J1" s="4"/>
      <c r="K1" s="4"/>
      <c r="L1" s="4"/>
      <c r="M1" s="4"/>
      <c r="N1" s="4"/>
      <c r="O1" s="4"/>
    </row>
    <row r="2" spans="1:15" s="6" customFormat="1" ht="15.75" x14ac:dyDescent="0.25">
      <c r="A2" s="7" t="s">
        <v>12</v>
      </c>
      <c r="B2" s="2"/>
      <c r="C2" s="3"/>
      <c r="D2" s="410" t="s">
        <v>2</v>
      </c>
      <c r="E2" s="410"/>
      <c r="F2" s="410"/>
      <c r="G2" s="410"/>
      <c r="H2" s="411"/>
      <c r="I2" s="4"/>
      <c r="J2" s="4"/>
      <c r="K2" s="4"/>
      <c r="L2" s="4"/>
      <c r="M2" s="4"/>
      <c r="N2" s="4"/>
      <c r="O2" s="4"/>
    </row>
    <row r="3" spans="1:15" s="6" customFormat="1" ht="15.75" x14ac:dyDescent="0.25">
      <c r="A3" s="85" t="s">
        <v>16</v>
      </c>
      <c r="B3" s="2"/>
      <c r="C3" s="107" t="s">
        <v>70</v>
      </c>
      <c r="D3" s="236">
        <f>Cover!D11</f>
        <v>2018</v>
      </c>
      <c r="E3" s="51">
        <f>Cover!E11</f>
        <v>2019</v>
      </c>
      <c r="F3" s="51">
        <f>Cover!F11</f>
        <v>2020</v>
      </c>
      <c r="G3" s="51">
        <f>Cover!G11</f>
        <v>2021</v>
      </c>
      <c r="H3" s="237">
        <f>Cover!H11</f>
        <v>2022</v>
      </c>
      <c r="I3" s="4"/>
      <c r="J3" s="4"/>
      <c r="K3" s="4"/>
      <c r="L3" s="4"/>
      <c r="M3" s="4"/>
      <c r="N3" s="4"/>
      <c r="O3" s="4"/>
    </row>
    <row r="4" spans="1:15" s="6" customFormat="1" ht="15.75" x14ac:dyDescent="0.25">
      <c r="C4" s="76"/>
      <c r="D4" s="77"/>
      <c r="E4" s="77"/>
      <c r="F4" s="77"/>
      <c r="G4" s="77"/>
      <c r="H4" s="77"/>
      <c r="I4" s="5"/>
      <c r="J4" s="5"/>
      <c r="K4" s="5"/>
      <c r="L4" s="5"/>
      <c r="M4" s="5"/>
      <c r="N4" s="5"/>
      <c r="O4" s="5"/>
    </row>
    <row r="5" spans="1:15" ht="15" x14ac:dyDescent="0.25">
      <c r="A5" s="53" t="s">
        <v>49</v>
      </c>
      <c r="B5" s="53"/>
      <c r="C5" s="149" t="s">
        <v>201</v>
      </c>
      <c r="D5" s="324">
        <f>SUM(D6:D8)</f>
        <v>563.65851172335999</v>
      </c>
      <c r="E5" s="325">
        <f t="shared" ref="E5:H5" si="0">SUM(E6:E8)</f>
        <v>6511.7911313122468</v>
      </c>
      <c r="F5" s="325">
        <f t="shared" si="0"/>
        <v>28143.555990937584</v>
      </c>
      <c r="G5" s="325">
        <f t="shared" si="0"/>
        <v>2386.7317227468457</v>
      </c>
      <c r="H5" s="326">
        <f t="shared" si="0"/>
        <v>2195.5215844906452</v>
      </c>
    </row>
    <row r="6" spans="1:15" s="10" customFormat="1" ht="15" x14ac:dyDescent="0.25">
      <c r="A6" s="12" t="s">
        <v>73</v>
      </c>
      <c r="B6" s="124"/>
      <c r="C6" s="145" t="s">
        <v>200</v>
      </c>
      <c r="D6" s="299">
        <f>D12/(1000*Inputs!D76)</f>
        <v>3.1607142857142856</v>
      </c>
      <c r="E6" s="300">
        <f>E12/(1000*Inputs!E76)</f>
        <v>3.5165355140186922</v>
      </c>
      <c r="F6" s="300">
        <f>F12/(1000*Inputs!F76)</f>
        <v>2.1165726693913047</v>
      </c>
      <c r="G6" s="300">
        <f>G12/(1000*Inputs!G76)</f>
        <v>2.2979710878222526</v>
      </c>
      <c r="H6" s="301">
        <f>H12/(1000*Inputs!H76)</f>
        <v>2.4858620636101669</v>
      </c>
    </row>
    <row r="7" spans="1:15" s="10" customFormat="1" ht="15" x14ac:dyDescent="0.25">
      <c r="A7" s="21" t="s">
        <v>74</v>
      </c>
      <c r="B7" s="22"/>
      <c r="C7" s="255" t="s">
        <v>200</v>
      </c>
      <c r="D7" s="302">
        <f>((SUM(D19:D20)+D22+D23+(D24+D25)/Inputs!D76+Costs!D27))/1000</f>
        <v>141.64606803788902</v>
      </c>
      <c r="E7" s="303">
        <f>((SUM(E19:E20)+E22+E23+(E24+E25)/Inputs!E76+Costs!E27))/1000</f>
        <v>4431.8646711464098</v>
      </c>
      <c r="F7" s="303">
        <f>((SUM(F19:F20)+F22+F23+(F24+F25)/Inputs!F76+Costs!F27))/1000</f>
        <v>18627.20189114357</v>
      </c>
      <c r="G7" s="303">
        <f>((SUM(G19:G20)+G22+G23+(G24+G25)/Inputs!G76+Costs!G27))/1000</f>
        <v>2284.0020196591686</v>
      </c>
      <c r="H7" s="304">
        <f>((SUM(H19:H20)+H22+H23+(H24+H25)/Inputs!H76+Costs!H27))/1000</f>
        <v>2122.0218385784428</v>
      </c>
    </row>
    <row r="8" spans="1:15" s="10" customFormat="1" ht="15" x14ac:dyDescent="0.25">
      <c r="A8" s="20" t="s">
        <v>75</v>
      </c>
      <c r="B8" s="39"/>
      <c r="C8" s="146" t="s">
        <v>200</v>
      </c>
      <c r="D8" s="305">
        <f>D28</f>
        <v>418.85172939975672</v>
      </c>
      <c r="E8" s="306">
        <f>E28</f>
        <v>2076.4099246518181</v>
      </c>
      <c r="F8" s="306">
        <f>F28</f>
        <v>9514.2375271246237</v>
      </c>
      <c r="G8" s="306">
        <f>G28</f>
        <v>100.43173199985496</v>
      </c>
      <c r="H8" s="307">
        <f>H28</f>
        <v>71.013883848592386</v>
      </c>
    </row>
    <row r="9" spans="1:15" x14ac:dyDescent="0.2">
      <c r="A9" s="42"/>
      <c r="B9" s="42"/>
      <c r="C9" s="79"/>
      <c r="D9" s="80"/>
      <c r="E9" s="80"/>
      <c r="F9" s="80"/>
      <c r="G9" s="80"/>
      <c r="H9" s="80"/>
    </row>
    <row r="10" spans="1:15" x14ac:dyDescent="0.2">
      <c r="D10" s="74"/>
      <c r="E10" s="74"/>
      <c r="F10" s="74"/>
      <c r="G10" s="74"/>
      <c r="H10" s="74"/>
    </row>
    <row r="11" spans="1:15" ht="15" x14ac:dyDescent="0.25">
      <c r="A11" s="53" t="s">
        <v>72</v>
      </c>
      <c r="B11" s="53"/>
      <c r="C11" s="78"/>
      <c r="D11" s="81"/>
      <c r="E11" s="81"/>
      <c r="F11" s="81"/>
      <c r="G11" s="81"/>
      <c r="H11" s="81"/>
    </row>
    <row r="12" spans="1:15" s="10" customFormat="1" ht="15" outlineLevel="1" x14ac:dyDescent="0.25">
      <c r="A12" s="12" t="s">
        <v>63</v>
      </c>
      <c r="B12" s="97"/>
      <c r="C12" s="158" t="s">
        <v>15</v>
      </c>
      <c r="D12" s="243">
        <f>SUM(D13:D16)</f>
        <v>3540</v>
      </c>
      <c r="E12" s="150">
        <f t="shared" ref="E12:H12" si="1">SUM(E13:E16)</f>
        <v>3762.6930000000007</v>
      </c>
      <c r="F12" s="150">
        <f t="shared" si="1"/>
        <v>2434.0585698000004</v>
      </c>
      <c r="G12" s="150">
        <f t="shared" si="1"/>
        <v>2642.6667509955905</v>
      </c>
      <c r="H12" s="151">
        <f t="shared" si="1"/>
        <v>2858.7413731516922</v>
      </c>
    </row>
    <row r="13" spans="1:15" ht="15" outlineLevel="1" x14ac:dyDescent="0.25">
      <c r="A13" s="21"/>
      <c r="B13" s="28" t="s">
        <v>174</v>
      </c>
      <c r="C13" s="159" t="s">
        <v>15</v>
      </c>
      <c r="D13" s="229">
        <f>Inputs!D48*Inputs!D49</f>
        <v>2250</v>
      </c>
      <c r="E13" s="152">
        <f>Inputs!E48*Inputs!E49</f>
        <v>2294.3250000000003</v>
      </c>
      <c r="F13" s="152">
        <f>Inputs!F48*Inputs!F49</f>
        <v>1092.2057685000002</v>
      </c>
      <c r="G13" s="152">
        <f>Inputs!G48*Inputs!G49</f>
        <v>1114.3775456005501</v>
      </c>
      <c r="H13" s="153">
        <f>Inputs!H48*Inputs!H49</f>
        <v>1136.9994097762412</v>
      </c>
    </row>
    <row r="14" spans="1:15" ht="15" outlineLevel="1" x14ac:dyDescent="0.25">
      <c r="A14" s="21"/>
      <c r="B14" s="28" t="s">
        <v>180</v>
      </c>
      <c r="C14" s="159" t="s">
        <v>15</v>
      </c>
      <c r="D14" s="229">
        <f>Inputs!D51*Inputs!D52</f>
        <v>450</v>
      </c>
      <c r="E14" s="152">
        <f>Inputs!E51*Inputs!E52</f>
        <v>611.82000000000005</v>
      </c>
      <c r="F14" s="152">
        <f>Inputs!F51*Inputs!F52</f>
        <v>1248.2351640000002</v>
      </c>
      <c r="G14" s="152">
        <f>Inputs!G51*Inputs!G52</f>
        <v>1432.7711300578503</v>
      </c>
      <c r="H14" s="153">
        <f>Inputs!H51*Inputs!H52</f>
        <v>1624.2848711089161</v>
      </c>
    </row>
    <row r="15" spans="1:15" ht="15" outlineLevel="1" x14ac:dyDescent="0.25">
      <c r="A15" s="21"/>
      <c r="B15" s="28" t="s">
        <v>19</v>
      </c>
      <c r="C15" s="159" t="s">
        <v>15</v>
      </c>
      <c r="D15" s="229">
        <f>Inputs!D54*Inputs!D55</f>
        <v>90</v>
      </c>
      <c r="E15" s="152">
        <f>Inputs!E54*Inputs!E55</f>
        <v>91.77300000000001</v>
      </c>
      <c r="F15" s="152">
        <f>Inputs!F54*Inputs!F55</f>
        <v>93.617637300000013</v>
      </c>
      <c r="G15" s="152">
        <f>Inputs!G54*Inputs!G55</f>
        <v>95.518075337190012</v>
      </c>
      <c r="H15" s="153">
        <f>Inputs!H54*Inputs!H55</f>
        <v>97.457092266534971</v>
      </c>
    </row>
    <row r="16" spans="1:15" ht="15" outlineLevel="1" x14ac:dyDescent="0.25">
      <c r="A16" s="21"/>
      <c r="B16" s="16" t="s">
        <v>62</v>
      </c>
      <c r="C16" s="159" t="s">
        <v>15</v>
      </c>
      <c r="D16" s="229">
        <f>Inputs!D57*Inputs!D58</f>
        <v>750</v>
      </c>
      <c r="E16" s="152">
        <f>Inputs!E57*Inputs!E58</f>
        <v>764.77499999999998</v>
      </c>
      <c r="F16" s="152">
        <f>Inputs!F57*Inputs!F58</f>
        <v>0</v>
      </c>
      <c r="G16" s="152">
        <f>Inputs!G57*Inputs!G58</f>
        <v>0</v>
      </c>
      <c r="H16" s="153">
        <f>Inputs!H57*Inputs!H58</f>
        <v>0</v>
      </c>
    </row>
    <row r="17" spans="1:8" ht="15" outlineLevel="1" x14ac:dyDescent="0.25">
      <c r="A17" s="21"/>
      <c r="B17" s="28"/>
      <c r="C17" s="159"/>
      <c r="D17" s="229"/>
      <c r="E17" s="152"/>
      <c r="F17" s="152"/>
      <c r="G17" s="152"/>
      <c r="H17" s="153"/>
    </row>
    <row r="18" spans="1:8" ht="15" outlineLevel="1" x14ac:dyDescent="0.25">
      <c r="A18" s="21" t="s">
        <v>76</v>
      </c>
      <c r="B18" s="28"/>
      <c r="C18" s="159"/>
      <c r="D18" s="229"/>
      <c r="E18" s="152"/>
      <c r="F18" s="152"/>
      <c r="G18" s="152"/>
      <c r="H18" s="153"/>
    </row>
    <row r="19" spans="1:8" ht="15" outlineLevel="1" x14ac:dyDescent="0.25">
      <c r="A19" s="21"/>
      <c r="B19" s="16" t="s">
        <v>56</v>
      </c>
      <c r="C19" s="159" t="s">
        <v>20</v>
      </c>
      <c r="D19" s="230">
        <f>Inputs!D41*Inputs!D40*Inputs!D77/1000</f>
        <v>266.39999999999998</v>
      </c>
      <c r="E19" s="154">
        <f>Inputs!E41*Inputs!E40*Inputs!E77/1000</f>
        <v>248.94528000000003</v>
      </c>
      <c r="F19" s="154">
        <f>Inputs!F41*Inputs!F40*Inputs!F77/1000</f>
        <v>279.15501695999995</v>
      </c>
      <c r="G19" s="154">
        <f>Inputs!G41*Inputs!G40*Inputs!G77/1000</f>
        <v>313.78936290816</v>
      </c>
      <c r="H19" s="155">
        <f>Inputs!H41*Inputs!H40*Inputs!H77/1000</f>
        <v>340.10072672729092</v>
      </c>
    </row>
    <row r="20" spans="1:8" ht="15" outlineLevel="1" x14ac:dyDescent="0.25">
      <c r="A20" s="21"/>
      <c r="B20" s="16" t="s">
        <v>57</v>
      </c>
      <c r="C20" s="159" t="s">
        <v>20</v>
      </c>
      <c r="D20" s="230">
        <f>Inputs!D44*Inputs!D43/1000</f>
        <v>56</v>
      </c>
      <c r="E20" s="154">
        <f>Inputs!E44*Inputs!E43/1000</f>
        <v>58.911999999999999</v>
      </c>
      <c r="F20" s="154">
        <f>Inputs!F44*Inputs!F43/1000</f>
        <v>61.975423999999997</v>
      </c>
      <c r="G20" s="154">
        <f>Inputs!G44*Inputs!G43/1000</f>
        <v>65.198146047999998</v>
      </c>
      <c r="H20" s="155">
        <f>Inputs!H44*Inputs!H43/1000</f>
        <v>68.588449642496002</v>
      </c>
    </row>
    <row r="21" spans="1:8" ht="15" outlineLevel="1" x14ac:dyDescent="0.25">
      <c r="A21" s="21"/>
      <c r="B21" s="28"/>
      <c r="C21" s="159"/>
      <c r="D21" s="229"/>
      <c r="E21" s="152"/>
      <c r="F21" s="152"/>
      <c r="G21" s="152"/>
      <c r="H21" s="153"/>
    </row>
    <row r="22" spans="1:8" ht="15" outlineLevel="1" x14ac:dyDescent="0.25">
      <c r="A22" s="21" t="s">
        <v>77</v>
      </c>
      <c r="B22" s="22"/>
      <c r="C22" s="160" t="s">
        <v>20</v>
      </c>
      <c r="D22" s="244">
        <f>Inputs!D33</f>
        <v>750</v>
      </c>
      <c r="E22" s="156">
        <f>Inputs!E33</f>
        <v>0</v>
      </c>
      <c r="F22" s="156">
        <f>Inputs!F33</f>
        <v>0</v>
      </c>
      <c r="G22" s="156">
        <f>Inputs!G33</f>
        <v>0</v>
      </c>
      <c r="H22" s="157">
        <f>Inputs!H33</f>
        <v>0</v>
      </c>
    </row>
    <row r="23" spans="1:8" ht="15" outlineLevel="1" x14ac:dyDescent="0.25">
      <c r="A23" s="21" t="s">
        <v>78</v>
      </c>
      <c r="B23" s="22"/>
      <c r="C23" s="160" t="s">
        <v>20</v>
      </c>
      <c r="D23" s="244">
        <f>Inputs!D34</f>
        <v>1500</v>
      </c>
      <c r="E23" s="156">
        <f>Inputs!E34</f>
        <v>1500</v>
      </c>
      <c r="F23" s="156">
        <f>Inputs!F34</f>
        <v>1500</v>
      </c>
      <c r="G23" s="156">
        <f>Inputs!G34</f>
        <v>1500</v>
      </c>
      <c r="H23" s="157">
        <f>Inputs!H34</f>
        <v>1500</v>
      </c>
    </row>
    <row r="24" spans="1:8" ht="15" outlineLevel="1" x14ac:dyDescent="0.25">
      <c r="A24" s="44" t="s">
        <v>79</v>
      </c>
      <c r="B24" s="22"/>
      <c r="C24" s="147" t="s">
        <v>15</v>
      </c>
      <c r="D24" s="244">
        <f>Inputs!$D$35*Inputs!D17*1000000*Inputs!D25</f>
        <v>31286.623728379862</v>
      </c>
      <c r="E24" s="156">
        <f>Inputs!$D$35*Inputs!E17*1000000*Inputs!E25</f>
        <v>223737.78841627931</v>
      </c>
      <c r="F24" s="156">
        <f>Inputs!$D$35*Inputs!F17*1000000*Inputs!F25</f>
        <v>1500000</v>
      </c>
      <c r="G24" s="156">
        <f>Inputs!$D$35*Inputs!G17*1000000*Inputs!G25</f>
        <v>1020000.0000000002</v>
      </c>
      <c r="H24" s="156">
        <f>Inputs!$D$35*Inputs!H17*1000000*Inputs!H25</f>
        <v>1040400</v>
      </c>
    </row>
    <row r="25" spans="1:8" ht="15" outlineLevel="1" x14ac:dyDescent="0.25">
      <c r="A25" s="44" t="s">
        <v>80</v>
      </c>
      <c r="B25" s="22"/>
      <c r="C25" s="147" t="s">
        <v>15</v>
      </c>
      <c r="D25" s="244">
        <f>Inputs!$D$36*Inputs!D17*1000000*Inputs!D25</f>
        <v>37543.948474055833</v>
      </c>
      <c r="E25" s="156">
        <f>Inputs!$D$36*Inputs!E17*1000000*Inputs!E25</f>
        <v>268485.34609953518</v>
      </c>
      <c r="F25" s="156">
        <f>Inputs!$D$36*Inputs!F17*1000000*Inputs!F25</f>
        <v>1799999.9999999998</v>
      </c>
      <c r="G25" s="156">
        <f>Inputs!$D$36*Inputs!G17*1000000*Inputs!G25</f>
        <v>1223999.9999999998</v>
      </c>
      <c r="H25" s="156">
        <f>Inputs!$D$36*Inputs!H17*1000000*Inputs!H25</f>
        <v>1248479.9999999998</v>
      </c>
    </row>
    <row r="26" spans="1:8" ht="15" outlineLevel="1" x14ac:dyDescent="0.25">
      <c r="A26" s="21"/>
      <c r="B26" s="22"/>
      <c r="C26" s="160"/>
      <c r="D26" s="244"/>
      <c r="E26" s="156"/>
      <c r="F26" s="156"/>
      <c r="G26" s="156"/>
      <c r="H26" s="157"/>
    </row>
    <row r="27" spans="1:8" ht="15" outlineLevel="1" x14ac:dyDescent="0.25">
      <c r="A27" s="21" t="s">
        <v>165</v>
      </c>
      <c r="B27" s="22"/>
      <c r="C27" s="147" t="s">
        <v>15</v>
      </c>
      <c r="D27" s="244">
        <f>Inputs!D60*Revenue!D5*1000</f>
        <v>77617.8</v>
      </c>
      <c r="E27" s="156">
        <f>Inputs!E60*Revenue!E5*1000</f>
        <v>3970035.1928235921</v>
      </c>
      <c r="F27" s="156">
        <f>Inputs!F60*Revenue!F5*1000</f>
        <v>15755795.543311305</v>
      </c>
      <c r="G27" s="156">
        <f>Inputs!G60*Revenue!G5*1000</f>
        <v>330818.68432412535</v>
      </c>
      <c r="H27" s="157">
        <f>Inputs!H60*Revenue!H5*1000</f>
        <v>129782.71461946458</v>
      </c>
    </row>
    <row r="28" spans="1:8" ht="15" x14ac:dyDescent="0.25">
      <c r="A28" s="224" t="s">
        <v>71</v>
      </c>
      <c r="B28" s="224"/>
      <c r="C28" s="287" t="s">
        <v>200</v>
      </c>
      <c r="D28" s="321">
        <f>(Inputs!D21*1000000000*Inputs!D25*Inputs!$D$32)/(Inputs!D29*Inputs!$D$10*1000000)</f>
        <v>418.85172939975672</v>
      </c>
      <c r="E28" s="322">
        <f>(Inputs!E21*1000000000*Inputs!E25*Inputs!$D$32)/(Inputs!E29*Inputs!$D$10*1000000)</f>
        <v>2076.4099246518181</v>
      </c>
      <c r="F28" s="322">
        <f>(Inputs!F21*1000000000*Inputs!F25*Inputs!$D$32)/(Inputs!F29*Inputs!$D$10*1000000)</f>
        <v>9514.2375271246237</v>
      </c>
      <c r="G28" s="322">
        <f>(Inputs!G21*1000000000*Inputs!G25*Inputs!$D$32)/(Inputs!G29*Inputs!$D$10*1000000)</f>
        <v>100.43173199985496</v>
      </c>
      <c r="H28" s="323">
        <f>(Inputs!H21*1000000000*Inputs!H25*Inputs!$D$32)/(Inputs!H29*Inputs!$D$10*1000000)</f>
        <v>71.013883848592386</v>
      </c>
    </row>
  </sheetData>
  <mergeCells count="1">
    <mergeCell ref="D2:H2"/>
  </mergeCells>
  <conditionalFormatting sqref="A2:C2 A4:B4 B3 A13:A16 C13:H16 A12:H12 A21:H21 A17:H18 A22:B23 D22:H23 A26:H27 B24:H25 A19:A20 C19:H20 I2:XFD4 B1:XFD1">
    <cfRule type="cellIs" dxfId="149" priority="41" operator="lessThan">
      <formula>0</formula>
    </cfRule>
    <cfRule type="expression" dxfId="148" priority="42">
      <formula>"&lt;0"</formula>
    </cfRule>
  </conditionalFormatting>
  <conditionalFormatting sqref="A11">
    <cfRule type="cellIs" dxfId="147" priority="37" operator="lessThan">
      <formula>0</formula>
    </cfRule>
    <cfRule type="expression" dxfId="146" priority="38">
      <formula>"&lt;0"</formula>
    </cfRule>
  </conditionalFormatting>
  <conditionalFormatting sqref="B11:H11">
    <cfRule type="cellIs" dxfId="145" priority="35" operator="lessThan">
      <formula>0</formula>
    </cfRule>
    <cfRule type="expression" dxfId="144" priority="36">
      <formula>"&lt;0"</formula>
    </cfRule>
  </conditionalFormatting>
  <conditionalFormatting sqref="D4:H4">
    <cfRule type="cellIs" dxfId="143" priority="17" operator="lessThan">
      <formula>0</formula>
    </cfRule>
    <cfRule type="expression" dxfId="142" priority="18">
      <formula>"&lt;0"</formula>
    </cfRule>
  </conditionalFormatting>
  <conditionalFormatting sqref="A5">
    <cfRule type="cellIs" dxfId="141" priority="15" operator="lessThan">
      <formula>0</formula>
    </cfRule>
    <cfRule type="expression" dxfId="140" priority="16">
      <formula>"&lt;0"</formula>
    </cfRule>
  </conditionalFormatting>
  <conditionalFormatting sqref="B5 D5:H5">
    <cfRule type="cellIs" dxfId="139" priority="13" operator="lessThan">
      <formula>0</formula>
    </cfRule>
    <cfRule type="expression" dxfId="138" priority="14">
      <formula>"&lt;0"</formula>
    </cfRule>
  </conditionalFormatting>
  <conditionalFormatting sqref="A3">
    <cfRule type="cellIs" dxfId="137" priority="9" operator="lessThan">
      <formula>0</formula>
    </cfRule>
    <cfRule type="expression" dxfId="136" priority="10">
      <formula>"&lt;0"</formula>
    </cfRule>
  </conditionalFormatting>
  <conditionalFormatting sqref="C22:C23">
    <cfRule type="cellIs" dxfId="135" priority="7" operator="lessThan">
      <formula>0</formula>
    </cfRule>
    <cfRule type="expression" dxfId="134" priority="8">
      <formula>"&lt;0"</formula>
    </cfRule>
  </conditionalFormatting>
  <conditionalFormatting sqref="A1">
    <cfRule type="cellIs" dxfId="133" priority="5" operator="lessThan">
      <formula>0</formula>
    </cfRule>
    <cfRule type="expression" dxfId="132" priority="6">
      <formula>"&lt;0"</formula>
    </cfRule>
  </conditionalFormatting>
  <conditionalFormatting sqref="D28:H28">
    <cfRule type="cellIs" dxfId="131" priority="1" operator="lessThan">
      <formula>0</formula>
    </cfRule>
    <cfRule type="expression" dxfId="130" priority="2">
      <formula>"&lt;0"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B29"/>
  <sheetViews>
    <sheetView zoomScaleNormal="85" zoomScalePageLayoutView="85" workbookViewId="0">
      <pane xSplit="8" ySplit="3" topLeftCell="I4" activePane="bottomRight" state="frozen"/>
      <selection pane="topRight" activeCell="J1" sqref="J1"/>
      <selection pane="bottomLeft" activeCell="A4" sqref="A4"/>
      <selection pane="bottomRight" activeCell="J1" sqref="J1"/>
    </sheetView>
  </sheetViews>
  <sheetFormatPr defaultColWidth="8.85546875" defaultRowHeight="14.25" outlineLevelRow="1" x14ac:dyDescent="0.2"/>
  <cols>
    <col min="1" max="1" width="2.42578125" style="11" customWidth="1"/>
    <col min="2" max="2" width="46.28515625" style="11" customWidth="1"/>
    <col min="3" max="3" width="8.85546875" style="71"/>
    <col min="4" max="8" width="15.7109375" style="11" customWidth="1"/>
    <col min="9" max="16384" width="8.85546875" style="11"/>
  </cols>
  <sheetData>
    <row r="1" spans="1:28" s="6" customFormat="1" ht="18" x14ac:dyDescent="0.25">
      <c r="A1" s="1" t="s">
        <v>141</v>
      </c>
      <c r="B1" s="2"/>
      <c r="C1" s="3"/>
      <c r="D1" s="2"/>
      <c r="E1" s="2"/>
      <c r="F1" s="2"/>
      <c r="G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5"/>
      <c r="W1" s="5"/>
      <c r="X1" s="5"/>
      <c r="Y1" s="5"/>
      <c r="Z1" s="5"/>
      <c r="AA1" s="5"/>
      <c r="AB1" s="5"/>
    </row>
    <row r="2" spans="1:28" s="6" customFormat="1" ht="15.75" x14ac:dyDescent="0.25">
      <c r="A2" s="7" t="s">
        <v>22</v>
      </c>
      <c r="B2" s="2"/>
      <c r="C2" s="3"/>
      <c r="D2" s="410" t="s">
        <v>2</v>
      </c>
      <c r="E2" s="410"/>
      <c r="F2" s="410"/>
      <c r="G2" s="410"/>
      <c r="H2" s="411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  <c r="V2" s="5"/>
      <c r="W2" s="5"/>
      <c r="X2" s="5"/>
      <c r="Y2" s="5"/>
      <c r="Z2" s="5"/>
      <c r="AA2" s="5"/>
      <c r="AB2" s="5"/>
    </row>
    <row r="3" spans="1:28" s="6" customFormat="1" ht="15.75" x14ac:dyDescent="0.25">
      <c r="A3" s="85" t="s">
        <v>16</v>
      </c>
      <c r="B3" s="2"/>
      <c r="C3" s="107" t="s">
        <v>70</v>
      </c>
      <c r="D3" s="236">
        <f>Cover!D11</f>
        <v>2018</v>
      </c>
      <c r="E3" s="51">
        <f>Cover!E11</f>
        <v>2019</v>
      </c>
      <c r="F3" s="51">
        <f>Cover!F11</f>
        <v>2020</v>
      </c>
      <c r="G3" s="51">
        <f>Cover!G11</f>
        <v>2021</v>
      </c>
      <c r="H3" s="237">
        <f>Cover!H11</f>
        <v>2022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5"/>
      <c r="W3" s="5"/>
      <c r="X3" s="5"/>
      <c r="Y3" s="5"/>
      <c r="Z3" s="5"/>
      <c r="AA3" s="5"/>
      <c r="AB3" s="5"/>
    </row>
    <row r="4" spans="1:28" s="6" customFormat="1" ht="15.75" x14ac:dyDescent="0.25">
      <c r="C4" s="76"/>
      <c r="D4" s="77"/>
      <c r="E4" s="77"/>
      <c r="F4" s="77"/>
      <c r="G4" s="77"/>
      <c r="H4" s="77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15" x14ac:dyDescent="0.25">
      <c r="A5" s="53" t="s">
        <v>81</v>
      </c>
      <c r="B5" s="53"/>
      <c r="C5" s="78"/>
      <c r="D5" s="53"/>
      <c r="E5" s="53"/>
      <c r="F5" s="53"/>
      <c r="G5" s="53"/>
      <c r="H5" s="53"/>
    </row>
    <row r="6" spans="1:28" s="10" customFormat="1" ht="15" x14ac:dyDescent="0.25">
      <c r="A6" s="12" t="s">
        <v>169</v>
      </c>
      <c r="B6" s="124"/>
      <c r="C6" s="205" t="s">
        <v>209</v>
      </c>
      <c r="D6" s="329">
        <f>(D18)</f>
        <v>0.27</v>
      </c>
      <c r="E6" s="330">
        <f t="shared" ref="E6:H6" si="0">(E18)</f>
        <v>0.24000000000000002</v>
      </c>
      <c r="F6" s="330">
        <f t="shared" si="0"/>
        <v>0.21000000000000002</v>
      </c>
      <c r="G6" s="330">
        <f t="shared" si="0"/>
        <v>0.18000000000000002</v>
      </c>
      <c r="H6" s="331">
        <f t="shared" si="0"/>
        <v>0.15000000000000002</v>
      </c>
    </row>
    <row r="7" spans="1:28" s="10" customFormat="1" ht="15" x14ac:dyDescent="0.25">
      <c r="A7" s="21" t="s">
        <v>66</v>
      </c>
      <c r="B7" s="22"/>
      <c r="C7" s="206" t="s">
        <v>209</v>
      </c>
      <c r="D7" s="332">
        <f>D23</f>
        <v>0.66499999999999992</v>
      </c>
      <c r="E7" s="333">
        <f t="shared" ref="E7:H7" si="1">E23</f>
        <v>0.62999999999999989</v>
      </c>
      <c r="F7" s="333">
        <f t="shared" si="1"/>
        <v>0.59499999999999986</v>
      </c>
      <c r="G7" s="333">
        <f t="shared" si="1"/>
        <v>0.55999999999999983</v>
      </c>
      <c r="H7" s="334">
        <f t="shared" si="1"/>
        <v>0.5249999999999998</v>
      </c>
    </row>
    <row r="8" spans="1:28" s="10" customFormat="1" ht="15" x14ac:dyDescent="0.25">
      <c r="A8" s="21" t="s">
        <v>170</v>
      </c>
      <c r="B8" s="22"/>
      <c r="C8" s="206" t="s">
        <v>209</v>
      </c>
      <c r="D8" s="332">
        <v>0</v>
      </c>
      <c r="E8" s="333">
        <v>0</v>
      </c>
      <c r="F8" s="333">
        <v>0</v>
      </c>
      <c r="G8" s="333">
        <v>0</v>
      </c>
      <c r="H8" s="334">
        <v>0</v>
      </c>
    </row>
    <row r="9" spans="1:28" s="10" customFormat="1" ht="15" x14ac:dyDescent="0.25">
      <c r="A9" s="21" t="s">
        <v>82</v>
      </c>
      <c r="B9" s="22"/>
      <c r="C9" s="206" t="s">
        <v>209</v>
      </c>
      <c r="D9" s="332">
        <f>D29</f>
        <v>0.18000000000000002</v>
      </c>
      <c r="E9" s="333">
        <f t="shared" ref="E9:H9" si="2">E29</f>
        <v>0.189</v>
      </c>
      <c r="F9" s="333">
        <f t="shared" si="2"/>
        <v>0.1971</v>
      </c>
      <c r="G9" s="333">
        <f t="shared" si="2"/>
        <v>0.20438999999999999</v>
      </c>
      <c r="H9" s="334">
        <f t="shared" si="2"/>
        <v>0.210951</v>
      </c>
    </row>
    <row r="10" spans="1:28" x14ac:dyDescent="0.2">
      <c r="A10" s="15"/>
      <c r="B10" s="28" t="s">
        <v>83</v>
      </c>
      <c r="C10" s="100" t="s">
        <v>209</v>
      </c>
      <c r="D10" s="161">
        <f>D17</f>
        <v>0.03</v>
      </c>
      <c r="E10" s="162">
        <f t="shared" ref="E10:H10" si="3">E17</f>
        <v>0.03</v>
      </c>
      <c r="F10" s="162">
        <f t="shared" si="3"/>
        <v>0.03</v>
      </c>
      <c r="G10" s="162">
        <f t="shared" si="3"/>
        <v>0.03</v>
      </c>
      <c r="H10" s="163">
        <f t="shared" si="3"/>
        <v>0.03</v>
      </c>
    </row>
    <row r="11" spans="1:28" x14ac:dyDescent="0.2">
      <c r="A11" s="14"/>
      <c r="B11" s="125" t="s">
        <v>84</v>
      </c>
      <c r="C11" s="123" t="s">
        <v>209</v>
      </c>
      <c r="D11" s="164">
        <f>(D22+D28)</f>
        <v>5.4999999999999993E-2</v>
      </c>
      <c r="E11" s="165">
        <f t="shared" ref="E11:H11" si="4">(E22+E28)</f>
        <v>5.6000000000000001E-2</v>
      </c>
      <c r="F11" s="165">
        <f t="shared" si="4"/>
        <v>5.6899999999999992E-2</v>
      </c>
      <c r="G11" s="165">
        <f t="shared" si="4"/>
        <v>5.7709999999999997E-2</v>
      </c>
      <c r="H11" s="166">
        <f t="shared" si="4"/>
        <v>5.8438999999999991E-2</v>
      </c>
    </row>
    <row r="14" spans="1:28" ht="15" x14ac:dyDescent="0.25">
      <c r="A14" s="53" t="s">
        <v>72</v>
      </c>
      <c r="B14" s="53"/>
      <c r="C14" s="78"/>
      <c r="D14" s="53"/>
      <c r="E14" s="53"/>
      <c r="F14" s="53"/>
      <c r="G14" s="53"/>
      <c r="H14" s="53"/>
    </row>
    <row r="15" spans="1:28" ht="15" outlineLevel="1" x14ac:dyDescent="0.25">
      <c r="A15" s="12" t="s">
        <v>68</v>
      </c>
      <c r="B15" s="124"/>
      <c r="C15" s="122" t="s">
        <v>209</v>
      </c>
      <c r="D15" s="167">
        <f>(Inputs!D68+Inputs!D67)/1000000</f>
        <v>0.3</v>
      </c>
      <c r="E15" s="168"/>
      <c r="F15" s="168"/>
      <c r="G15" s="168"/>
      <c r="H15" s="169"/>
    </row>
    <row r="16" spans="1:28" outlineLevel="1" x14ac:dyDescent="0.2">
      <c r="A16" s="15"/>
      <c r="B16" s="28" t="s">
        <v>86</v>
      </c>
      <c r="C16" s="100" t="s">
        <v>85</v>
      </c>
      <c r="D16" s="170">
        <v>120</v>
      </c>
      <c r="E16" s="171"/>
      <c r="F16" s="171"/>
      <c r="G16" s="171"/>
      <c r="H16" s="172"/>
    </row>
    <row r="17" spans="1:8" outlineLevel="1" x14ac:dyDescent="0.2">
      <c r="A17" s="15"/>
      <c r="B17" s="28" t="s">
        <v>83</v>
      </c>
      <c r="C17" s="100" t="s">
        <v>209</v>
      </c>
      <c r="D17" s="173">
        <f>$D15/$D$16*12</f>
        <v>0.03</v>
      </c>
      <c r="E17" s="174">
        <f>IF(D18&gt;D17,$D15/$D$16*12,D18)</f>
        <v>0.03</v>
      </c>
      <c r="F17" s="174">
        <f t="shared" ref="F17:H17" si="5">IF(E18&gt;E17,$D15/$D$16*12,E18)</f>
        <v>0.03</v>
      </c>
      <c r="G17" s="174">
        <f t="shared" si="5"/>
        <v>0.03</v>
      </c>
      <c r="H17" s="175">
        <f t="shared" si="5"/>
        <v>0.03</v>
      </c>
    </row>
    <row r="18" spans="1:8" outlineLevel="1" x14ac:dyDescent="0.2">
      <c r="A18" s="15"/>
      <c r="B18" s="28" t="s">
        <v>115</v>
      </c>
      <c r="C18" s="100" t="s">
        <v>209</v>
      </c>
      <c r="D18" s="173">
        <f>$D$15-D17</f>
        <v>0.27</v>
      </c>
      <c r="E18" s="174">
        <f>D18-E17</f>
        <v>0.24000000000000002</v>
      </c>
      <c r="F18" s="174">
        <f t="shared" ref="F18:H18" si="6">E18-F17</f>
        <v>0.21000000000000002</v>
      </c>
      <c r="G18" s="174">
        <f t="shared" si="6"/>
        <v>0.18000000000000002</v>
      </c>
      <c r="H18" s="175">
        <f t="shared" si="6"/>
        <v>0.15000000000000002</v>
      </c>
    </row>
    <row r="19" spans="1:8" outlineLevel="1" x14ac:dyDescent="0.2">
      <c r="A19" s="15"/>
      <c r="B19" s="28"/>
      <c r="C19" s="100"/>
      <c r="D19" s="173"/>
      <c r="E19" s="174"/>
      <c r="F19" s="174"/>
      <c r="G19" s="174"/>
      <c r="H19" s="175"/>
    </row>
    <row r="20" spans="1:8" s="10" customFormat="1" ht="15" outlineLevel="1" x14ac:dyDescent="0.25">
      <c r="A20" s="21" t="s">
        <v>66</v>
      </c>
      <c r="B20" s="22"/>
      <c r="C20" s="101" t="s">
        <v>209</v>
      </c>
      <c r="D20" s="356">
        <f>Inputs!D65/1000</f>
        <v>0.7</v>
      </c>
      <c r="E20" s="176"/>
      <c r="F20" s="176"/>
      <c r="G20" s="176"/>
      <c r="H20" s="177"/>
    </row>
    <row r="21" spans="1:8" outlineLevel="1" x14ac:dyDescent="0.2">
      <c r="A21" s="15"/>
      <c r="B21" s="28" t="s">
        <v>86</v>
      </c>
      <c r="C21" s="100" t="s">
        <v>85</v>
      </c>
      <c r="D21" s="170">
        <v>240</v>
      </c>
      <c r="E21" s="171"/>
      <c r="F21" s="171"/>
      <c r="G21" s="171"/>
      <c r="H21" s="172"/>
    </row>
    <row r="22" spans="1:8" outlineLevel="1" x14ac:dyDescent="0.2">
      <c r="A22" s="15"/>
      <c r="B22" s="28" t="s">
        <v>84</v>
      </c>
      <c r="C22" s="100" t="s">
        <v>209</v>
      </c>
      <c r="D22" s="173">
        <f>$D20/$D$21*12</f>
        <v>3.4999999999999996E-2</v>
      </c>
      <c r="E22" s="174">
        <f>IF(D23&gt;D22,$D20/$D$21*12,D23)</f>
        <v>3.4999999999999996E-2</v>
      </c>
      <c r="F22" s="174">
        <f t="shared" ref="F22:H22" si="7">IF(E23&gt;E22,$D20/$D$21*12,E23)</f>
        <v>3.4999999999999996E-2</v>
      </c>
      <c r="G22" s="174">
        <f t="shared" si="7"/>
        <v>3.4999999999999996E-2</v>
      </c>
      <c r="H22" s="175">
        <f t="shared" si="7"/>
        <v>3.4999999999999996E-2</v>
      </c>
    </row>
    <row r="23" spans="1:8" outlineLevel="1" x14ac:dyDescent="0.2">
      <c r="A23" s="15"/>
      <c r="B23" s="28" t="s">
        <v>115</v>
      </c>
      <c r="C23" s="100" t="s">
        <v>209</v>
      </c>
      <c r="D23" s="173">
        <f>D20-D22</f>
        <v>0.66499999999999992</v>
      </c>
      <c r="E23" s="174">
        <f>D23-E22</f>
        <v>0.62999999999999989</v>
      </c>
      <c r="F23" s="174">
        <f t="shared" ref="F23:H23" si="8">E23-F22</f>
        <v>0.59499999999999986</v>
      </c>
      <c r="G23" s="174">
        <f t="shared" si="8"/>
        <v>0.55999999999999983</v>
      </c>
      <c r="H23" s="175">
        <f t="shared" si="8"/>
        <v>0.5249999999999998</v>
      </c>
    </row>
    <row r="24" spans="1:8" outlineLevel="1" x14ac:dyDescent="0.2">
      <c r="A24" s="15"/>
      <c r="B24" s="28"/>
      <c r="C24" s="100"/>
      <c r="D24" s="170"/>
      <c r="E24" s="171"/>
      <c r="F24" s="171"/>
      <c r="G24" s="171"/>
      <c r="H24" s="172"/>
    </row>
    <row r="25" spans="1:8" ht="15" outlineLevel="1" x14ac:dyDescent="0.25">
      <c r="A25" s="21" t="s">
        <v>172</v>
      </c>
      <c r="B25" s="28"/>
      <c r="C25" s="101" t="s">
        <v>209</v>
      </c>
      <c r="D25" s="356">
        <f>D26/1000</f>
        <v>2.0000000000000001E-4</v>
      </c>
      <c r="E25" s="357">
        <f>Inputs!E66/1000</f>
        <v>0.03</v>
      </c>
      <c r="F25" s="357">
        <f>Inputs!F66/1000</f>
        <v>0.03</v>
      </c>
      <c r="G25" s="357">
        <f>Inputs!G66/1000</f>
        <v>0.03</v>
      </c>
      <c r="H25" s="357">
        <f>Inputs!H66/1000</f>
        <v>0.03</v>
      </c>
    </row>
    <row r="26" spans="1:8" ht="15" outlineLevel="1" x14ac:dyDescent="0.25">
      <c r="A26" s="21"/>
      <c r="B26" s="28" t="s">
        <v>113</v>
      </c>
      <c r="C26" s="100" t="s">
        <v>209</v>
      </c>
      <c r="D26" s="358">
        <f>Inputs!D66/1000</f>
        <v>0.2</v>
      </c>
      <c r="E26" s="359">
        <f>D29+Inputs!E66/1000</f>
        <v>0.21000000000000002</v>
      </c>
      <c r="F26" s="359">
        <f>E29+Inputs!F66/1000</f>
        <v>0.219</v>
      </c>
      <c r="G26" s="359">
        <f>F29+Inputs!G66/1000</f>
        <v>0.2271</v>
      </c>
      <c r="H26" s="359">
        <f>G29+Inputs!H66/1000</f>
        <v>0.23438999999999999</v>
      </c>
    </row>
    <row r="27" spans="1:8" outlineLevel="1" x14ac:dyDescent="0.2">
      <c r="A27" s="15"/>
      <c r="B27" s="28" t="s">
        <v>86</v>
      </c>
      <c r="C27" s="100" t="s">
        <v>85</v>
      </c>
      <c r="D27" s="170">
        <v>120</v>
      </c>
      <c r="E27" s="171"/>
      <c r="F27" s="171"/>
      <c r="G27" s="171"/>
      <c r="H27" s="172"/>
    </row>
    <row r="28" spans="1:8" outlineLevel="1" x14ac:dyDescent="0.2">
      <c r="A28" s="15"/>
      <c r="B28" s="28" t="s">
        <v>84</v>
      </c>
      <c r="C28" s="100" t="s">
        <v>209</v>
      </c>
      <c r="D28" s="173">
        <f>$D26/$D$27*12</f>
        <v>0.02</v>
      </c>
      <c r="E28" s="174">
        <f>IF(D29&gt;D28,E26/$D$27*12,D29)</f>
        <v>2.1000000000000005E-2</v>
      </c>
      <c r="F28" s="174">
        <f t="shared" ref="F28:H28" si="9">IF(E29&gt;E28,F26/$D$27*12,E29)</f>
        <v>2.1899999999999999E-2</v>
      </c>
      <c r="G28" s="174">
        <f t="shared" si="9"/>
        <v>2.2709999999999998E-2</v>
      </c>
      <c r="H28" s="175">
        <f t="shared" si="9"/>
        <v>2.3438999999999995E-2</v>
      </c>
    </row>
    <row r="29" spans="1:8" outlineLevel="1" x14ac:dyDescent="0.2">
      <c r="A29" s="14"/>
      <c r="B29" s="125" t="s">
        <v>115</v>
      </c>
      <c r="C29" s="123" t="s">
        <v>209</v>
      </c>
      <c r="D29" s="360">
        <f>D26-D28</f>
        <v>0.18000000000000002</v>
      </c>
      <c r="E29" s="361">
        <f t="shared" ref="E29:H29" si="10">E26-E28</f>
        <v>0.189</v>
      </c>
      <c r="F29" s="361">
        <f t="shared" si="10"/>
        <v>0.1971</v>
      </c>
      <c r="G29" s="361">
        <f t="shared" si="10"/>
        <v>0.20438999999999999</v>
      </c>
      <c r="H29" s="362">
        <f t="shared" si="10"/>
        <v>0.210951</v>
      </c>
    </row>
  </sheetData>
  <mergeCells count="1">
    <mergeCell ref="D2:H2"/>
  </mergeCells>
  <conditionalFormatting sqref="A14 I4:XFD4 U1:XFD3 B1:T1 I2:T3">
    <cfRule type="cellIs" dxfId="129" priority="13" operator="lessThan">
      <formula>0</formula>
    </cfRule>
    <cfRule type="expression" dxfId="128" priority="14">
      <formula>"&lt;0"</formula>
    </cfRule>
  </conditionalFormatting>
  <conditionalFormatting sqref="A2:C2 A4:B4 B3">
    <cfRule type="cellIs" dxfId="127" priority="15" operator="lessThan">
      <formula>0</formula>
    </cfRule>
    <cfRule type="expression" dxfId="126" priority="16">
      <formula>"&lt;0"</formula>
    </cfRule>
  </conditionalFormatting>
  <conditionalFormatting sqref="B14:H14">
    <cfRule type="cellIs" dxfId="125" priority="11" operator="lessThan">
      <formula>0</formula>
    </cfRule>
    <cfRule type="expression" dxfId="124" priority="12">
      <formula>"&lt;0"</formula>
    </cfRule>
  </conditionalFormatting>
  <conditionalFormatting sqref="A5">
    <cfRule type="cellIs" dxfId="123" priority="9" operator="lessThan">
      <formula>0</formula>
    </cfRule>
    <cfRule type="expression" dxfId="122" priority="10">
      <formula>"&lt;0"</formula>
    </cfRule>
  </conditionalFormatting>
  <conditionalFormatting sqref="B5:H5">
    <cfRule type="cellIs" dxfId="121" priority="7" operator="lessThan">
      <formula>0</formula>
    </cfRule>
    <cfRule type="expression" dxfId="120" priority="8">
      <formula>"&lt;0"</formula>
    </cfRule>
  </conditionalFormatting>
  <conditionalFormatting sqref="A3">
    <cfRule type="cellIs" dxfId="119" priority="3" operator="lessThan">
      <formula>0</formula>
    </cfRule>
    <cfRule type="expression" dxfId="118" priority="4">
      <formula>"&lt;0"</formula>
    </cfRule>
  </conditionalFormatting>
  <conditionalFormatting sqref="A1">
    <cfRule type="cellIs" dxfId="117" priority="1" operator="lessThan">
      <formula>0</formula>
    </cfRule>
    <cfRule type="expression" dxfId="116" priority="2">
      <formula>"&lt;0"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LB34"/>
  <sheetViews>
    <sheetView topLeftCell="A4" zoomScale="85" zoomScaleNormal="85" zoomScalePageLayoutView="85" workbookViewId="0">
      <selection activeCell="J7" sqref="J7"/>
    </sheetView>
  </sheetViews>
  <sheetFormatPr defaultColWidth="8.85546875" defaultRowHeight="14.25" outlineLevelRow="1" x14ac:dyDescent="0.2"/>
  <cols>
    <col min="1" max="1" width="2.7109375" style="11" customWidth="1"/>
    <col min="2" max="2" width="50.42578125" style="11" customWidth="1"/>
    <col min="3" max="3" width="10.42578125" style="187" customWidth="1"/>
    <col min="4" max="4" width="14.140625" style="71" bestFit="1" customWidth="1"/>
    <col min="5" max="5" width="11.140625" style="11" bestFit="1" customWidth="1"/>
    <col min="6" max="6" width="11" style="11" bestFit="1" customWidth="1"/>
    <col min="7" max="9" width="12.140625" style="11" bestFit="1" customWidth="1"/>
    <col min="10" max="10" width="13.140625" style="11" bestFit="1" customWidth="1"/>
    <col min="11" max="14" width="11.42578125" style="11" bestFit="1" customWidth="1"/>
    <col min="15" max="15" width="12.28515625" style="11" customWidth="1"/>
    <col min="16" max="22" width="11.42578125" style="11" bestFit="1" customWidth="1"/>
    <col min="23" max="24" width="10.42578125" style="11" bestFit="1" customWidth="1"/>
    <col min="25" max="31" width="10.7109375" style="11" bestFit="1" customWidth="1"/>
    <col min="32" max="294" width="10.28515625" style="11" bestFit="1" customWidth="1"/>
    <col min="295" max="295" width="10" style="11" customWidth="1"/>
    <col min="296" max="314" width="10.28515625" style="11" bestFit="1" customWidth="1"/>
    <col min="315" max="16384" width="8.85546875" style="11"/>
  </cols>
  <sheetData>
    <row r="1" spans="1:19" s="6" customFormat="1" ht="18" x14ac:dyDescent="0.25">
      <c r="A1" s="1" t="s">
        <v>141</v>
      </c>
      <c r="B1" s="2"/>
      <c r="C1" s="183"/>
      <c r="D1" s="3"/>
      <c r="E1" s="2"/>
      <c r="F1" s="2"/>
      <c r="G1" s="2"/>
      <c r="H1" s="2"/>
      <c r="I1" s="4"/>
      <c r="J1" s="4"/>
      <c r="K1" s="4"/>
      <c r="L1" s="4"/>
      <c r="M1" s="4"/>
      <c r="N1" s="4" t="s">
        <v>0</v>
      </c>
      <c r="O1" s="4"/>
      <c r="P1" s="4"/>
      <c r="Q1" s="4"/>
      <c r="R1" s="4"/>
      <c r="S1" s="4"/>
    </row>
    <row r="2" spans="1:19" s="6" customFormat="1" ht="15.75" x14ac:dyDescent="0.25">
      <c r="A2" s="7" t="s">
        <v>131</v>
      </c>
      <c r="B2" s="2"/>
      <c r="C2" s="183"/>
      <c r="D2" s="3"/>
      <c r="E2" s="412" t="s">
        <v>2</v>
      </c>
      <c r="F2" s="413"/>
      <c r="G2" s="413"/>
      <c r="H2" s="413"/>
      <c r="I2" s="414"/>
      <c r="J2" s="234"/>
      <c r="K2" s="4"/>
      <c r="L2" s="4"/>
      <c r="M2" s="4"/>
      <c r="N2" s="8"/>
      <c r="O2" s="8"/>
      <c r="P2" s="8"/>
      <c r="Q2" s="9"/>
      <c r="R2" s="9"/>
      <c r="S2" s="9"/>
    </row>
    <row r="3" spans="1:19" s="6" customFormat="1" ht="15.75" x14ac:dyDescent="0.25">
      <c r="A3" s="85" t="s">
        <v>16</v>
      </c>
      <c r="B3" s="2"/>
      <c r="C3" s="107" t="s">
        <v>121</v>
      </c>
      <c r="D3" s="238" t="s">
        <v>70</v>
      </c>
      <c r="E3" s="236">
        <f>Cover!D11</f>
        <v>2018</v>
      </c>
      <c r="F3" s="51">
        <f>Cover!E11</f>
        <v>2019</v>
      </c>
      <c r="G3" s="51">
        <f>Cover!F11</f>
        <v>2020</v>
      </c>
      <c r="H3" s="51">
        <f>Cover!G11</f>
        <v>2021</v>
      </c>
      <c r="I3" s="237">
        <f>Cover!H11</f>
        <v>2022</v>
      </c>
      <c r="J3" s="4"/>
      <c r="K3" s="4"/>
      <c r="L3" s="4"/>
      <c r="M3" s="4"/>
      <c r="N3" s="9"/>
      <c r="O3" s="9"/>
      <c r="P3" s="9"/>
      <c r="Q3" s="9"/>
      <c r="R3" s="9"/>
      <c r="S3" s="9"/>
    </row>
    <row r="4" spans="1:19" s="6" customFormat="1" ht="15.75" x14ac:dyDescent="0.25">
      <c r="C4" s="184"/>
      <c r="D4" s="76"/>
      <c r="E4" s="77"/>
      <c r="F4" s="77"/>
      <c r="G4" s="77"/>
      <c r="H4" s="77"/>
      <c r="I4" s="77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 ht="15" x14ac:dyDescent="0.25">
      <c r="A5" s="53" t="s">
        <v>131</v>
      </c>
      <c r="B5" s="53"/>
      <c r="C5" s="185"/>
      <c r="D5" s="149"/>
      <c r="E5" s="372"/>
      <c r="F5" s="373"/>
      <c r="G5" s="373"/>
      <c r="H5" s="373"/>
      <c r="I5" s="374"/>
    </row>
    <row r="6" spans="1:19" s="10" customFormat="1" ht="15" x14ac:dyDescent="0.25">
      <c r="A6" s="12" t="s">
        <v>41</v>
      </c>
      <c r="B6" s="381"/>
      <c r="C6" s="382"/>
      <c r="D6" s="145" t="s">
        <v>8</v>
      </c>
      <c r="E6" s="388">
        <f>Inputs!D29</f>
        <v>6634</v>
      </c>
      <c r="F6" s="389">
        <f>Inputs!E29</f>
        <v>9569.8102322881059</v>
      </c>
      <c r="G6" s="389">
        <f>Inputs!F29</f>
        <v>13804.833868255371</v>
      </c>
      <c r="H6" s="389">
        <f>Inputs!G29</f>
        <v>19914.024782554665</v>
      </c>
      <c r="I6" s="390">
        <f>Inputs!H29</f>
        <v>28726.776926459235</v>
      </c>
    </row>
    <row r="7" spans="1:19" s="10" customFormat="1" ht="15" x14ac:dyDescent="0.25">
      <c r="A7" s="21" t="s">
        <v>122</v>
      </c>
      <c r="B7" s="44"/>
      <c r="C7" s="383"/>
      <c r="D7" s="148" t="s">
        <v>8</v>
      </c>
      <c r="E7" s="391">
        <f>AVERAGE(W29:AE29)</f>
        <v>1167.4241936971132</v>
      </c>
      <c r="F7" s="193">
        <f>E7*$E$33*$E$34</f>
        <v>1684.0560739016171</v>
      </c>
      <c r="G7" s="193">
        <f t="shared" ref="G7:I7" si="0">F7*$E$33*$E$34</f>
        <v>2429.3182164260825</v>
      </c>
      <c r="H7" s="193">
        <f t="shared" si="0"/>
        <v>3504.388653156198</v>
      </c>
      <c r="I7" s="392">
        <f t="shared" si="0"/>
        <v>5055.2207402605545</v>
      </c>
    </row>
    <row r="8" spans="1:19" s="10" customFormat="1" ht="15" x14ac:dyDescent="0.25">
      <c r="A8" s="21" t="s">
        <v>132</v>
      </c>
      <c r="B8" s="44"/>
      <c r="C8" s="383"/>
      <c r="D8" s="148" t="s">
        <v>8</v>
      </c>
      <c r="E8" s="391">
        <f>E6*$E$16</f>
        <v>663.40000000000009</v>
      </c>
      <c r="F8" s="193">
        <f t="shared" ref="F8:I8" si="1">F6*$E$16</f>
        <v>956.98102322881061</v>
      </c>
      <c r="G8" s="193">
        <f t="shared" si="1"/>
        <v>1380.4833868255373</v>
      </c>
      <c r="H8" s="193">
        <f t="shared" si="1"/>
        <v>1991.4024782554666</v>
      </c>
      <c r="I8" s="392">
        <f t="shared" si="1"/>
        <v>2872.6776926459238</v>
      </c>
    </row>
    <row r="9" spans="1:19" s="10" customFormat="1" ht="15" x14ac:dyDescent="0.25">
      <c r="A9" s="21" t="s">
        <v>210</v>
      </c>
      <c r="B9" s="44"/>
      <c r="C9" s="383"/>
      <c r="D9" s="148" t="s">
        <v>8</v>
      </c>
      <c r="E9" s="391">
        <f>E7-E8</f>
        <v>504.02419369711311</v>
      </c>
      <c r="F9" s="193">
        <f t="shared" ref="F9:I9" si="2">F7-F8</f>
        <v>727.07505067280647</v>
      </c>
      <c r="G9" s="193">
        <f t="shared" si="2"/>
        <v>1048.8348296005452</v>
      </c>
      <c r="H9" s="193">
        <f t="shared" si="2"/>
        <v>1512.9861749007314</v>
      </c>
      <c r="I9" s="392">
        <f t="shared" si="2"/>
        <v>2182.5430476146307</v>
      </c>
    </row>
    <row r="10" spans="1:19" s="23" customFormat="1" ht="15" x14ac:dyDescent="0.25">
      <c r="A10" s="21"/>
      <c r="B10" s="370" t="s">
        <v>128</v>
      </c>
      <c r="C10" s="384"/>
      <c r="D10" s="387" t="s">
        <v>7</v>
      </c>
      <c r="E10" s="393">
        <f>(E7-E8)/E7</f>
        <v>0.4317404045747244</v>
      </c>
      <c r="F10" s="371">
        <f t="shared" ref="F10:I10" si="3">(F7-F8)/F7</f>
        <v>0.43174040457472462</v>
      </c>
      <c r="G10" s="371">
        <f t="shared" si="3"/>
        <v>0.43174040457472457</v>
      </c>
      <c r="H10" s="371">
        <f t="shared" si="3"/>
        <v>0.43174040457472468</v>
      </c>
      <c r="I10" s="394">
        <f t="shared" si="3"/>
        <v>0.43174040457472462</v>
      </c>
    </row>
    <row r="11" spans="1:19" s="23" customFormat="1" ht="15" x14ac:dyDescent="0.25">
      <c r="A11" s="21" t="s">
        <v>211</v>
      </c>
      <c r="B11" s="44"/>
      <c r="C11" s="383"/>
      <c r="D11" s="148" t="s">
        <v>8</v>
      </c>
      <c r="E11" s="391">
        <f>E9/$E$16</f>
        <v>5040.2419369711306</v>
      </c>
      <c r="F11" s="193">
        <f t="shared" ref="F11:I11" si="4">F9/$E$16</f>
        <v>7270.7505067280645</v>
      </c>
      <c r="G11" s="193">
        <f t="shared" si="4"/>
        <v>10488.348296005452</v>
      </c>
      <c r="H11" s="193">
        <f t="shared" si="4"/>
        <v>15129.861749007314</v>
      </c>
      <c r="I11" s="392">
        <f t="shared" si="4"/>
        <v>21825.430476146306</v>
      </c>
    </row>
    <row r="12" spans="1:19" s="23" customFormat="1" ht="15" x14ac:dyDescent="0.25">
      <c r="A12" s="20"/>
      <c r="B12" s="385" t="s">
        <v>128</v>
      </c>
      <c r="C12" s="386"/>
      <c r="D12" s="197" t="s">
        <v>7</v>
      </c>
      <c r="E12" s="395">
        <f>E11/E6</f>
        <v>0.75975911018557896</v>
      </c>
      <c r="F12" s="396">
        <f t="shared" ref="F12:I12" si="5">F11/F6</f>
        <v>0.7597591101855794</v>
      </c>
      <c r="G12" s="396">
        <f t="shared" si="5"/>
        <v>0.7597591101855794</v>
      </c>
      <c r="H12" s="396">
        <f t="shared" si="5"/>
        <v>0.75975911018557962</v>
      </c>
      <c r="I12" s="397">
        <f t="shared" si="5"/>
        <v>0.75975911018557951</v>
      </c>
    </row>
    <row r="13" spans="1:19" x14ac:dyDescent="0.2">
      <c r="A13" s="42"/>
      <c r="B13" s="42"/>
      <c r="C13" s="186"/>
      <c r="D13" s="79"/>
      <c r="E13" s="80"/>
      <c r="F13" s="80"/>
      <c r="G13" s="80"/>
      <c r="H13" s="80"/>
      <c r="I13" s="80"/>
    </row>
    <row r="14" spans="1:19" x14ac:dyDescent="0.2">
      <c r="E14" s="74"/>
      <c r="F14" s="74"/>
      <c r="G14" s="74"/>
      <c r="H14" s="74"/>
      <c r="I14" s="74"/>
    </row>
    <row r="15" spans="1:19" ht="15" x14ac:dyDescent="0.25">
      <c r="A15" s="53" t="s">
        <v>133</v>
      </c>
      <c r="B15" s="53"/>
      <c r="C15" s="185"/>
      <c r="D15" s="78"/>
      <c r="E15" s="81"/>
      <c r="F15" s="81"/>
      <c r="G15" s="81"/>
      <c r="H15" s="81"/>
      <c r="I15" s="81"/>
    </row>
    <row r="16" spans="1:19" s="10" customFormat="1" ht="15" outlineLevel="1" x14ac:dyDescent="0.25">
      <c r="A16" s="12" t="s">
        <v>119</v>
      </c>
      <c r="B16" s="97"/>
      <c r="C16" s="313" t="s">
        <v>120</v>
      </c>
      <c r="D16" s="158" t="s">
        <v>118</v>
      </c>
      <c r="E16" s="401">
        <v>0.1</v>
      </c>
      <c r="F16" s="150"/>
      <c r="G16" s="150"/>
      <c r="H16" s="150"/>
      <c r="I16" s="150"/>
      <c r="J16" s="156"/>
    </row>
    <row r="17" spans="1:314" ht="15" outlineLevel="1" x14ac:dyDescent="0.25">
      <c r="A17" s="21"/>
      <c r="B17" s="28"/>
      <c r="C17" s="314"/>
      <c r="D17" s="159"/>
      <c r="E17" s="189">
        <v>42562</v>
      </c>
      <c r="F17" s="189">
        <v>42563</v>
      </c>
      <c r="G17" s="189">
        <v>42564</v>
      </c>
      <c r="H17" s="189">
        <v>42565</v>
      </c>
      <c r="I17" s="189">
        <v>42566</v>
      </c>
      <c r="J17" s="189">
        <v>42569</v>
      </c>
      <c r="K17" s="189">
        <v>42570</v>
      </c>
      <c r="L17" s="189">
        <v>42571</v>
      </c>
      <c r="M17" s="189">
        <v>42572</v>
      </c>
      <c r="N17" s="189">
        <v>42573</v>
      </c>
      <c r="O17" s="189">
        <v>42576</v>
      </c>
      <c r="P17" s="189">
        <v>42577</v>
      </c>
      <c r="Q17" s="189">
        <v>42578</v>
      </c>
      <c r="R17" s="189">
        <v>42579</v>
      </c>
      <c r="S17" s="189">
        <v>42580</v>
      </c>
      <c r="T17" s="189">
        <v>42583</v>
      </c>
      <c r="U17" s="189">
        <v>42584</v>
      </c>
      <c r="V17" s="189">
        <v>42585</v>
      </c>
      <c r="W17" s="189">
        <v>42586</v>
      </c>
      <c r="X17" s="189">
        <v>42587</v>
      </c>
      <c r="Y17" s="189">
        <v>42590</v>
      </c>
      <c r="Z17" s="189">
        <v>42591</v>
      </c>
      <c r="AA17" s="189">
        <v>42592</v>
      </c>
      <c r="AB17" s="189">
        <v>42593</v>
      </c>
      <c r="AC17" s="189">
        <v>42594</v>
      </c>
      <c r="AD17" s="189">
        <v>42597</v>
      </c>
      <c r="AE17" s="189">
        <v>42598</v>
      </c>
      <c r="AF17" s="189">
        <v>42599</v>
      </c>
      <c r="AG17" s="189">
        <v>42600</v>
      </c>
      <c r="AH17" s="189">
        <v>42601</v>
      </c>
      <c r="AI17" s="189">
        <v>42604</v>
      </c>
      <c r="AJ17" s="189">
        <v>42605</v>
      </c>
      <c r="AK17" s="189">
        <v>42606</v>
      </c>
      <c r="AL17" s="189">
        <v>42607</v>
      </c>
      <c r="AM17" s="189">
        <v>42608</v>
      </c>
      <c r="AN17" s="189">
        <v>42611</v>
      </c>
      <c r="AO17" s="189">
        <v>42612</v>
      </c>
      <c r="AP17" s="189">
        <v>42613</v>
      </c>
      <c r="AQ17" s="189">
        <v>42614</v>
      </c>
      <c r="AR17" s="189">
        <v>42615</v>
      </c>
      <c r="AS17" s="189">
        <v>42619</v>
      </c>
      <c r="AT17" s="189">
        <v>42620</v>
      </c>
      <c r="AU17" s="189">
        <v>42621</v>
      </c>
      <c r="AV17" s="189">
        <v>42622</v>
      </c>
      <c r="AW17" s="189">
        <v>42625</v>
      </c>
      <c r="AX17" s="189">
        <v>42626</v>
      </c>
      <c r="AY17" s="189">
        <v>42627</v>
      </c>
      <c r="AZ17" s="189">
        <v>42628</v>
      </c>
      <c r="BA17" s="189">
        <v>42629</v>
      </c>
      <c r="BB17" s="189">
        <v>42632</v>
      </c>
      <c r="BC17" s="189">
        <v>42633</v>
      </c>
      <c r="BD17" s="189">
        <v>42634</v>
      </c>
      <c r="BE17" s="189">
        <v>42635</v>
      </c>
      <c r="BF17" s="189">
        <v>42636</v>
      </c>
      <c r="BG17" s="189">
        <v>42639</v>
      </c>
      <c r="BH17" s="189">
        <v>42640</v>
      </c>
      <c r="BI17" s="189">
        <v>42641</v>
      </c>
      <c r="BJ17" s="189">
        <v>42642</v>
      </c>
      <c r="BK17" s="189">
        <v>42643</v>
      </c>
      <c r="BL17" s="189">
        <v>42646</v>
      </c>
      <c r="BM17" s="189">
        <v>42647</v>
      </c>
      <c r="BN17" s="189">
        <v>42648</v>
      </c>
      <c r="BO17" s="189">
        <v>42649</v>
      </c>
      <c r="BP17" s="189">
        <v>42650</v>
      </c>
      <c r="BQ17" s="189">
        <v>42653</v>
      </c>
      <c r="BR17" s="189">
        <v>42654</v>
      </c>
      <c r="BS17" s="189">
        <v>42655</v>
      </c>
      <c r="BT17" s="189">
        <v>42656</v>
      </c>
      <c r="BU17" s="189">
        <v>42657</v>
      </c>
      <c r="BV17" s="189">
        <v>42660</v>
      </c>
      <c r="BW17" s="189">
        <v>42661</v>
      </c>
      <c r="BX17" s="189">
        <v>42662</v>
      </c>
      <c r="BY17" s="189">
        <v>42663</v>
      </c>
      <c r="BZ17" s="189">
        <v>42664</v>
      </c>
      <c r="CA17" s="189">
        <v>42667</v>
      </c>
      <c r="CB17" s="189">
        <v>42668</v>
      </c>
      <c r="CC17" s="189">
        <v>42669</v>
      </c>
      <c r="CD17" s="189">
        <v>42670</v>
      </c>
      <c r="CE17" s="189">
        <v>42671</v>
      </c>
      <c r="CF17" s="189">
        <v>42674</v>
      </c>
      <c r="CG17" s="189">
        <v>42675</v>
      </c>
      <c r="CH17" s="189">
        <v>42676</v>
      </c>
      <c r="CI17" s="189">
        <v>42677</v>
      </c>
      <c r="CJ17" s="189">
        <v>42678</v>
      </c>
      <c r="CK17" s="189">
        <v>42681</v>
      </c>
      <c r="CL17" s="189">
        <v>42682</v>
      </c>
      <c r="CM17" s="189">
        <v>42683</v>
      </c>
      <c r="CN17" s="189">
        <v>42684</v>
      </c>
      <c r="CO17" s="189">
        <v>42685</v>
      </c>
      <c r="CP17" s="189">
        <v>42688</v>
      </c>
      <c r="CQ17" s="189">
        <v>42689</v>
      </c>
      <c r="CR17" s="189">
        <v>42690</v>
      </c>
      <c r="CS17" s="189">
        <v>42691</v>
      </c>
      <c r="CT17" s="189">
        <v>42692</v>
      </c>
      <c r="CU17" s="189">
        <v>42695</v>
      </c>
      <c r="CV17" s="189">
        <v>42696</v>
      </c>
      <c r="CW17" s="189">
        <v>42697</v>
      </c>
      <c r="CX17" s="189">
        <v>42699</v>
      </c>
      <c r="CY17" s="189">
        <v>42702</v>
      </c>
      <c r="CZ17" s="189">
        <v>42703</v>
      </c>
      <c r="DA17" s="189">
        <v>42704</v>
      </c>
      <c r="DB17" s="189">
        <v>42705</v>
      </c>
      <c r="DC17" s="189">
        <v>42706</v>
      </c>
      <c r="DD17" s="189">
        <v>42709</v>
      </c>
      <c r="DE17" s="189">
        <v>42710</v>
      </c>
      <c r="DF17" s="189">
        <v>42711</v>
      </c>
      <c r="DG17" s="189">
        <v>42712</v>
      </c>
      <c r="DH17" s="189">
        <v>42713</v>
      </c>
      <c r="DI17" s="189">
        <v>42716</v>
      </c>
      <c r="DJ17" s="189">
        <v>42717</v>
      </c>
      <c r="DK17" s="189">
        <v>42718</v>
      </c>
      <c r="DL17" s="189">
        <v>42719</v>
      </c>
      <c r="DM17" s="189">
        <v>42720</v>
      </c>
      <c r="DN17" s="189">
        <v>42723</v>
      </c>
      <c r="DO17" s="189">
        <v>42724</v>
      </c>
      <c r="DP17" s="189">
        <v>42725</v>
      </c>
      <c r="DQ17" s="189">
        <v>42726</v>
      </c>
      <c r="DR17" s="189">
        <v>42727</v>
      </c>
      <c r="DS17" s="189">
        <v>42731</v>
      </c>
      <c r="DT17" s="189">
        <v>42732</v>
      </c>
      <c r="DU17" s="189">
        <v>42733</v>
      </c>
      <c r="DV17" s="189">
        <v>42734</v>
      </c>
      <c r="DW17" s="189">
        <v>42738</v>
      </c>
      <c r="DX17" s="189">
        <v>42739</v>
      </c>
      <c r="DY17" s="189">
        <v>42740</v>
      </c>
      <c r="DZ17" s="189">
        <v>42741</v>
      </c>
      <c r="EA17" s="189">
        <v>42744</v>
      </c>
      <c r="EB17" s="189">
        <v>42745</v>
      </c>
      <c r="EC17" s="189">
        <v>42746</v>
      </c>
      <c r="ED17" s="189">
        <v>42747</v>
      </c>
      <c r="EE17" s="189">
        <v>42748</v>
      </c>
      <c r="EF17" s="189">
        <v>42752</v>
      </c>
      <c r="EG17" s="189">
        <v>42753</v>
      </c>
      <c r="EH17" s="189">
        <v>42754</v>
      </c>
      <c r="EI17" s="189">
        <v>42755</v>
      </c>
      <c r="EJ17" s="189">
        <v>42758</v>
      </c>
      <c r="EK17" s="189">
        <v>42759</v>
      </c>
      <c r="EL17" s="189">
        <v>42760</v>
      </c>
      <c r="EM17" s="189">
        <v>42761</v>
      </c>
      <c r="EN17" s="189">
        <v>42762</v>
      </c>
      <c r="EO17" s="189">
        <v>42765</v>
      </c>
      <c r="EP17" s="189">
        <v>42766</v>
      </c>
      <c r="EQ17" s="189">
        <v>42767</v>
      </c>
      <c r="ER17" s="189">
        <v>42768</v>
      </c>
      <c r="ES17" s="189">
        <v>42769</v>
      </c>
      <c r="ET17" s="189">
        <v>42772</v>
      </c>
      <c r="EU17" s="189">
        <v>42773</v>
      </c>
      <c r="EV17" s="189">
        <v>42774</v>
      </c>
      <c r="EW17" s="189">
        <v>42775</v>
      </c>
      <c r="EX17" s="189">
        <v>42776</v>
      </c>
      <c r="EY17" s="189">
        <v>42779</v>
      </c>
      <c r="EZ17" s="189">
        <v>42780</v>
      </c>
      <c r="FA17" s="189">
        <v>42781</v>
      </c>
      <c r="FB17" s="189">
        <v>42782</v>
      </c>
      <c r="FC17" s="189">
        <v>42783</v>
      </c>
      <c r="FD17" s="189">
        <v>42787</v>
      </c>
      <c r="FE17" s="189">
        <v>42788</v>
      </c>
      <c r="FF17" s="189">
        <v>42789</v>
      </c>
      <c r="FG17" s="189">
        <v>42790</v>
      </c>
      <c r="FH17" s="189">
        <v>42793</v>
      </c>
      <c r="FI17" s="189">
        <v>42794</v>
      </c>
      <c r="FJ17" s="189">
        <v>42795</v>
      </c>
      <c r="FK17" s="189">
        <v>42796</v>
      </c>
      <c r="FL17" s="189">
        <v>42797</v>
      </c>
      <c r="FM17" s="189">
        <v>42800</v>
      </c>
      <c r="FN17" s="189">
        <v>42801</v>
      </c>
      <c r="FO17" s="189">
        <v>42802</v>
      </c>
      <c r="FP17" s="189">
        <v>42803</v>
      </c>
      <c r="FQ17" s="189">
        <v>42804</v>
      </c>
      <c r="FR17" s="189">
        <v>42807</v>
      </c>
      <c r="FS17" s="189">
        <v>42808</v>
      </c>
      <c r="FT17" s="189">
        <v>42809</v>
      </c>
      <c r="FU17" s="189">
        <v>42810</v>
      </c>
      <c r="FV17" s="189">
        <v>42811</v>
      </c>
      <c r="FW17" s="189">
        <v>42814</v>
      </c>
      <c r="FX17" s="189">
        <v>42815</v>
      </c>
      <c r="FY17" s="189">
        <v>42816</v>
      </c>
      <c r="FZ17" s="189">
        <v>42817</v>
      </c>
      <c r="GA17" s="189">
        <v>42818</v>
      </c>
      <c r="GB17" s="189">
        <v>42821</v>
      </c>
      <c r="GC17" s="189">
        <v>42822</v>
      </c>
      <c r="GD17" s="189">
        <v>42823</v>
      </c>
      <c r="GE17" s="189">
        <v>42824</v>
      </c>
      <c r="GF17" s="189">
        <v>42825</v>
      </c>
      <c r="GG17" s="189">
        <v>42828</v>
      </c>
      <c r="GH17" s="189">
        <v>42829</v>
      </c>
      <c r="GI17" s="189">
        <v>42830</v>
      </c>
      <c r="GJ17" s="189">
        <v>42831</v>
      </c>
      <c r="GK17" s="189">
        <v>42832</v>
      </c>
      <c r="GL17" s="189">
        <v>42835</v>
      </c>
      <c r="GM17" s="189">
        <v>42836</v>
      </c>
      <c r="GN17" s="189">
        <v>42837</v>
      </c>
      <c r="GO17" s="189">
        <v>42838</v>
      </c>
      <c r="GP17" s="189">
        <v>42842</v>
      </c>
      <c r="GQ17" s="189">
        <v>42843</v>
      </c>
      <c r="GR17" s="189">
        <v>42844</v>
      </c>
      <c r="GS17" s="189">
        <v>42845</v>
      </c>
      <c r="GT17" s="189">
        <v>42846</v>
      </c>
      <c r="GU17" s="189">
        <v>42849</v>
      </c>
      <c r="GV17" s="189">
        <v>42850</v>
      </c>
      <c r="GW17" s="189">
        <v>42851</v>
      </c>
      <c r="GX17" s="189">
        <v>42852</v>
      </c>
      <c r="GY17" s="189">
        <v>42853</v>
      </c>
      <c r="GZ17" s="189">
        <v>42856</v>
      </c>
      <c r="HA17" s="189">
        <v>42857</v>
      </c>
      <c r="HB17" s="189">
        <v>42858</v>
      </c>
      <c r="HC17" s="189">
        <v>42859</v>
      </c>
      <c r="HD17" s="189">
        <v>42860</v>
      </c>
      <c r="HE17" s="189">
        <v>42863</v>
      </c>
      <c r="HF17" s="189">
        <v>42864</v>
      </c>
      <c r="HG17" s="189">
        <v>42865</v>
      </c>
      <c r="HH17" s="189">
        <v>42866</v>
      </c>
      <c r="HI17" s="189">
        <v>42867</v>
      </c>
      <c r="HJ17" s="189">
        <v>42870</v>
      </c>
      <c r="HK17" s="189">
        <v>42871</v>
      </c>
      <c r="HL17" s="189">
        <v>42872</v>
      </c>
      <c r="HM17" s="189">
        <v>42873</v>
      </c>
      <c r="HN17" s="189">
        <v>42874</v>
      </c>
      <c r="HO17" s="189">
        <v>42877</v>
      </c>
      <c r="HP17" s="189">
        <v>42878</v>
      </c>
      <c r="HQ17" s="189">
        <v>42879</v>
      </c>
      <c r="HR17" s="189">
        <v>42880</v>
      </c>
      <c r="HS17" s="189">
        <v>42881</v>
      </c>
      <c r="HT17" s="189">
        <v>42885</v>
      </c>
      <c r="HU17" s="189">
        <v>42886</v>
      </c>
      <c r="HV17" s="189">
        <v>42887</v>
      </c>
      <c r="HW17" s="189">
        <v>42888</v>
      </c>
      <c r="HX17" s="189">
        <v>42891</v>
      </c>
      <c r="HY17" s="189">
        <v>42892</v>
      </c>
      <c r="HZ17" s="189">
        <v>42893</v>
      </c>
      <c r="IA17" s="189">
        <v>42894</v>
      </c>
      <c r="IB17" s="189">
        <v>42895</v>
      </c>
      <c r="IC17" s="189">
        <v>42898</v>
      </c>
      <c r="ID17" s="189">
        <v>42899</v>
      </c>
      <c r="IE17" s="189">
        <v>42900</v>
      </c>
      <c r="IF17" s="189">
        <v>42901</v>
      </c>
      <c r="IG17" s="189">
        <v>42902</v>
      </c>
      <c r="IH17" s="189">
        <v>42905</v>
      </c>
      <c r="II17" s="189">
        <v>42906</v>
      </c>
      <c r="IJ17" s="189">
        <v>42907</v>
      </c>
      <c r="IK17" s="189">
        <v>42908</v>
      </c>
      <c r="IL17" s="189">
        <v>42909</v>
      </c>
      <c r="IM17" s="189">
        <v>42912</v>
      </c>
      <c r="IN17" s="189">
        <v>42913</v>
      </c>
      <c r="IO17" s="189">
        <v>42914</v>
      </c>
      <c r="IP17" s="189">
        <v>42915</v>
      </c>
      <c r="IQ17" s="189">
        <v>42916</v>
      </c>
      <c r="IR17" s="189">
        <v>42919</v>
      </c>
      <c r="IS17" s="189">
        <v>42921</v>
      </c>
      <c r="IT17" s="189">
        <v>42922</v>
      </c>
      <c r="IU17" s="189">
        <v>42923</v>
      </c>
      <c r="IV17" s="189">
        <v>42926</v>
      </c>
      <c r="IW17" s="189">
        <v>42927</v>
      </c>
      <c r="IX17" s="189">
        <v>42928</v>
      </c>
      <c r="IY17" s="189">
        <v>42929</v>
      </c>
      <c r="IZ17" s="189">
        <v>42930</v>
      </c>
      <c r="JA17" s="189">
        <v>42933</v>
      </c>
      <c r="JB17" s="189">
        <v>42934</v>
      </c>
      <c r="JC17" s="189">
        <v>42935</v>
      </c>
      <c r="JD17" s="189">
        <v>42936</v>
      </c>
      <c r="JE17" s="189">
        <v>42937</v>
      </c>
      <c r="JF17" s="189">
        <v>42940</v>
      </c>
      <c r="JG17" s="189">
        <v>42941</v>
      </c>
      <c r="JH17" s="189">
        <v>42942</v>
      </c>
      <c r="JI17" s="189">
        <v>42943</v>
      </c>
      <c r="JJ17" s="189">
        <v>42944</v>
      </c>
      <c r="JK17" s="189">
        <v>42947</v>
      </c>
      <c r="JL17" s="189">
        <v>42948</v>
      </c>
      <c r="JM17" s="189">
        <v>42949</v>
      </c>
      <c r="JN17" s="189">
        <v>42950</v>
      </c>
      <c r="JO17" s="189">
        <v>42951</v>
      </c>
      <c r="JP17" s="189">
        <v>42954</v>
      </c>
      <c r="JQ17" s="189">
        <v>42955</v>
      </c>
      <c r="JR17" s="189">
        <v>42956</v>
      </c>
      <c r="JS17" s="189">
        <v>42957</v>
      </c>
      <c r="JT17" s="189">
        <v>42958</v>
      </c>
      <c r="JU17" s="189">
        <v>42961</v>
      </c>
      <c r="JV17" s="189">
        <v>42962</v>
      </c>
      <c r="JW17" s="189">
        <v>42963</v>
      </c>
      <c r="JX17" s="189">
        <v>42964</v>
      </c>
      <c r="JY17" s="189">
        <v>42965</v>
      </c>
      <c r="JZ17" s="189">
        <v>42968</v>
      </c>
      <c r="KA17" s="189">
        <v>42969</v>
      </c>
      <c r="KB17" s="189">
        <v>42970</v>
      </c>
      <c r="KC17" s="189">
        <v>42971</v>
      </c>
      <c r="KD17" s="189">
        <v>42972</v>
      </c>
      <c r="KE17" s="189">
        <v>42975</v>
      </c>
      <c r="KF17" s="189">
        <v>42976</v>
      </c>
      <c r="KG17" s="189">
        <v>42977</v>
      </c>
      <c r="KH17" s="189">
        <v>42978</v>
      </c>
      <c r="KI17" s="189">
        <v>42979</v>
      </c>
      <c r="KJ17" s="189">
        <v>42983</v>
      </c>
      <c r="KK17" s="189">
        <v>42984</v>
      </c>
      <c r="KL17" s="189">
        <v>42985</v>
      </c>
      <c r="KM17" s="189">
        <v>42986</v>
      </c>
      <c r="KN17" s="189">
        <v>42989</v>
      </c>
      <c r="KO17" s="189">
        <v>42990</v>
      </c>
      <c r="KP17" s="189">
        <v>42991</v>
      </c>
      <c r="KQ17" s="189">
        <v>42992</v>
      </c>
      <c r="KR17" s="189">
        <v>42993</v>
      </c>
      <c r="KS17" s="189">
        <v>42996</v>
      </c>
      <c r="KT17" s="189">
        <v>42997</v>
      </c>
      <c r="KU17" s="189">
        <v>42998</v>
      </c>
      <c r="KV17" s="189">
        <v>42999</v>
      </c>
      <c r="KW17" s="189">
        <v>43000</v>
      </c>
      <c r="KX17" s="189">
        <v>43003</v>
      </c>
      <c r="KY17" s="189">
        <v>43004</v>
      </c>
      <c r="KZ17" s="189">
        <v>43005</v>
      </c>
      <c r="LA17" s="189">
        <v>43006</v>
      </c>
      <c r="LB17" s="189">
        <v>43007</v>
      </c>
    </row>
    <row r="18" spans="1:314" ht="15" outlineLevel="1" x14ac:dyDescent="0.25">
      <c r="A18" s="21"/>
      <c r="B18" s="28"/>
      <c r="C18" s="314"/>
      <c r="D18" s="159"/>
      <c r="E18" s="188" t="str">
        <f t="shared" ref="E18:BP18" si="6">CONCATENATE("0",E25,".",E24)</f>
        <v>07.2016</v>
      </c>
      <c r="F18" s="188" t="str">
        <f t="shared" si="6"/>
        <v>07.2016</v>
      </c>
      <c r="G18" s="188" t="str">
        <f t="shared" si="6"/>
        <v>07.2016</v>
      </c>
      <c r="H18" s="188" t="str">
        <f t="shared" si="6"/>
        <v>07.2016</v>
      </c>
      <c r="I18" s="188" t="str">
        <f t="shared" si="6"/>
        <v>07.2016</v>
      </c>
      <c r="J18" s="188" t="str">
        <f t="shared" si="6"/>
        <v>07.2016</v>
      </c>
      <c r="K18" s="188" t="str">
        <f t="shared" si="6"/>
        <v>07.2016</v>
      </c>
      <c r="L18" s="188" t="str">
        <f t="shared" si="6"/>
        <v>07.2016</v>
      </c>
      <c r="M18" s="188" t="str">
        <f t="shared" si="6"/>
        <v>07.2016</v>
      </c>
      <c r="N18" s="188" t="str">
        <f t="shared" si="6"/>
        <v>07.2016</v>
      </c>
      <c r="O18" s="188" t="str">
        <f t="shared" si="6"/>
        <v>07.2016</v>
      </c>
      <c r="P18" s="188" t="str">
        <f t="shared" si="6"/>
        <v>07.2016</v>
      </c>
      <c r="Q18" s="188" t="str">
        <f t="shared" si="6"/>
        <v>07.2016</v>
      </c>
      <c r="R18" s="188" t="str">
        <f t="shared" si="6"/>
        <v>07.2016</v>
      </c>
      <c r="S18" s="188" t="str">
        <f t="shared" si="6"/>
        <v>07.2016</v>
      </c>
      <c r="T18" s="188" t="str">
        <f t="shared" si="6"/>
        <v>08.2016</v>
      </c>
      <c r="U18" s="188" t="str">
        <f t="shared" si="6"/>
        <v>08.2016</v>
      </c>
      <c r="V18" s="188" t="str">
        <f t="shared" si="6"/>
        <v>08.2016</v>
      </c>
      <c r="W18" s="188" t="str">
        <f t="shared" si="6"/>
        <v>08.2016</v>
      </c>
      <c r="X18" s="188" t="str">
        <f t="shared" si="6"/>
        <v>08.2016</v>
      </c>
      <c r="Y18" s="188" t="str">
        <f t="shared" si="6"/>
        <v>08.2016</v>
      </c>
      <c r="Z18" s="188" t="str">
        <f t="shared" si="6"/>
        <v>08.2016</v>
      </c>
      <c r="AA18" s="188" t="str">
        <f t="shared" si="6"/>
        <v>08.2016</v>
      </c>
      <c r="AB18" s="188" t="str">
        <f t="shared" si="6"/>
        <v>08.2016</v>
      </c>
      <c r="AC18" s="188" t="str">
        <f t="shared" si="6"/>
        <v>08.2016</v>
      </c>
      <c r="AD18" s="188" t="str">
        <f t="shared" si="6"/>
        <v>08.2016</v>
      </c>
      <c r="AE18" s="188" t="str">
        <f t="shared" si="6"/>
        <v>08.2016</v>
      </c>
      <c r="AF18" s="188" t="str">
        <f t="shared" si="6"/>
        <v>08.2016</v>
      </c>
      <c r="AG18" s="188" t="str">
        <f t="shared" si="6"/>
        <v>08.2016</v>
      </c>
      <c r="AH18" s="188" t="str">
        <f t="shared" si="6"/>
        <v>08.2016</v>
      </c>
      <c r="AI18" s="188" t="str">
        <f t="shared" si="6"/>
        <v>08.2016</v>
      </c>
      <c r="AJ18" s="188" t="str">
        <f t="shared" si="6"/>
        <v>08.2016</v>
      </c>
      <c r="AK18" s="188" t="str">
        <f t="shared" si="6"/>
        <v>08.2016</v>
      </c>
      <c r="AL18" s="188" t="str">
        <f t="shared" si="6"/>
        <v>08.2016</v>
      </c>
      <c r="AM18" s="188" t="str">
        <f t="shared" si="6"/>
        <v>08.2016</v>
      </c>
      <c r="AN18" s="188" t="str">
        <f t="shared" si="6"/>
        <v>08.2016</v>
      </c>
      <c r="AO18" s="188" t="str">
        <f t="shared" si="6"/>
        <v>08.2016</v>
      </c>
      <c r="AP18" s="188" t="str">
        <f t="shared" si="6"/>
        <v>08.2016</v>
      </c>
      <c r="AQ18" s="188" t="str">
        <f t="shared" si="6"/>
        <v>09.2016</v>
      </c>
      <c r="AR18" s="188" t="str">
        <f t="shared" si="6"/>
        <v>09.2016</v>
      </c>
      <c r="AS18" s="188" t="str">
        <f t="shared" si="6"/>
        <v>09.2016</v>
      </c>
      <c r="AT18" s="188" t="str">
        <f t="shared" si="6"/>
        <v>09.2016</v>
      </c>
      <c r="AU18" s="188" t="str">
        <f t="shared" si="6"/>
        <v>09.2016</v>
      </c>
      <c r="AV18" s="188" t="str">
        <f t="shared" si="6"/>
        <v>09.2016</v>
      </c>
      <c r="AW18" s="188" t="str">
        <f t="shared" si="6"/>
        <v>09.2016</v>
      </c>
      <c r="AX18" s="188" t="str">
        <f t="shared" si="6"/>
        <v>09.2016</v>
      </c>
      <c r="AY18" s="188" t="str">
        <f t="shared" si="6"/>
        <v>09.2016</v>
      </c>
      <c r="AZ18" s="188" t="str">
        <f t="shared" si="6"/>
        <v>09.2016</v>
      </c>
      <c r="BA18" s="188" t="str">
        <f t="shared" si="6"/>
        <v>09.2016</v>
      </c>
      <c r="BB18" s="188" t="str">
        <f t="shared" si="6"/>
        <v>09.2016</v>
      </c>
      <c r="BC18" s="188" t="str">
        <f t="shared" si="6"/>
        <v>09.2016</v>
      </c>
      <c r="BD18" s="188" t="str">
        <f t="shared" si="6"/>
        <v>09.2016</v>
      </c>
      <c r="BE18" s="188" t="str">
        <f t="shared" si="6"/>
        <v>09.2016</v>
      </c>
      <c r="BF18" s="188" t="str">
        <f t="shared" si="6"/>
        <v>09.2016</v>
      </c>
      <c r="BG18" s="188" t="str">
        <f t="shared" si="6"/>
        <v>09.2016</v>
      </c>
      <c r="BH18" s="188" t="str">
        <f t="shared" si="6"/>
        <v>09.2016</v>
      </c>
      <c r="BI18" s="188" t="str">
        <f t="shared" si="6"/>
        <v>09.2016</v>
      </c>
      <c r="BJ18" s="188" t="str">
        <f t="shared" si="6"/>
        <v>09.2016</v>
      </c>
      <c r="BK18" s="188" t="str">
        <f t="shared" si="6"/>
        <v>09.2016</v>
      </c>
      <c r="BL18" s="188" t="str">
        <f t="shared" si="6"/>
        <v>010.2016</v>
      </c>
      <c r="BM18" s="188" t="str">
        <f t="shared" si="6"/>
        <v>010.2016</v>
      </c>
      <c r="BN18" s="188" t="str">
        <f t="shared" si="6"/>
        <v>010.2016</v>
      </c>
      <c r="BO18" s="188" t="str">
        <f t="shared" si="6"/>
        <v>010.2016</v>
      </c>
      <c r="BP18" s="188" t="str">
        <f t="shared" si="6"/>
        <v>010.2016</v>
      </c>
      <c r="BQ18" s="188" t="str">
        <f t="shared" ref="BQ18:EB18" si="7">CONCATENATE("0",BQ25,".",BQ24)</f>
        <v>010.2016</v>
      </c>
      <c r="BR18" s="188" t="str">
        <f t="shared" si="7"/>
        <v>010.2016</v>
      </c>
      <c r="BS18" s="188" t="str">
        <f t="shared" si="7"/>
        <v>010.2016</v>
      </c>
      <c r="BT18" s="188" t="str">
        <f t="shared" si="7"/>
        <v>010.2016</v>
      </c>
      <c r="BU18" s="188" t="str">
        <f t="shared" si="7"/>
        <v>010.2016</v>
      </c>
      <c r="BV18" s="188" t="str">
        <f t="shared" si="7"/>
        <v>010.2016</v>
      </c>
      <c r="BW18" s="188" t="str">
        <f t="shared" si="7"/>
        <v>010.2016</v>
      </c>
      <c r="BX18" s="188" t="str">
        <f t="shared" si="7"/>
        <v>010.2016</v>
      </c>
      <c r="BY18" s="188" t="str">
        <f t="shared" si="7"/>
        <v>010.2016</v>
      </c>
      <c r="BZ18" s="188" t="str">
        <f t="shared" si="7"/>
        <v>010.2016</v>
      </c>
      <c r="CA18" s="188" t="str">
        <f t="shared" si="7"/>
        <v>010.2016</v>
      </c>
      <c r="CB18" s="188" t="str">
        <f t="shared" si="7"/>
        <v>010.2016</v>
      </c>
      <c r="CC18" s="188" t="str">
        <f t="shared" si="7"/>
        <v>010.2016</v>
      </c>
      <c r="CD18" s="188" t="str">
        <f t="shared" si="7"/>
        <v>010.2016</v>
      </c>
      <c r="CE18" s="188" t="str">
        <f t="shared" si="7"/>
        <v>010.2016</v>
      </c>
      <c r="CF18" s="188" t="str">
        <f t="shared" si="7"/>
        <v>010.2016</v>
      </c>
      <c r="CG18" s="188" t="str">
        <f t="shared" si="7"/>
        <v>011.2016</v>
      </c>
      <c r="CH18" s="188" t="str">
        <f t="shared" si="7"/>
        <v>011.2016</v>
      </c>
      <c r="CI18" s="188" t="str">
        <f t="shared" si="7"/>
        <v>011.2016</v>
      </c>
      <c r="CJ18" s="188" t="str">
        <f t="shared" si="7"/>
        <v>011.2016</v>
      </c>
      <c r="CK18" s="188" t="str">
        <f t="shared" si="7"/>
        <v>011.2016</v>
      </c>
      <c r="CL18" s="188" t="str">
        <f t="shared" si="7"/>
        <v>011.2016</v>
      </c>
      <c r="CM18" s="188" t="str">
        <f t="shared" si="7"/>
        <v>011.2016</v>
      </c>
      <c r="CN18" s="188" t="str">
        <f t="shared" si="7"/>
        <v>011.2016</v>
      </c>
      <c r="CO18" s="188" t="str">
        <f t="shared" si="7"/>
        <v>011.2016</v>
      </c>
      <c r="CP18" s="188" t="str">
        <f t="shared" si="7"/>
        <v>011.2016</v>
      </c>
      <c r="CQ18" s="188" t="str">
        <f t="shared" si="7"/>
        <v>011.2016</v>
      </c>
      <c r="CR18" s="188" t="str">
        <f t="shared" si="7"/>
        <v>011.2016</v>
      </c>
      <c r="CS18" s="188" t="str">
        <f t="shared" si="7"/>
        <v>011.2016</v>
      </c>
      <c r="CT18" s="188" t="str">
        <f t="shared" si="7"/>
        <v>011.2016</v>
      </c>
      <c r="CU18" s="188" t="str">
        <f t="shared" si="7"/>
        <v>011.2016</v>
      </c>
      <c r="CV18" s="188" t="str">
        <f t="shared" si="7"/>
        <v>011.2016</v>
      </c>
      <c r="CW18" s="188" t="str">
        <f t="shared" si="7"/>
        <v>011.2016</v>
      </c>
      <c r="CX18" s="188" t="str">
        <f t="shared" si="7"/>
        <v>011.2016</v>
      </c>
      <c r="CY18" s="188" t="str">
        <f t="shared" si="7"/>
        <v>011.2016</v>
      </c>
      <c r="CZ18" s="188" t="str">
        <f t="shared" si="7"/>
        <v>011.2016</v>
      </c>
      <c r="DA18" s="188" t="str">
        <f t="shared" si="7"/>
        <v>011.2016</v>
      </c>
      <c r="DB18" s="188" t="str">
        <f t="shared" si="7"/>
        <v>012.2016</v>
      </c>
      <c r="DC18" s="188" t="str">
        <f t="shared" si="7"/>
        <v>012.2016</v>
      </c>
      <c r="DD18" s="188" t="str">
        <f t="shared" si="7"/>
        <v>012.2016</v>
      </c>
      <c r="DE18" s="188" t="str">
        <f t="shared" si="7"/>
        <v>012.2016</v>
      </c>
      <c r="DF18" s="188" t="str">
        <f t="shared" si="7"/>
        <v>012.2016</v>
      </c>
      <c r="DG18" s="188" t="str">
        <f t="shared" si="7"/>
        <v>012.2016</v>
      </c>
      <c r="DH18" s="188" t="str">
        <f t="shared" si="7"/>
        <v>012.2016</v>
      </c>
      <c r="DI18" s="188" t="str">
        <f t="shared" si="7"/>
        <v>012.2016</v>
      </c>
      <c r="DJ18" s="188" t="str">
        <f t="shared" si="7"/>
        <v>012.2016</v>
      </c>
      <c r="DK18" s="188" t="str">
        <f t="shared" si="7"/>
        <v>012.2016</v>
      </c>
      <c r="DL18" s="188" t="str">
        <f t="shared" si="7"/>
        <v>012.2016</v>
      </c>
      <c r="DM18" s="188" t="str">
        <f t="shared" si="7"/>
        <v>012.2016</v>
      </c>
      <c r="DN18" s="188" t="str">
        <f t="shared" si="7"/>
        <v>012.2016</v>
      </c>
      <c r="DO18" s="188" t="str">
        <f t="shared" si="7"/>
        <v>012.2016</v>
      </c>
      <c r="DP18" s="188" t="str">
        <f t="shared" si="7"/>
        <v>012.2016</v>
      </c>
      <c r="DQ18" s="188" t="str">
        <f t="shared" si="7"/>
        <v>012.2016</v>
      </c>
      <c r="DR18" s="188" t="str">
        <f t="shared" si="7"/>
        <v>012.2016</v>
      </c>
      <c r="DS18" s="188" t="str">
        <f t="shared" si="7"/>
        <v>012.2016</v>
      </c>
      <c r="DT18" s="188" t="str">
        <f t="shared" si="7"/>
        <v>012.2016</v>
      </c>
      <c r="DU18" s="188" t="str">
        <f t="shared" si="7"/>
        <v>012.2016</v>
      </c>
      <c r="DV18" s="188" t="str">
        <f t="shared" si="7"/>
        <v>012.2016</v>
      </c>
      <c r="DW18" s="188" t="str">
        <f t="shared" si="7"/>
        <v>01.2017</v>
      </c>
      <c r="DX18" s="188" t="str">
        <f t="shared" si="7"/>
        <v>01.2017</v>
      </c>
      <c r="DY18" s="188" t="str">
        <f t="shared" si="7"/>
        <v>01.2017</v>
      </c>
      <c r="DZ18" s="188" t="str">
        <f t="shared" si="7"/>
        <v>01.2017</v>
      </c>
      <c r="EA18" s="188" t="str">
        <f t="shared" si="7"/>
        <v>01.2017</v>
      </c>
      <c r="EB18" s="188" t="str">
        <f t="shared" si="7"/>
        <v>01.2017</v>
      </c>
      <c r="EC18" s="188" t="str">
        <f t="shared" ref="EC18:GN18" si="8">CONCATENATE("0",EC25,".",EC24)</f>
        <v>01.2017</v>
      </c>
      <c r="ED18" s="188" t="str">
        <f t="shared" si="8"/>
        <v>01.2017</v>
      </c>
      <c r="EE18" s="188" t="str">
        <f t="shared" si="8"/>
        <v>01.2017</v>
      </c>
      <c r="EF18" s="188" t="str">
        <f t="shared" si="8"/>
        <v>01.2017</v>
      </c>
      <c r="EG18" s="188" t="str">
        <f t="shared" si="8"/>
        <v>01.2017</v>
      </c>
      <c r="EH18" s="188" t="str">
        <f t="shared" si="8"/>
        <v>01.2017</v>
      </c>
      <c r="EI18" s="188" t="str">
        <f t="shared" si="8"/>
        <v>01.2017</v>
      </c>
      <c r="EJ18" s="188" t="str">
        <f t="shared" si="8"/>
        <v>01.2017</v>
      </c>
      <c r="EK18" s="188" t="str">
        <f t="shared" si="8"/>
        <v>01.2017</v>
      </c>
      <c r="EL18" s="188" t="str">
        <f t="shared" si="8"/>
        <v>01.2017</v>
      </c>
      <c r="EM18" s="188" t="str">
        <f t="shared" si="8"/>
        <v>01.2017</v>
      </c>
      <c r="EN18" s="188" t="str">
        <f t="shared" si="8"/>
        <v>01.2017</v>
      </c>
      <c r="EO18" s="188" t="str">
        <f t="shared" si="8"/>
        <v>01.2017</v>
      </c>
      <c r="EP18" s="188" t="str">
        <f t="shared" si="8"/>
        <v>01.2017</v>
      </c>
      <c r="EQ18" s="188" t="str">
        <f t="shared" si="8"/>
        <v>02.2017</v>
      </c>
      <c r="ER18" s="188" t="str">
        <f t="shared" si="8"/>
        <v>02.2017</v>
      </c>
      <c r="ES18" s="188" t="str">
        <f t="shared" si="8"/>
        <v>02.2017</v>
      </c>
      <c r="ET18" s="188" t="str">
        <f t="shared" si="8"/>
        <v>02.2017</v>
      </c>
      <c r="EU18" s="188" t="str">
        <f t="shared" si="8"/>
        <v>02.2017</v>
      </c>
      <c r="EV18" s="188" t="str">
        <f t="shared" si="8"/>
        <v>02.2017</v>
      </c>
      <c r="EW18" s="188" t="str">
        <f t="shared" si="8"/>
        <v>02.2017</v>
      </c>
      <c r="EX18" s="188" t="str">
        <f t="shared" si="8"/>
        <v>02.2017</v>
      </c>
      <c r="EY18" s="188" t="str">
        <f t="shared" si="8"/>
        <v>02.2017</v>
      </c>
      <c r="EZ18" s="188" t="str">
        <f t="shared" si="8"/>
        <v>02.2017</v>
      </c>
      <c r="FA18" s="188" t="str">
        <f t="shared" si="8"/>
        <v>02.2017</v>
      </c>
      <c r="FB18" s="188" t="str">
        <f t="shared" si="8"/>
        <v>02.2017</v>
      </c>
      <c r="FC18" s="188" t="str">
        <f t="shared" si="8"/>
        <v>02.2017</v>
      </c>
      <c r="FD18" s="188" t="str">
        <f t="shared" si="8"/>
        <v>02.2017</v>
      </c>
      <c r="FE18" s="188" t="str">
        <f t="shared" si="8"/>
        <v>02.2017</v>
      </c>
      <c r="FF18" s="188" t="str">
        <f t="shared" si="8"/>
        <v>02.2017</v>
      </c>
      <c r="FG18" s="188" t="str">
        <f t="shared" si="8"/>
        <v>02.2017</v>
      </c>
      <c r="FH18" s="188" t="str">
        <f t="shared" si="8"/>
        <v>02.2017</v>
      </c>
      <c r="FI18" s="188" t="str">
        <f t="shared" si="8"/>
        <v>02.2017</v>
      </c>
      <c r="FJ18" s="188" t="str">
        <f t="shared" si="8"/>
        <v>03.2017</v>
      </c>
      <c r="FK18" s="188" t="str">
        <f t="shared" si="8"/>
        <v>03.2017</v>
      </c>
      <c r="FL18" s="188" t="str">
        <f t="shared" si="8"/>
        <v>03.2017</v>
      </c>
      <c r="FM18" s="188" t="str">
        <f t="shared" si="8"/>
        <v>03.2017</v>
      </c>
      <c r="FN18" s="188" t="str">
        <f t="shared" si="8"/>
        <v>03.2017</v>
      </c>
      <c r="FO18" s="188" t="str">
        <f t="shared" si="8"/>
        <v>03.2017</v>
      </c>
      <c r="FP18" s="188" t="str">
        <f t="shared" si="8"/>
        <v>03.2017</v>
      </c>
      <c r="FQ18" s="188" t="str">
        <f t="shared" si="8"/>
        <v>03.2017</v>
      </c>
      <c r="FR18" s="188" t="str">
        <f t="shared" si="8"/>
        <v>03.2017</v>
      </c>
      <c r="FS18" s="188" t="str">
        <f t="shared" si="8"/>
        <v>03.2017</v>
      </c>
      <c r="FT18" s="188" t="str">
        <f t="shared" si="8"/>
        <v>03.2017</v>
      </c>
      <c r="FU18" s="188" t="str">
        <f t="shared" si="8"/>
        <v>03.2017</v>
      </c>
      <c r="FV18" s="188" t="str">
        <f t="shared" si="8"/>
        <v>03.2017</v>
      </c>
      <c r="FW18" s="188" t="str">
        <f t="shared" si="8"/>
        <v>03.2017</v>
      </c>
      <c r="FX18" s="188" t="str">
        <f t="shared" si="8"/>
        <v>03.2017</v>
      </c>
      <c r="FY18" s="188" t="str">
        <f t="shared" si="8"/>
        <v>03.2017</v>
      </c>
      <c r="FZ18" s="188" t="str">
        <f t="shared" si="8"/>
        <v>03.2017</v>
      </c>
      <c r="GA18" s="188" t="str">
        <f t="shared" si="8"/>
        <v>03.2017</v>
      </c>
      <c r="GB18" s="188" t="str">
        <f t="shared" si="8"/>
        <v>03.2017</v>
      </c>
      <c r="GC18" s="188" t="str">
        <f t="shared" si="8"/>
        <v>03.2017</v>
      </c>
      <c r="GD18" s="188" t="str">
        <f t="shared" si="8"/>
        <v>03.2017</v>
      </c>
      <c r="GE18" s="188" t="str">
        <f t="shared" si="8"/>
        <v>03.2017</v>
      </c>
      <c r="GF18" s="188" t="str">
        <f t="shared" si="8"/>
        <v>03.2017</v>
      </c>
      <c r="GG18" s="188" t="str">
        <f t="shared" si="8"/>
        <v>04.2017</v>
      </c>
      <c r="GH18" s="188" t="str">
        <f t="shared" si="8"/>
        <v>04.2017</v>
      </c>
      <c r="GI18" s="188" t="str">
        <f t="shared" si="8"/>
        <v>04.2017</v>
      </c>
      <c r="GJ18" s="188" t="str">
        <f t="shared" si="8"/>
        <v>04.2017</v>
      </c>
      <c r="GK18" s="188" t="str">
        <f t="shared" si="8"/>
        <v>04.2017</v>
      </c>
      <c r="GL18" s="188" t="str">
        <f t="shared" si="8"/>
        <v>04.2017</v>
      </c>
      <c r="GM18" s="188" t="str">
        <f t="shared" si="8"/>
        <v>04.2017</v>
      </c>
      <c r="GN18" s="188" t="str">
        <f t="shared" si="8"/>
        <v>04.2017</v>
      </c>
      <c r="GO18" s="188" t="str">
        <f t="shared" ref="GO18:IZ18" si="9">CONCATENATE("0",GO25,".",GO24)</f>
        <v>04.2017</v>
      </c>
      <c r="GP18" s="188" t="str">
        <f t="shared" si="9"/>
        <v>04.2017</v>
      </c>
      <c r="GQ18" s="188" t="str">
        <f t="shared" si="9"/>
        <v>04.2017</v>
      </c>
      <c r="GR18" s="188" t="str">
        <f t="shared" si="9"/>
        <v>04.2017</v>
      </c>
      <c r="GS18" s="188" t="str">
        <f t="shared" si="9"/>
        <v>04.2017</v>
      </c>
      <c r="GT18" s="188" t="str">
        <f t="shared" si="9"/>
        <v>04.2017</v>
      </c>
      <c r="GU18" s="188" t="str">
        <f t="shared" si="9"/>
        <v>04.2017</v>
      </c>
      <c r="GV18" s="188" t="str">
        <f t="shared" si="9"/>
        <v>04.2017</v>
      </c>
      <c r="GW18" s="188" t="str">
        <f t="shared" si="9"/>
        <v>04.2017</v>
      </c>
      <c r="GX18" s="188" t="str">
        <f t="shared" si="9"/>
        <v>04.2017</v>
      </c>
      <c r="GY18" s="188" t="str">
        <f t="shared" si="9"/>
        <v>04.2017</v>
      </c>
      <c r="GZ18" s="188" t="str">
        <f t="shared" si="9"/>
        <v>05.2017</v>
      </c>
      <c r="HA18" s="188" t="str">
        <f t="shared" si="9"/>
        <v>05.2017</v>
      </c>
      <c r="HB18" s="188" t="str">
        <f t="shared" si="9"/>
        <v>05.2017</v>
      </c>
      <c r="HC18" s="188" t="str">
        <f t="shared" si="9"/>
        <v>05.2017</v>
      </c>
      <c r="HD18" s="188" t="str">
        <f t="shared" si="9"/>
        <v>05.2017</v>
      </c>
      <c r="HE18" s="188" t="str">
        <f t="shared" si="9"/>
        <v>05.2017</v>
      </c>
      <c r="HF18" s="188" t="str">
        <f t="shared" si="9"/>
        <v>05.2017</v>
      </c>
      <c r="HG18" s="188" t="str">
        <f t="shared" si="9"/>
        <v>05.2017</v>
      </c>
      <c r="HH18" s="188" t="str">
        <f t="shared" si="9"/>
        <v>05.2017</v>
      </c>
      <c r="HI18" s="188" t="str">
        <f t="shared" si="9"/>
        <v>05.2017</v>
      </c>
      <c r="HJ18" s="188" t="str">
        <f t="shared" si="9"/>
        <v>05.2017</v>
      </c>
      <c r="HK18" s="188" t="str">
        <f t="shared" si="9"/>
        <v>05.2017</v>
      </c>
      <c r="HL18" s="188" t="str">
        <f t="shared" si="9"/>
        <v>05.2017</v>
      </c>
      <c r="HM18" s="188" t="str">
        <f t="shared" si="9"/>
        <v>05.2017</v>
      </c>
      <c r="HN18" s="188" t="str">
        <f t="shared" si="9"/>
        <v>05.2017</v>
      </c>
      <c r="HO18" s="188" t="str">
        <f t="shared" si="9"/>
        <v>05.2017</v>
      </c>
      <c r="HP18" s="188" t="str">
        <f t="shared" si="9"/>
        <v>05.2017</v>
      </c>
      <c r="HQ18" s="188" t="str">
        <f t="shared" si="9"/>
        <v>05.2017</v>
      </c>
      <c r="HR18" s="188" t="str">
        <f t="shared" si="9"/>
        <v>05.2017</v>
      </c>
      <c r="HS18" s="188" t="str">
        <f t="shared" si="9"/>
        <v>05.2017</v>
      </c>
      <c r="HT18" s="188" t="str">
        <f t="shared" si="9"/>
        <v>05.2017</v>
      </c>
      <c r="HU18" s="188" t="str">
        <f t="shared" si="9"/>
        <v>05.2017</v>
      </c>
      <c r="HV18" s="188" t="str">
        <f t="shared" si="9"/>
        <v>06.2017</v>
      </c>
      <c r="HW18" s="188" t="str">
        <f t="shared" si="9"/>
        <v>06.2017</v>
      </c>
      <c r="HX18" s="188" t="str">
        <f t="shared" si="9"/>
        <v>06.2017</v>
      </c>
      <c r="HY18" s="188" t="str">
        <f t="shared" si="9"/>
        <v>06.2017</v>
      </c>
      <c r="HZ18" s="188" t="str">
        <f t="shared" si="9"/>
        <v>06.2017</v>
      </c>
      <c r="IA18" s="188" t="str">
        <f t="shared" si="9"/>
        <v>06.2017</v>
      </c>
      <c r="IB18" s="188" t="str">
        <f t="shared" si="9"/>
        <v>06.2017</v>
      </c>
      <c r="IC18" s="188" t="str">
        <f t="shared" si="9"/>
        <v>06.2017</v>
      </c>
      <c r="ID18" s="188" t="str">
        <f t="shared" si="9"/>
        <v>06.2017</v>
      </c>
      <c r="IE18" s="188" t="str">
        <f t="shared" si="9"/>
        <v>06.2017</v>
      </c>
      <c r="IF18" s="188" t="str">
        <f t="shared" si="9"/>
        <v>06.2017</v>
      </c>
      <c r="IG18" s="188" t="str">
        <f t="shared" si="9"/>
        <v>06.2017</v>
      </c>
      <c r="IH18" s="188" t="str">
        <f t="shared" si="9"/>
        <v>06.2017</v>
      </c>
      <c r="II18" s="188" t="str">
        <f t="shared" si="9"/>
        <v>06.2017</v>
      </c>
      <c r="IJ18" s="188" t="str">
        <f t="shared" si="9"/>
        <v>06.2017</v>
      </c>
      <c r="IK18" s="188" t="str">
        <f t="shared" si="9"/>
        <v>06.2017</v>
      </c>
      <c r="IL18" s="188" t="str">
        <f t="shared" si="9"/>
        <v>06.2017</v>
      </c>
      <c r="IM18" s="188" t="str">
        <f t="shared" si="9"/>
        <v>06.2017</v>
      </c>
      <c r="IN18" s="188" t="str">
        <f t="shared" si="9"/>
        <v>06.2017</v>
      </c>
      <c r="IO18" s="188" t="str">
        <f t="shared" si="9"/>
        <v>06.2017</v>
      </c>
      <c r="IP18" s="188" t="str">
        <f t="shared" si="9"/>
        <v>06.2017</v>
      </c>
      <c r="IQ18" s="188" t="str">
        <f t="shared" si="9"/>
        <v>06.2017</v>
      </c>
      <c r="IR18" s="188" t="str">
        <f t="shared" si="9"/>
        <v>07.2017</v>
      </c>
      <c r="IS18" s="188" t="str">
        <f t="shared" si="9"/>
        <v>07.2017</v>
      </c>
      <c r="IT18" s="188" t="str">
        <f t="shared" si="9"/>
        <v>07.2017</v>
      </c>
      <c r="IU18" s="188" t="str">
        <f t="shared" si="9"/>
        <v>07.2017</v>
      </c>
      <c r="IV18" s="188" t="str">
        <f t="shared" si="9"/>
        <v>07.2017</v>
      </c>
      <c r="IW18" s="188" t="str">
        <f t="shared" si="9"/>
        <v>07.2017</v>
      </c>
      <c r="IX18" s="188" t="str">
        <f t="shared" si="9"/>
        <v>07.2017</v>
      </c>
      <c r="IY18" s="188" t="str">
        <f t="shared" si="9"/>
        <v>07.2017</v>
      </c>
      <c r="IZ18" s="188" t="str">
        <f t="shared" si="9"/>
        <v>07.2017</v>
      </c>
      <c r="JA18" s="188" t="str">
        <f t="shared" ref="JA18:LB18" si="10">CONCATENATE("0",JA25,".",JA24)</f>
        <v>07.2017</v>
      </c>
      <c r="JB18" s="188" t="str">
        <f t="shared" si="10"/>
        <v>07.2017</v>
      </c>
      <c r="JC18" s="188" t="str">
        <f t="shared" si="10"/>
        <v>07.2017</v>
      </c>
      <c r="JD18" s="188" t="str">
        <f t="shared" si="10"/>
        <v>07.2017</v>
      </c>
      <c r="JE18" s="188" t="str">
        <f t="shared" si="10"/>
        <v>07.2017</v>
      </c>
      <c r="JF18" s="188" t="str">
        <f t="shared" si="10"/>
        <v>07.2017</v>
      </c>
      <c r="JG18" s="188" t="str">
        <f t="shared" si="10"/>
        <v>07.2017</v>
      </c>
      <c r="JH18" s="188" t="str">
        <f t="shared" si="10"/>
        <v>07.2017</v>
      </c>
      <c r="JI18" s="188" t="str">
        <f t="shared" si="10"/>
        <v>07.2017</v>
      </c>
      <c r="JJ18" s="188" t="str">
        <f t="shared" si="10"/>
        <v>07.2017</v>
      </c>
      <c r="JK18" s="188" t="str">
        <f t="shared" si="10"/>
        <v>07.2017</v>
      </c>
      <c r="JL18" s="188" t="str">
        <f t="shared" si="10"/>
        <v>08.2017</v>
      </c>
      <c r="JM18" s="188" t="str">
        <f t="shared" si="10"/>
        <v>08.2017</v>
      </c>
      <c r="JN18" s="188" t="str">
        <f t="shared" si="10"/>
        <v>08.2017</v>
      </c>
      <c r="JO18" s="188" t="str">
        <f t="shared" si="10"/>
        <v>08.2017</v>
      </c>
      <c r="JP18" s="188" t="str">
        <f t="shared" si="10"/>
        <v>08.2017</v>
      </c>
      <c r="JQ18" s="188" t="str">
        <f t="shared" si="10"/>
        <v>08.2017</v>
      </c>
      <c r="JR18" s="188" t="str">
        <f t="shared" si="10"/>
        <v>08.2017</v>
      </c>
      <c r="JS18" s="188" t="str">
        <f t="shared" si="10"/>
        <v>08.2017</v>
      </c>
      <c r="JT18" s="188" t="str">
        <f t="shared" si="10"/>
        <v>08.2017</v>
      </c>
      <c r="JU18" s="188" t="str">
        <f t="shared" si="10"/>
        <v>08.2017</v>
      </c>
      <c r="JV18" s="188" t="str">
        <f t="shared" si="10"/>
        <v>08.2017</v>
      </c>
      <c r="JW18" s="188" t="str">
        <f t="shared" si="10"/>
        <v>08.2017</v>
      </c>
      <c r="JX18" s="188" t="str">
        <f t="shared" si="10"/>
        <v>08.2017</v>
      </c>
      <c r="JY18" s="188" t="str">
        <f t="shared" si="10"/>
        <v>08.2017</v>
      </c>
      <c r="JZ18" s="188" t="str">
        <f t="shared" si="10"/>
        <v>08.2017</v>
      </c>
      <c r="KA18" s="188" t="str">
        <f t="shared" si="10"/>
        <v>08.2017</v>
      </c>
      <c r="KB18" s="188" t="str">
        <f t="shared" si="10"/>
        <v>08.2017</v>
      </c>
      <c r="KC18" s="188" t="str">
        <f t="shared" si="10"/>
        <v>08.2017</v>
      </c>
      <c r="KD18" s="188" t="str">
        <f t="shared" si="10"/>
        <v>08.2017</v>
      </c>
      <c r="KE18" s="188" t="str">
        <f t="shared" si="10"/>
        <v>08.2017</v>
      </c>
      <c r="KF18" s="188" t="str">
        <f t="shared" si="10"/>
        <v>08.2017</v>
      </c>
      <c r="KG18" s="188" t="str">
        <f t="shared" si="10"/>
        <v>08.2017</v>
      </c>
      <c r="KH18" s="188" t="str">
        <f t="shared" si="10"/>
        <v>08.2017</v>
      </c>
      <c r="KI18" s="188" t="str">
        <f t="shared" si="10"/>
        <v>09.2017</v>
      </c>
      <c r="KJ18" s="188" t="str">
        <f t="shared" si="10"/>
        <v>09.2017</v>
      </c>
      <c r="KK18" s="188" t="str">
        <f t="shared" si="10"/>
        <v>09.2017</v>
      </c>
      <c r="KL18" s="188" t="str">
        <f t="shared" si="10"/>
        <v>09.2017</v>
      </c>
      <c r="KM18" s="188" t="str">
        <f t="shared" si="10"/>
        <v>09.2017</v>
      </c>
      <c r="KN18" s="188" t="str">
        <f t="shared" si="10"/>
        <v>09.2017</v>
      </c>
      <c r="KO18" s="188" t="str">
        <f t="shared" si="10"/>
        <v>09.2017</v>
      </c>
      <c r="KP18" s="188" t="str">
        <f t="shared" si="10"/>
        <v>09.2017</v>
      </c>
      <c r="KQ18" s="188" t="str">
        <f t="shared" si="10"/>
        <v>09.2017</v>
      </c>
      <c r="KR18" s="188" t="str">
        <f t="shared" si="10"/>
        <v>09.2017</v>
      </c>
      <c r="KS18" s="188" t="str">
        <f t="shared" si="10"/>
        <v>09.2017</v>
      </c>
      <c r="KT18" s="188" t="str">
        <f t="shared" si="10"/>
        <v>09.2017</v>
      </c>
      <c r="KU18" s="188" t="str">
        <f t="shared" si="10"/>
        <v>09.2017</v>
      </c>
      <c r="KV18" s="188" t="str">
        <f t="shared" si="10"/>
        <v>09.2017</v>
      </c>
      <c r="KW18" s="188" t="str">
        <f t="shared" si="10"/>
        <v>09.2017</v>
      </c>
      <c r="KX18" s="188" t="str">
        <f t="shared" si="10"/>
        <v>09.2017</v>
      </c>
      <c r="KY18" s="188" t="str">
        <f t="shared" si="10"/>
        <v>09.2017</v>
      </c>
      <c r="KZ18" s="188" t="str">
        <f t="shared" si="10"/>
        <v>09.2017</v>
      </c>
      <c r="LA18" s="188" t="str">
        <f t="shared" si="10"/>
        <v>09.2017</v>
      </c>
      <c r="LB18" s="188" t="str">
        <f t="shared" si="10"/>
        <v>09.2017</v>
      </c>
    </row>
    <row r="19" spans="1:314" ht="15" outlineLevel="1" x14ac:dyDescent="0.25">
      <c r="A19" s="21" t="s">
        <v>122</v>
      </c>
      <c r="B19" s="28"/>
      <c r="C19" s="315" t="s">
        <v>127</v>
      </c>
      <c r="D19" s="159" t="s">
        <v>8</v>
      </c>
      <c r="E19" s="190">
        <v>120.5</v>
      </c>
      <c r="F19" s="190">
        <v>119</v>
      </c>
      <c r="G19" s="190">
        <v>120</v>
      </c>
      <c r="H19" s="190">
        <v>119.5</v>
      </c>
      <c r="I19" s="190">
        <v>120</v>
      </c>
      <c r="J19" s="190">
        <v>117.5</v>
      </c>
      <c r="K19" s="289">
        <v>103.5</v>
      </c>
      <c r="L19" s="289">
        <v>105</v>
      </c>
      <c r="M19" s="289">
        <v>106</v>
      </c>
      <c r="N19" s="289">
        <v>105</v>
      </c>
      <c r="O19" s="289">
        <v>104</v>
      </c>
      <c r="P19" s="289">
        <v>104.5</v>
      </c>
      <c r="Q19" s="289">
        <v>100</v>
      </c>
      <c r="R19" s="289">
        <v>94.65</v>
      </c>
      <c r="S19" s="289">
        <v>95</v>
      </c>
      <c r="T19" s="289">
        <v>87</v>
      </c>
      <c r="U19" s="289">
        <v>82</v>
      </c>
      <c r="V19" s="289">
        <v>90</v>
      </c>
      <c r="W19" s="289">
        <v>97.5</v>
      </c>
      <c r="X19" s="289">
        <v>90</v>
      </c>
      <c r="Y19" s="289">
        <v>92</v>
      </c>
      <c r="Z19" s="289">
        <v>92</v>
      </c>
      <c r="AA19" s="289">
        <v>96</v>
      </c>
      <c r="AB19" s="289">
        <v>94.5</v>
      </c>
      <c r="AC19" s="289">
        <v>97.5</v>
      </c>
      <c r="AD19" s="289">
        <v>95.05</v>
      </c>
      <c r="AE19" s="289">
        <v>99.99</v>
      </c>
      <c r="AF19" s="289">
        <v>99</v>
      </c>
      <c r="AG19" s="289">
        <v>96</v>
      </c>
      <c r="AH19" s="289">
        <v>98</v>
      </c>
      <c r="AI19" s="289">
        <v>95</v>
      </c>
      <c r="AJ19" s="289">
        <v>89</v>
      </c>
      <c r="AK19" s="289">
        <v>82</v>
      </c>
      <c r="AL19" s="289">
        <v>79</v>
      </c>
      <c r="AM19" s="289">
        <v>82.97</v>
      </c>
      <c r="AN19" s="289">
        <v>83.5</v>
      </c>
      <c r="AO19" s="289">
        <v>85</v>
      </c>
      <c r="AP19" s="289">
        <v>82</v>
      </c>
      <c r="AQ19" s="289">
        <v>79</v>
      </c>
      <c r="AR19" s="289">
        <v>80.099999999999994</v>
      </c>
      <c r="AS19" s="289">
        <v>89.5</v>
      </c>
      <c r="AT19" s="289">
        <v>93.5</v>
      </c>
      <c r="AU19" s="289">
        <v>96.3</v>
      </c>
      <c r="AV19" s="289">
        <v>92.01</v>
      </c>
      <c r="AW19" s="289">
        <v>87</v>
      </c>
      <c r="AX19" s="289">
        <v>91</v>
      </c>
      <c r="AY19" s="289">
        <v>91.25</v>
      </c>
      <c r="AZ19" s="289">
        <v>87.5</v>
      </c>
      <c r="BA19" s="289">
        <v>87.02</v>
      </c>
      <c r="BB19" s="289">
        <v>90.43</v>
      </c>
      <c r="BC19" s="289">
        <v>89.75</v>
      </c>
      <c r="BD19" s="289">
        <v>93</v>
      </c>
      <c r="BE19" s="289">
        <v>92.5</v>
      </c>
      <c r="BF19" s="289">
        <v>90</v>
      </c>
      <c r="BG19" s="289">
        <v>92.5</v>
      </c>
      <c r="BH19" s="289">
        <v>90</v>
      </c>
      <c r="BI19" s="289">
        <v>90.26</v>
      </c>
      <c r="BJ19" s="289">
        <v>90.5</v>
      </c>
      <c r="BK19" s="289">
        <v>90</v>
      </c>
      <c r="BL19" s="289">
        <v>90.25</v>
      </c>
      <c r="BM19" s="289">
        <v>88</v>
      </c>
      <c r="BN19" s="289">
        <v>87.8</v>
      </c>
      <c r="BO19" s="289">
        <v>86</v>
      </c>
      <c r="BP19" s="289">
        <v>90.15</v>
      </c>
      <c r="BQ19" s="289">
        <v>91</v>
      </c>
      <c r="BR19" s="289">
        <v>95</v>
      </c>
      <c r="BS19" s="289">
        <v>96.98</v>
      </c>
      <c r="BT19" s="289">
        <v>92</v>
      </c>
      <c r="BU19" s="289">
        <v>92</v>
      </c>
      <c r="BV19" s="289">
        <v>89</v>
      </c>
      <c r="BW19" s="289">
        <v>90</v>
      </c>
      <c r="BX19" s="289">
        <v>88.5</v>
      </c>
      <c r="BY19" s="289">
        <v>88.5</v>
      </c>
      <c r="BZ19" s="289">
        <v>89</v>
      </c>
      <c r="CA19" s="289">
        <v>90.51</v>
      </c>
      <c r="CB19" s="289">
        <v>96</v>
      </c>
      <c r="CC19" s="289">
        <v>99.8</v>
      </c>
      <c r="CD19" s="289">
        <v>99</v>
      </c>
      <c r="CE19" s="289">
        <v>104.5</v>
      </c>
      <c r="CF19" s="289">
        <v>107.9</v>
      </c>
      <c r="CG19" s="289">
        <v>109</v>
      </c>
      <c r="CH19" s="289">
        <v>106</v>
      </c>
      <c r="CI19" s="289">
        <v>101</v>
      </c>
      <c r="CJ19" s="289">
        <v>97</v>
      </c>
      <c r="CK19" s="289">
        <v>96.5</v>
      </c>
      <c r="CL19" s="289">
        <v>101</v>
      </c>
      <c r="CM19" s="289">
        <v>103.75</v>
      </c>
      <c r="CN19" s="289">
        <v>99</v>
      </c>
      <c r="CO19" s="289">
        <v>101</v>
      </c>
      <c r="CP19" s="289">
        <v>100</v>
      </c>
      <c r="CQ19" s="289">
        <v>105</v>
      </c>
      <c r="CR19" s="289">
        <v>106.5</v>
      </c>
      <c r="CS19" s="289">
        <v>107.05</v>
      </c>
      <c r="CT19" s="289">
        <v>108.5</v>
      </c>
      <c r="CU19" s="289">
        <v>107</v>
      </c>
      <c r="CV19" s="289">
        <v>108</v>
      </c>
      <c r="CW19" s="289">
        <v>103</v>
      </c>
      <c r="CX19" s="289">
        <v>101</v>
      </c>
      <c r="CY19" s="289">
        <v>100.99</v>
      </c>
      <c r="CZ19" s="289">
        <v>97</v>
      </c>
      <c r="DA19" s="289">
        <v>98.5</v>
      </c>
      <c r="DB19" s="289">
        <v>100.255</v>
      </c>
      <c r="DC19" s="289">
        <v>103.3</v>
      </c>
      <c r="DD19" s="289">
        <v>99</v>
      </c>
      <c r="DE19" s="289">
        <v>99.1</v>
      </c>
      <c r="DF19" s="289">
        <v>101.75</v>
      </c>
      <c r="DG19" s="289">
        <v>104</v>
      </c>
      <c r="DH19" s="289">
        <v>103</v>
      </c>
      <c r="DI19" s="289">
        <v>105</v>
      </c>
      <c r="DJ19" s="289">
        <v>102.7</v>
      </c>
      <c r="DK19" s="289">
        <v>102.51</v>
      </c>
      <c r="DL19" s="289">
        <v>101.19</v>
      </c>
      <c r="DM19" s="289">
        <v>101.6</v>
      </c>
      <c r="DN19" s="289">
        <v>101</v>
      </c>
      <c r="DO19" s="289">
        <v>101</v>
      </c>
      <c r="DP19" s="289">
        <v>103.75</v>
      </c>
      <c r="DQ19" s="289">
        <v>105.02</v>
      </c>
      <c r="DR19" s="289">
        <v>110.7</v>
      </c>
      <c r="DS19" s="289">
        <v>114.75</v>
      </c>
      <c r="DT19" s="289">
        <v>120</v>
      </c>
      <c r="DU19" s="289">
        <v>121.5</v>
      </c>
      <c r="DV19" s="289">
        <v>121.65</v>
      </c>
      <c r="DW19" s="289">
        <v>136</v>
      </c>
      <c r="DX19" s="289">
        <v>146</v>
      </c>
      <c r="DY19" s="289">
        <v>129</v>
      </c>
      <c r="DZ19" s="289">
        <v>116.75</v>
      </c>
      <c r="EA19" s="289">
        <v>114.55</v>
      </c>
      <c r="EB19" s="289">
        <v>115</v>
      </c>
      <c r="EC19" s="289">
        <v>110.5</v>
      </c>
      <c r="ED19" s="289">
        <v>108</v>
      </c>
      <c r="EE19" s="289">
        <v>108.99</v>
      </c>
      <c r="EF19" s="289">
        <v>117</v>
      </c>
      <c r="EG19" s="289">
        <v>116</v>
      </c>
      <c r="EH19" s="289">
        <v>117</v>
      </c>
      <c r="EI19" s="289">
        <v>116</v>
      </c>
      <c r="EJ19" s="289">
        <v>117</v>
      </c>
      <c r="EK19" s="289">
        <v>111.88</v>
      </c>
      <c r="EL19" s="289">
        <v>106.51</v>
      </c>
      <c r="EM19" s="289">
        <v>107.75</v>
      </c>
      <c r="EN19" s="289">
        <v>110</v>
      </c>
      <c r="EO19" s="289">
        <v>107.74</v>
      </c>
      <c r="EP19" s="289">
        <v>108.495</v>
      </c>
      <c r="EQ19" s="289">
        <v>107.95</v>
      </c>
      <c r="ER19" s="289">
        <v>109.5</v>
      </c>
      <c r="ES19" s="289">
        <v>110</v>
      </c>
      <c r="ET19" s="289">
        <v>110</v>
      </c>
      <c r="EU19" s="289">
        <v>110.01</v>
      </c>
      <c r="EV19" s="289">
        <v>109</v>
      </c>
      <c r="EW19" s="289">
        <v>104</v>
      </c>
      <c r="EX19" s="289">
        <v>105.5</v>
      </c>
      <c r="EY19" s="289">
        <v>105.55</v>
      </c>
      <c r="EZ19" s="289">
        <v>108</v>
      </c>
      <c r="FA19" s="289">
        <v>108</v>
      </c>
      <c r="FB19" s="289">
        <v>108</v>
      </c>
      <c r="FC19" s="289">
        <v>108</v>
      </c>
      <c r="FD19" s="289">
        <v>111</v>
      </c>
      <c r="FE19" s="289">
        <v>113.5</v>
      </c>
      <c r="FF19" s="289">
        <v>117</v>
      </c>
      <c r="FG19" s="289">
        <v>118.97</v>
      </c>
      <c r="FH19" s="289">
        <v>117</v>
      </c>
      <c r="FI19" s="289">
        <v>115</v>
      </c>
      <c r="FJ19" s="289">
        <v>117.05</v>
      </c>
      <c r="FK19" s="289">
        <v>125.4</v>
      </c>
      <c r="FL19" s="289">
        <v>129</v>
      </c>
      <c r="FM19" s="289">
        <v>139</v>
      </c>
      <c r="FN19" s="289">
        <v>132</v>
      </c>
      <c r="FO19" s="289">
        <v>123.15</v>
      </c>
      <c r="FP19" s="289">
        <v>127.5</v>
      </c>
      <c r="FQ19" s="289">
        <v>135</v>
      </c>
      <c r="FR19" s="289">
        <v>133.75</v>
      </c>
      <c r="FS19" s="289">
        <v>131</v>
      </c>
      <c r="FT19" s="289">
        <v>132.05000000000001</v>
      </c>
      <c r="FU19" s="289">
        <v>122.5</v>
      </c>
      <c r="FV19" s="289">
        <v>118</v>
      </c>
      <c r="FW19" s="289">
        <v>106</v>
      </c>
      <c r="FX19" s="289">
        <v>123</v>
      </c>
      <c r="FY19" s="289">
        <v>111.04</v>
      </c>
      <c r="FZ19" s="289">
        <v>112</v>
      </c>
      <c r="GA19" s="289">
        <v>109</v>
      </c>
      <c r="GB19" s="289">
        <v>113.95</v>
      </c>
      <c r="GC19" s="289">
        <v>111.5</v>
      </c>
      <c r="GD19" s="289">
        <v>113.5</v>
      </c>
      <c r="GE19" s="289">
        <v>112</v>
      </c>
      <c r="GF19" s="289">
        <v>116.11</v>
      </c>
      <c r="GG19" s="289">
        <v>121.25</v>
      </c>
      <c r="GH19" s="289">
        <v>120.1</v>
      </c>
      <c r="GI19" s="289">
        <v>118.5</v>
      </c>
      <c r="GJ19" s="289">
        <v>122.4</v>
      </c>
      <c r="GK19" s="289">
        <v>123</v>
      </c>
      <c r="GL19" s="289">
        <v>125</v>
      </c>
      <c r="GM19" s="289">
        <v>126.02</v>
      </c>
      <c r="GN19" s="289">
        <v>126.01</v>
      </c>
      <c r="GO19" s="289">
        <v>120.01</v>
      </c>
      <c r="GP19" s="289">
        <v>123</v>
      </c>
      <c r="GQ19" s="289">
        <v>126.13</v>
      </c>
      <c r="GR19" s="289">
        <v>125.5</v>
      </c>
      <c r="GS19" s="289">
        <v>128.4</v>
      </c>
      <c r="GT19" s="289">
        <v>126.5</v>
      </c>
      <c r="GU19" s="289">
        <v>127.45</v>
      </c>
      <c r="GV19" s="289">
        <v>128.6</v>
      </c>
      <c r="GW19" s="289">
        <v>134</v>
      </c>
      <c r="GX19" s="289">
        <v>142</v>
      </c>
      <c r="GY19" s="289">
        <v>137.69999999999999</v>
      </c>
      <c r="GZ19" s="289">
        <v>154.49</v>
      </c>
      <c r="HA19" s="289">
        <v>150.4</v>
      </c>
      <c r="HB19" s="289">
        <v>166.5</v>
      </c>
      <c r="HC19" s="289">
        <v>170</v>
      </c>
      <c r="HD19" s="289">
        <v>183</v>
      </c>
      <c r="HE19" s="289">
        <v>200</v>
      </c>
      <c r="HF19" s="289">
        <v>233</v>
      </c>
      <c r="HG19" s="289">
        <v>220</v>
      </c>
      <c r="HH19" s="289">
        <v>214</v>
      </c>
      <c r="HI19" s="289">
        <v>188</v>
      </c>
      <c r="HJ19" s="289">
        <v>200</v>
      </c>
      <c r="HK19" s="289">
        <v>205</v>
      </c>
      <c r="HL19" s="289">
        <v>211.5</v>
      </c>
      <c r="HM19" s="289">
        <v>215</v>
      </c>
      <c r="HN19" s="289">
        <v>219</v>
      </c>
      <c r="HO19" s="289">
        <v>241</v>
      </c>
      <c r="HP19" s="289">
        <v>294</v>
      </c>
      <c r="HQ19" s="289">
        <v>415</v>
      </c>
      <c r="HR19" s="289">
        <v>477</v>
      </c>
      <c r="HS19" s="289">
        <v>405</v>
      </c>
      <c r="HT19" s="289">
        <v>427</v>
      </c>
      <c r="HU19" s="289">
        <v>484.05</v>
      </c>
      <c r="HV19" s="289">
        <v>511.75</v>
      </c>
      <c r="HW19" s="289">
        <v>500</v>
      </c>
      <c r="HX19" s="289">
        <v>516</v>
      </c>
      <c r="HY19" s="289">
        <v>546.45000000000005</v>
      </c>
      <c r="HZ19" s="289">
        <v>528</v>
      </c>
      <c r="IA19" s="289">
        <v>485</v>
      </c>
      <c r="IB19" s="289">
        <v>455</v>
      </c>
      <c r="IC19" s="289">
        <v>386.81</v>
      </c>
      <c r="ID19" s="289">
        <v>398.25</v>
      </c>
      <c r="IE19" s="289">
        <v>350</v>
      </c>
      <c r="IF19" s="289">
        <v>382.5</v>
      </c>
      <c r="IG19" s="289">
        <v>400</v>
      </c>
      <c r="IH19" s="289">
        <v>424</v>
      </c>
      <c r="II19" s="289">
        <v>459.99</v>
      </c>
      <c r="IJ19" s="289">
        <v>435</v>
      </c>
      <c r="IK19" s="289">
        <v>424.13499999999999</v>
      </c>
      <c r="IL19" s="289">
        <v>438.3</v>
      </c>
      <c r="IM19" s="289">
        <v>391.8</v>
      </c>
      <c r="IN19" s="289">
        <v>396.75</v>
      </c>
      <c r="IO19" s="289">
        <v>412</v>
      </c>
      <c r="IP19" s="289">
        <v>400</v>
      </c>
      <c r="IQ19" s="289">
        <v>390</v>
      </c>
      <c r="IR19" s="289">
        <v>390.10000600000001</v>
      </c>
      <c r="IS19" s="289">
        <v>404.25</v>
      </c>
      <c r="IT19" s="289">
        <v>410.5</v>
      </c>
      <c r="IU19" s="289">
        <v>396.98998999999998</v>
      </c>
      <c r="IV19" s="289">
        <v>395.5</v>
      </c>
      <c r="IW19" s="289">
        <v>387</v>
      </c>
      <c r="IX19" s="289">
        <v>378</v>
      </c>
      <c r="IY19" s="289">
        <v>398.89001500000001</v>
      </c>
      <c r="IZ19" s="289">
        <v>379.5</v>
      </c>
      <c r="JA19" s="289">
        <v>352.875</v>
      </c>
      <c r="JB19" s="289">
        <v>352.25500499999998</v>
      </c>
      <c r="JC19" s="289">
        <v>381.45001200000002</v>
      </c>
      <c r="JD19" s="289">
        <v>379.92498799999998</v>
      </c>
      <c r="JE19" s="289">
        <v>397.75</v>
      </c>
      <c r="JF19" s="289">
        <v>405.10000600000001</v>
      </c>
      <c r="JG19" s="289">
        <v>408</v>
      </c>
      <c r="JH19" s="289">
        <v>397.10000600000001</v>
      </c>
      <c r="JI19" s="289">
        <v>406.10000600000001</v>
      </c>
      <c r="JJ19" s="289">
        <v>425.49499500000002</v>
      </c>
      <c r="JK19" s="289">
        <v>426</v>
      </c>
      <c r="JL19" s="289">
        <v>415.23998999999998</v>
      </c>
      <c r="JM19" s="289">
        <v>426.10998499999999</v>
      </c>
      <c r="JN19" s="289">
        <v>458</v>
      </c>
      <c r="JO19" s="289">
        <v>477</v>
      </c>
      <c r="JP19" s="289">
        <v>525.25</v>
      </c>
      <c r="JQ19" s="289">
        <v>541.48999000000003</v>
      </c>
      <c r="JR19" s="289">
        <v>526.75</v>
      </c>
      <c r="JS19" s="289">
        <v>520.95001200000002</v>
      </c>
      <c r="JT19" s="289">
        <v>580.49499500000002</v>
      </c>
      <c r="JU19" s="289">
        <v>730</v>
      </c>
      <c r="JV19" s="289">
        <v>713.79998799999998</v>
      </c>
      <c r="JW19" s="289">
        <v>699</v>
      </c>
      <c r="JX19" s="289">
        <v>740</v>
      </c>
      <c r="JY19" s="289">
        <v>744</v>
      </c>
      <c r="JZ19" s="289">
        <v>703</v>
      </c>
      <c r="KA19" s="289">
        <v>694.98999000000003</v>
      </c>
      <c r="KB19" s="289">
        <v>725.90002400000003</v>
      </c>
      <c r="KC19" s="289">
        <v>739.82501200000002</v>
      </c>
      <c r="KD19" s="289">
        <v>767</v>
      </c>
      <c r="KE19" s="289">
        <v>764.96002199999998</v>
      </c>
      <c r="KF19" s="289">
        <v>783.25</v>
      </c>
      <c r="KG19" s="289">
        <v>841.29998799999998</v>
      </c>
      <c r="KH19" s="289">
        <v>988.99499500000002</v>
      </c>
      <c r="KI19" s="289">
        <v>1003.125</v>
      </c>
      <c r="KJ19" s="289">
        <v>689.5</v>
      </c>
      <c r="KK19" s="289">
        <v>821</v>
      </c>
      <c r="KL19" s="289">
        <v>858</v>
      </c>
      <c r="KM19" s="289">
        <v>790.26000999999997</v>
      </c>
      <c r="KN19" s="289">
        <v>700</v>
      </c>
      <c r="KO19" s="289">
        <v>710</v>
      </c>
      <c r="KP19" s="289">
        <v>650</v>
      </c>
      <c r="KQ19" s="289">
        <v>499.11999500000002</v>
      </c>
      <c r="KR19" s="289">
        <v>515.52502400000003</v>
      </c>
      <c r="KS19" s="289">
        <v>705.45001200000002</v>
      </c>
      <c r="KT19" s="289">
        <v>740.27502400000003</v>
      </c>
      <c r="KU19" s="289">
        <v>708.47497599999997</v>
      </c>
      <c r="KV19" s="289">
        <v>704.49499500000002</v>
      </c>
      <c r="KW19" s="289">
        <v>635.00500499999998</v>
      </c>
      <c r="KX19" s="289">
        <v>707.50500499999998</v>
      </c>
      <c r="KY19" s="289">
        <v>714.25</v>
      </c>
      <c r="KZ19" s="289">
        <v>726.05999799999995</v>
      </c>
      <c r="LA19" s="289">
        <v>741.75</v>
      </c>
      <c r="LB19" s="289">
        <v>722.75</v>
      </c>
    </row>
    <row r="20" spans="1:314" ht="15" outlineLevel="1" x14ac:dyDescent="0.25">
      <c r="A20" s="21" t="s">
        <v>41</v>
      </c>
      <c r="B20" s="28"/>
      <c r="C20" s="315" t="s">
        <v>126</v>
      </c>
      <c r="D20" s="159" t="s">
        <v>8</v>
      </c>
      <c r="E20" s="290">
        <f>VLOOKUP(E17,'BTC Price'!$B$1:$E$2544,3,FALSE)</f>
        <v>649.03</v>
      </c>
      <c r="F20" s="290">
        <f>VLOOKUP(F17,'BTC Price'!$B$1:$E$2544,3,FALSE)</f>
        <v>664.84</v>
      </c>
      <c r="G20" s="290">
        <f>VLOOKUP(G17,'BTC Price'!$B$1:$E$2544,3,FALSE)</f>
        <v>653.92999999999995</v>
      </c>
      <c r="H20" s="290">
        <f>VLOOKUP(H17,'BTC Price'!$B$1:$E$2544,3,FALSE)</f>
        <v>659.64</v>
      </c>
      <c r="I20" s="290">
        <f>VLOOKUP(I17,'BTC Price'!$B$1:$E$2544,3,FALSE)</f>
        <v>664.88</v>
      </c>
      <c r="J20" s="290">
        <f>VLOOKUP(J17,'BTC Price'!$B$1:$E$2544,3,FALSE)</f>
        <v>673.59</v>
      </c>
      <c r="K20" s="290">
        <f>VLOOKUP(K17,'BTC Price'!$B$1:$E$2544,3,FALSE)</f>
        <v>673.84</v>
      </c>
      <c r="L20" s="290">
        <f>VLOOKUP(L17,'BTC Price'!$B$1:$E$2544,3,FALSE)</f>
        <v>666.18</v>
      </c>
      <c r="M20" s="290">
        <f>VLOOKUP(M17,'BTC Price'!$B$1:$E$2544,3,FALSE)</f>
        <v>665.1</v>
      </c>
      <c r="N20" s="290">
        <f>VLOOKUP(N17,'BTC Price'!$B$1:$E$2544,3,FALSE)</f>
        <v>650.82000000000005</v>
      </c>
      <c r="O20" s="290">
        <f>VLOOKUP(O17,'BTC Price'!$B$1:$E$2544,3,FALSE)</f>
        <v>655.13</v>
      </c>
      <c r="P20" s="290">
        <f>VLOOKUP(P17,'BTC Price'!$B$1:$E$2544,3,FALSE)</f>
        <v>651.08000000000004</v>
      </c>
      <c r="Q20" s="290">
        <f>VLOOKUP(Q17,'BTC Price'!$B$1:$E$2544,3,FALSE)</f>
        <v>655.44</v>
      </c>
      <c r="R20" s="290">
        <f>VLOOKUP(R17,'BTC Price'!$B$1:$E$2544,3,FALSE)</f>
        <v>655.63</v>
      </c>
      <c r="S20" s="290">
        <f>VLOOKUP(S17,'BTC Price'!$B$1:$E$2544,3,FALSE)</f>
        <v>656.67</v>
      </c>
      <c r="T20" s="290">
        <f>VLOOKUP(T17,'BTC Price'!$B$1:$E$2544,3,FALSE)</f>
        <v>607.37</v>
      </c>
      <c r="U20" s="290">
        <f>VLOOKUP(U17,'BTC Price'!$B$1:$E$2544,3,FALSE)</f>
        <v>552.82000000000005</v>
      </c>
      <c r="V20" s="290">
        <f>VLOOKUP(V17,'BTC Price'!$B$1:$E$2544,3,FALSE)</f>
        <v>565.26</v>
      </c>
      <c r="W20" s="290">
        <f>VLOOKUP(W17,'BTC Price'!$B$1:$E$2544,3,FALSE)</f>
        <v>578.32000000000005</v>
      </c>
      <c r="X20" s="290">
        <f>VLOOKUP(X17,'BTC Price'!$B$1:$E$2544,3,FALSE)</f>
        <v>574.96</v>
      </c>
      <c r="Y20" s="290">
        <f>VLOOKUP(Y17,'BTC Price'!$B$1:$E$2544,3,FALSE)</f>
        <v>590.62</v>
      </c>
      <c r="Z20" s="290">
        <f>VLOOKUP(Z17,'BTC Price'!$B$1:$E$2544,3,FALSE)</f>
        <v>584.76</v>
      </c>
      <c r="AA20" s="290">
        <f>VLOOKUP(AA17,'BTC Price'!$B$1:$E$2544,3,FALSE)</f>
        <v>592.89</v>
      </c>
      <c r="AB20" s="290">
        <f>VLOOKUP(AB17,'BTC Price'!$B$1:$E$2544,3,FALSE)</f>
        <v>586.52</v>
      </c>
      <c r="AC20" s="290">
        <f>VLOOKUP(AC17,'BTC Price'!$B$1:$E$2544,3,FALSE)</f>
        <v>586.03</v>
      </c>
      <c r="AD20" s="290">
        <f>VLOOKUP(AD17,'BTC Price'!$B$1:$E$2544,3,FALSE)</f>
        <v>567.20000000000005</v>
      </c>
      <c r="AE20" s="290">
        <f>VLOOKUP(AE17,'BTC Price'!$B$1:$E$2544,3,FALSE)</f>
        <v>576.25</v>
      </c>
      <c r="AF20" s="290">
        <f>VLOOKUP(AF17,'BTC Price'!$B$1:$E$2544,3,FALSE)</f>
        <v>571.74</v>
      </c>
      <c r="AG20" s="290">
        <f>VLOOKUP(AG17,'BTC Price'!$B$1:$E$2544,3,FALSE)</f>
        <v>572.5</v>
      </c>
      <c r="AH20" s="290">
        <f>VLOOKUP(AH17,'BTC Price'!$B$1:$E$2544,3,FALSE)</f>
        <v>573.66</v>
      </c>
      <c r="AI20" s="290">
        <f>VLOOKUP(AI17,'BTC Price'!$B$1:$E$2544,3,FALSE)</f>
        <v>584.73</v>
      </c>
      <c r="AJ20" s="290">
        <f>VLOOKUP(AJ17,'BTC Price'!$B$1:$E$2544,3,FALSE)</f>
        <v>581.28</v>
      </c>
      <c r="AK20" s="290">
        <f>VLOOKUP(AK17,'BTC Price'!$B$1:$E$2544,3,FALSE)</f>
        <v>577.99</v>
      </c>
      <c r="AL20" s="290">
        <f>VLOOKUP(AL17,'BTC Price'!$B$1:$E$2544,3,FALSE)</f>
        <v>575.73</v>
      </c>
      <c r="AM20" s="290">
        <f>VLOOKUP(AM17,'BTC Price'!$B$1:$E$2544,3,FALSE)</f>
        <v>578.16</v>
      </c>
      <c r="AN20" s="290">
        <f>VLOOKUP(AN17,'BTC Price'!$B$1:$E$2544,3,FALSE)</f>
        <v>572.36</v>
      </c>
      <c r="AO20" s="290">
        <f>VLOOKUP(AO17,'BTC Price'!$B$1:$E$2544,3,FALSE)</f>
        <v>576</v>
      </c>
      <c r="AP20" s="290">
        <f>VLOOKUP(AP17,'BTC Price'!$B$1:$E$2544,3,FALSE)</f>
        <v>572.33000000000004</v>
      </c>
      <c r="AQ20" s="290">
        <f>VLOOKUP(AQ17,'BTC Price'!$B$1:$E$2544,3,FALSE)</f>
        <v>571.69000000000005</v>
      </c>
      <c r="AR20" s="290">
        <f>VLOOKUP(AR17,'BTC Price'!$B$1:$E$2544,3,FALSE)</f>
        <v>574.15</v>
      </c>
      <c r="AS20" s="290">
        <f>VLOOKUP(AS17,'BTC Price'!$B$1:$E$2544,3,FALSE)</f>
        <v>611.07000000000005</v>
      </c>
      <c r="AT20" s="290">
        <f>VLOOKUP(AT17,'BTC Price'!$B$1:$E$2544,3,FALSE)</f>
        <v>614.79</v>
      </c>
      <c r="AU20" s="290">
        <f>VLOOKUP(AU17,'BTC Price'!$B$1:$E$2544,3,FALSE)</f>
        <v>624.95000000000005</v>
      </c>
      <c r="AV20" s="290">
        <f>VLOOKUP(AV17,'BTC Price'!$B$1:$E$2544,3,FALSE)</f>
        <v>621.79999999999995</v>
      </c>
      <c r="AW20" s="290">
        <f>VLOOKUP(AW17,'BTC Price'!$B$1:$E$2544,3,FALSE)</f>
        <v>606.30999999999995</v>
      </c>
      <c r="AX20" s="290">
        <f>VLOOKUP(AX17,'BTC Price'!$B$1:$E$2544,3,FALSE)</f>
        <v>606.91999999999996</v>
      </c>
      <c r="AY20" s="290">
        <f>VLOOKUP(AY17,'BTC Price'!$B$1:$E$2544,3,FALSE)</f>
        <v>608.22</v>
      </c>
      <c r="AZ20" s="290">
        <f>VLOOKUP(AZ17,'BTC Price'!$B$1:$E$2544,3,FALSE)</f>
        <v>605.21</v>
      </c>
      <c r="BA20" s="290">
        <f>VLOOKUP(BA17,'BTC Price'!$B$1:$E$2544,3,FALSE)</f>
        <v>606.33000000000004</v>
      </c>
      <c r="BB20" s="290">
        <f>VLOOKUP(BB17,'BTC Price'!$B$1:$E$2544,3,FALSE)</f>
        <v>608.53</v>
      </c>
      <c r="BC20" s="290">
        <f>VLOOKUP(BC17,'BTC Price'!$B$1:$E$2544,3,FALSE)</f>
        <v>599.47</v>
      </c>
      <c r="BD20" s="290">
        <f>VLOOKUP(BD17,'BTC Price'!$B$1:$E$2544,3,FALSE)</f>
        <v>595.79999999999995</v>
      </c>
      <c r="BE20" s="290">
        <f>VLOOKUP(BE17,'BTC Price'!$B$1:$E$2544,3,FALSE)</f>
        <v>595.03</v>
      </c>
      <c r="BF20" s="290">
        <f>VLOOKUP(BF17,'BTC Price'!$B$1:$E$2544,3,FALSE)</f>
        <v>601.71</v>
      </c>
      <c r="BG20" s="290">
        <f>VLOOKUP(BG17,'BTC Price'!$B$1:$E$2544,3,FALSE)</f>
        <v>606.80999999999995</v>
      </c>
      <c r="BH20" s="290">
        <f>VLOOKUP(BH17,'BTC Price'!$B$1:$E$2544,3,FALSE)</f>
        <v>604.76</v>
      </c>
      <c r="BI20" s="290">
        <f>VLOOKUP(BI17,'BTC Price'!$B$1:$E$2544,3,FALSE)</f>
        <v>603.52</v>
      </c>
      <c r="BJ20" s="290">
        <f>VLOOKUP(BJ17,'BTC Price'!$B$1:$E$2544,3,FALSE)</f>
        <v>605.05999999999995</v>
      </c>
      <c r="BK20" s="290">
        <f>VLOOKUP(BK17,'BTC Price'!$B$1:$E$2544,3,FALSE)</f>
        <v>608.44000000000005</v>
      </c>
      <c r="BL20" s="290">
        <f>VLOOKUP(BL17,'BTC Price'!$B$1:$E$2544,3,FALSE)</f>
        <v>612.34</v>
      </c>
      <c r="BM20" s="290">
        <f>VLOOKUP(BM17,'BTC Price'!$B$1:$E$2544,3,FALSE)</f>
        <v>609.37</v>
      </c>
      <c r="BN20" s="290">
        <f>VLOOKUP(BN17,'BTC Price'!$B$1:$E$2544,3,FALSE)</f>
        <v>610.88</v>
      </c>
      <c r="BO20" s="290">
        <f>VLOOKUP(BO17,'BTC Price'!$B$1:$E$2544,3,FALSE)</f>
        <v>610.9</v>
      </c>
      <c r="BP20" s="290">
        <f>VLOOKUP(BP17,'BTC Price'!$B$1:$E$2544,3,FALSE)</f>
        <v>616.49</v>
      </c>
      <c r="BQ20" s="290">
        <f>VLOOKUP(BQ17,'BTC Price'!$B$1:$E$2544,3,FALSE)</f>
        <v>617.41999999999996</v>
      </c>
      <c r="BR20" s="290">
        <f>VLOOKUP(BR17,'BTC Price'!$B$1:$E$2544,3,FALSE)</f>
        <v>639.37</v>
      </c>
      <c r="BS20" s="290">
        <f>VLOOKUP(BS17,'BTC Price'!$B$1:$E$2544,3,FALSE)</f>
        <v>635.08000000000004</v>
      </c>
      <c r="BT20" s="290">
        <f>VLOOKUP(BT17,'BTC Price'!$B$1:$E$2544,3,FALSE)</f>
        <v>635.02</v>
      </c>
      <c r="BU20" s="290">
        <f>VLOOKUP(BU17,'BTC Price'!$B$1:$E$2544,3,FALSE)</f>
        <v>638.37</v>
      </c>
      <c r="BV20" s="290">
        <f>VLOOKUP(BV17,'BTC Price'!$B$1:$E$2544,3,FALSE)</f>
        <v>636.91999999999996</v>
      </c>
      <c r="BW20" s="290">
        <f>VLOOKUP(BW17,'BTC Price'!$B$1:$E$2544,3,FALSE)</f>
        <v>635.51</v>
      </c>
      <c r="BX20" s="290">
        <f>VLOOKUP(BX17,'BTC Price'!$B$1:$E$2544,3,FALSE)</f>
        <v>628.15</v>
      </c>
      <c r="BY20" s="290">
        <f>VLOOKUP(BY17,'BTC Price'!$B$1:$E$2544,3,FALSE)</f>
        <v>628.62</v>
      </c>
      <c r="BZ20" s="290">
        <f>VLOOKUP(BZ17,'BTC Price'!$B$1:$E$2544,3,FALSE)</f>
        <v>630.15</v>
      </c>
      <c r="CA20" s="290">
        <f>VLOOKUP(CA17,'BTC Price'!$B$1:$E$2544,3,FALSE)</f>
        <v>648.4</v>
      </c>
      <c r="CB20" s="290">
        <f>VLOOKUP(CB17,'BTC Price'!$B$1:$E$2544,3,FALSE)</f>
        <v>652.89</v>
      </c>
      <c r="CC20" s="290">
        <f>VLOOKUP(CC17,'BTC Price'!$B$1:$E$2544,3,FALSE)</f>
        <v>674.36</v>
      </c>
      <c r="CD20" s="290">
        <f>VLOOKUP(CD17,'BTC Price'!$B$1:$E$2544,3,FALSE)</f>
        <v>686.52</v>
      </c>
      <c r="CE20" s="290">
        <f>VLOOKUP(CE17,'BTC Price'!$B$1:$E$2544,3,FALSE)</f>
        <v>688.1</v>
      </c>
      <c r="CF20" s="290">
        <f>VLOOKUP(CF17,'BTC Price'!$B$1:$E$2544,3,FALSE)</f>
        <v>697.37</v>
      </c>
      <c r="CG20" s="290">
        <f>VLOOKUP(CG17,'BTC Price'!$B$1:$E$2544,3,FALSE)</f>
        <v>729.27</v>
      </c>
      <c r="CH20" s="290">
        <f>VLOOKUP(CH17,'BTC Price'!$B$1:$E$2544,3,FALSE)</f>
        <v>742.46</v>
      </c>
      <c r="CI20" s="290">
        <f>VLOOKUP(CI17,'BTC Price'!$B$1:$E$2544,3,FALSE)</f>
        <v>687.51</v>
      </c>
      <c r="CJ20" s="290">
        <f>VLOOKUP(CJ17,'BTC Price'!$B$1:$E$2544,3,FALSE)</f>
        <v>702.54</v>
      </c>
      <c r="CK20" s="290">
        <f>VLOOKUP(CK17,'BTC Price'!$B$1:$E$2544,3,FALSE)</f>
        <v>704.02</v>
      </c>
      <c r="CL20" s="290">
        <f>VLOOKUP(CL17,'BTC Price'!$B$1:$E$2544,3,FALSE)</f>
        <v>709.15</v>
      </c>
      <c r="CM20" s="290">
        <f>VLOOKUP(CM17,'BTC Price'!$B$1:$E$2544,3,FALSE)</f>
        <v>721.19</v>
      </c>
      <c r="CN20" s="290">
        <f>VLOOKUP(CN17,'BTC Price'!$B$1:$E$2544,3,FALSE)</f>
        <v>713.67</v>
      </c>
      <c r="CO20" s="290">
        <f>VLOOKUP(CO17,'BTC Price'!$B$1:$E$2544,3,FALSE)</f>
        <v>716.56</v>
      </c>
      <c r="CP20" s="290">
        <f>VLOOKUP(CP17,'BTC Price'!$B$1:$E$2544,3,FALSE)</f>
        <v>706.39</v>
      </c>
      <c r="CQ20" s="290">
        <f>VLOOKUP(CQ17,'BTC Price'!$B$1:$E$2544,3,FALSE)</f>
        <v>711.96</v>
      </c>
      <c r="CR20" s="290">
        <f>VLOOKUP(CR17,'BTC Price'!$B$1:$E$2544,3,FALSE)</f>
        <v>742.07</v>
      </c>
      <c r="CS20" s="290">
        <f>VLOOKUP(CS17,'BTC Price'!$B$1:$E$2544,3,FALSE)</f>
        <v>735.41</v>
      </c>
      <c r="CT20" s="290">
        <f>VLOOKUP(CT17,'BTC Price'!$B$1:$E$2544,3,FALSE)</f>
        <v>749.68</v>
      </c>
      <c r="CU20" s="290">
        <f>VLOOKUP(CU17,'BTC Price'!$B$1:$E$2544,3,FALSE)</f>
        <v>736.72</v>
      </c>
      <c r="CV20" s="290">
        <f>VLOOKUP(CV17,'BTC Price'!$B$1:$E$2544,3,FALSE)</f>
        <v>748.22</v>
      </c>
      <c r="CW20" s="290">
        <f>VLOOKUP(CW17,'BTC Price'!$B$1:$E$2544,3,FALSE)</f>
        <v>741.6</v>
      </c>
      <c r="CX20" s="290">
        <f>VLOOKUP(CX17,'BTC Price'!$B$1:$E$2544,3,FALSE)</f>
        <v>738.28</v>
      </c>
      <c r="CY20" s="290">
        <f>VLOOKUP(CY17,'BTC Price'!$B$1:$E$2544,3,FALSE)</f>
        <v>731.75</v>
      </c>
      <c r="CZ20" s="290">
        <f>VLOOKUP(CZ17,'BTC Price'!$B$1:$E$2544,3,FALSE)</f>
        <v>731.76</v>
      </c>
      <c r="DA20" s="290">
        <f>VLOOKUP(DA17,'BTC Price'!$B$1:$E$2544,3,FALSE)</f>
        <v>742.01</v>
      </c>
      <c r="DB20" s="290">
        <f>VLOOKUP(DB17,'BTC Price'!$B$1:$E$2544,3,FALSE)</f>
        <v>753.25</v>
      </c>
      <c r="DC20" s="290">
        <f>VLOOKUP(DC17,'BTC Price'!$B$1:$E$2544,3,FALSE)</f>
        <v>771.41</v>
      </c>
      <c r="DD20" s="290">
        <f>VLOOKUP(DD17,'BTC Price'!$B$1:$E$2544,3,FALSE)</f>
        <v>750.71</v>
      </c>
      <c r="DE20" s="290">
        <f>VLOOKUP(DE17,'BTC Price'!$B$1:$E$2544,3,FALSE)</f>
        <v>758.81</v>
      </c>
      <c r="DF20" s="290">
        <f>VLOOKUP(DF17,'BTC Price'!$B$1:$E$2544,3,FALSE)</f>
        <v>763.9</v>
      </c>
      <c r="DG20" s="290">
        <f>VLOOKUP(DG17,'BTC Price'!$B$1:$E$2544,3,FALSE)</f>
        <v>766.75</v>
      </c>
      <c r="DH20" s="290">
        <f>VLOOKUP(DH17,'BTC Price'!$B$1:$E$2544,3,FALSE)</f>
        <v>770.41</v>
      </c>
      <c r="DI20" s="290">
        <f>VLOOKUP(DI17,'BTC Price'!$B$1:$E$2544,3,FALSE)</f>
        <v>777.91</v>
      </c>
      <c r="DJ20" s="290">
        <f>VLOOKUP(DJ17,'BTC Price'!$B$1:$E$2544,3,FALSE)</f>
        <v>775.25</v>
      </c>
      <c r="DK20" s="290">
        <f>VLOOKUP(DK17,'BTC Price'!$B$1:$E$2544,3,FALSE)</f>
        <v>776.64</v>
      </c>
      <c r="DL20" s="290">
        <f>VLOOKUP(DL17,'BTC Price'!$B$1:$E$2544,3,FALSE)</f>
        <v>775.48</v>
      </c>
      <c r="DM20" s="290">
        <f>VLOOKUP(DM17,'BTC Price'!$B$1:$E$2544,3,FALSE)</f>
        <v>780.85</v>
      </c>
      <c r="DN20" s="290">
        <f>VLOOKUP(DN17,'BTC Price'!$B$1:$E$2544,3,FALSE)</f>
        <v>790.16</v>
      </c>
      <c r="DO20" s="290">
        <f>VLOOKUP(DO17,'BTC Price'!$B$1:$E$2544,3,FALSE)</f>
        <v>798.78</v>
      </c>
      <c r="DP20" s="290">
        <f>VLOOKUP(DP17,'BTC Price'!$B$1:$E$2544,3,FALSE)</f>
        <v>833.1</v>
      </c>
      <c r="DQ20" s="290">
        <f>VLOOKUP(DQ17,'BTC Price'!$B$1:$E$2544,3,FALSE)</f>
        <v>858.74</v>
      </c>
      <c r="DR20" s="290">
        <f>VLOOKUP(DR17,'BTC Price'!$B$1:$E$2544,3,FALSE)</f>
        <v>916.79</v>
      </c>
      <c r="DS20" s="290">
        <f>VLOOKUP(DS17,'BTC Price'!$B$1:$E$2544,3,FALSE)</f>
        <v>931.11</v>
      </c>
      <c r="DT20" s="290">
        <f>VLOOKUP(DT17,'BTC Price'!$B$1:$E$2544,3,FALSE)</f>
        <v>978.01</v>
      </c>
      <c r="DU20" s="290">
        <f>VLOOKUP(DU17,'BTC Price'!$B$1:$E$2544,3,FALSE)</f>
        <v>969.62</v>
      </c>
      <c r="DV20" s="290">
        <f>VLOOKUP(DV17,'BTC Price'!$B$1:$E$2544,3,FALSE)</f>
        <v>960.47</v>
      </c>
      <c r="DW20" s="290">
        <f>VLOOKUP(DW17,'BTC Price'!$B$1:$E$2544,3,FALSE)</f>
        <v>1030.82</v>
      </c>
      <c r="DX20" s="290">
        <f>VLOOKUP(DX17,'BTC Price'!$B$1:$E$2544,3,FALSE)</f>
        <v>1129.8699999999999</v>
      </c>
      <c r="DY20" s="290">
        <f>VLOOKUP(DY17,'BTC Price'!$B$1:$E$2544,3,FALSE)</f>
        <v>1005.81</v>
      </c>
      <c r="DZ20" s="290">
        <f>VLOOKUP(DZ17,'BTC Price'!$B$1:$E$2544,3,FALSE)</f>
        <v>895.67</v>
      </c>
      <c r="EA20" s="290">
        <f>VLOOKUP(EA17,'BTC Price'!$B$1:$E$2544,3,FALSE)</f>
        <v>899.35</v>
      </c>
      <c r="EB20" s="290">
        <f>VLOOKUP(EB17,'BTC Price'!$B$1:$E$2544,3,FALSE)</f>
        <v>904.79</v>
      </c>
      <c r="EC20" s="290">
        <f>VLOOKUP(EC17,'BTC Price'!$B$1:$E$2544,3,FALSE)</f>
        <v>775.98</v>
      </c>
      <c r="ED20" s="290">
        <f>VLOOKUP(ED17,'BTC Price'!$B$1:$E$2544,3,FALSE)</f>
        <v>802.83</v>
      </c>
      <c r="EE20" s="290">
        <f>VLOOKUP(EE17,'BTC Price'!$B$1:$E$2544,3,FALSE)</f>
        <v>826.12</v>
      </c>
      <c r="EF20" s="290">
        <f>VLOOKUP(EF17,'BTC Price'!$B$1:$E$2544,3,FALSE)</f>
        <v>904.45</v>
      </c>
      <c r="EG20" s="290">
        <f>VLOOKUP(EG17,'BTC Price'!$B$1:$E$2544,3,FALSE)</f>
        <v>884.25</v>
      </c>
      <c r="EH20" s="290">
        <f>VLOOKUP(EH17,'BTC Price'!$B$1:$E$2544,3,FALSE)</f>
        <v>898.02</v>
      </c>
      <c r="EI20" s="290">
        <f>VLOOKUP(EI17,'BTC Price'!$B$1:$E$2544,3,FALSE)</f>
        <v>891.62</v>
      </c>
      <c r="EJ20" s="290">
        <f>VLOOKUP(EJ17,'BTC Price'!$B$1:$E$2544,3,FALSE)</f>
        <v>912.69</v>
      </c>
      <c r="EK20" s="290">
        <f>VLOOKUP(EK17,'BTC Price'!$B$1:$E$2544,3,FALSE)</f>
        <v>885.65</v>
      </c>
      <c r="EL20" s="290">
        <f>VLOOKUP(EL17,'BTC Price'!$B$1:$E$2544,3,FALSE)</f>
        <v>894.11</v>
      </c>
      <c r="EM20" s="290">
        <f>VLOOKUP(EM17,'BTC Price'!$B$1:$E$2544,3,FALSE)</f>
        <v>915.1</v>
      </c>
      <c r="EN20" s="290">
        <f>VLOOKUP(EN17,'BTC Price'!$B$1:$E$2544,3,FALSE)</f>
        <v>918.56</v>
      </c>
      <c r="EO20" s="290">
        <f>VLOOKUP(EO17,'BTC Price'!$B$1:$E$2544,3,FALSE)</f>
        <v>920.24</v>
      </c>
      <c r="EP20" s="290">
        <f>VLOOKUP(EP17,'BTC Price'!$B$1:$E$2544,3,FALSE)</f>
        <v>967.67</v>
      </c>
      <c r="EQ20" s="290">
        <f>VLOOKUP(EQ17,'BTC Price'!$B$1:$E$2544,3,FALSE)</f>
        <v>987.35</v>
      </c>
      <c r="ER20" s="290">
        <f>VLOOKUP(ER17,'BTC Price'!$B$1:$E$2544,3,FALSE)</f>
        <v>1007.79</v>
      </c>
      <c r="ES20" s="290">
        <f>VLOOKUP(ES17,'BTC Price'!$B$1:$E$2544,3,FALSE)</f>
        <v>1018.11</v>
      </c>
      <c r="ET20" s="290">
        <f>VLOOKUP(ET17,'BTC Price'!$B$1:$E$2544,3,FALSE)</f>
        <v>1024.6099999999999</v>
      </c>
      <c r="EU20" s="290">
        <f>VLOOKUP(EU17,'BTC Price'!$B$1:$E$2544,3,FALSE)</f>
        <v>1052.54</v>
      </c>
      <c r="EV20" s="290">
        <f>VLOOKUP(EV17,'BTC Price'!$B$1:$E$2544,3,FALSE)</f>
        <v>1054.3399999999999</v>
      </c>
      <c r="EW20" s="290">
        <f>VLOOKUP(EW17,'BTC Price'!$B$1:$E$2544,3,FALSE)</f>
        <v>988.95</v>
      </c>
      <c r="EX20" s="290">
        <f>VLOOKUP(EX17,'BTC Price'!$B$1:$E$2544,3,FALSE)</f>
        <v>993.08</v>
      </c>
      <c r="EY20" s="290">
        <f>VLOOKUP(EY17,'BTC Price'!$B$1:$E$2544,3,FALSE)</f>
        <v>996.86</v>
      </c>
      <c r="EZ20" s="290">
        <f>VLOOKUP(EZ17,'BTC Price'!$B$1:$E$2544,3,FALSE)</f>
        <v>1009.25</v>
      </c>
      <c r="FA20" s="290">
        <f>VLOOKUP(FA17,'BTC Price'!$B$1:$E$2544,3,FALSE)</f>
        <v>1009.12</v>
      </c>
      <c r="FB20" s="290">
        <f>VLOOKUP(FB17,'BTC Price'!$B$1:$E$2544,3,FALSE)</f>
        <v>1034.08</v>
      </c>
      <c r="FC20" s="290">
        <f>VLOOKUP(FC17,'BTC Price'!$B$1:$E$2544,3,FALSE)</f>
        <v>1053.1199999999999</v>
      </c>
      <c r="FD20" s="290">
        <f>VLOOKUP(FD17,'BTC Price'!$B$1:$E$2544,3,FALSE)</f>
        <v>1123.6600000000001</v>
      </c>
      <c r="FE20" s="290">
        <f>VLOOKUP(FE17,'BTC Price'!$B$1:$E$2544,3,FALSE)</f>
        <v>1122.19</v>
      </c>
      <c r="FF20" s="290">
        <f>VLOOKUP(FF17,'BTC Price'!$B$1:$E$2544,3,FALSE)</f>
        <v>1178.3800000000001</v>
      </c>
      <c r="FG20" s="290">
        <f>VLOOKUP(FG17,'BTC Price'!$B$1:$E$2544,3,FALSE)</f>
        <v>1180.92</v>
      </c>
      <c r="FH20" s="290">
        <f>VLOOKUP(FH17,'BTC Price'!$B$1:$E$2544,3,FALSE)</f>
        <v>1194.28</v>
      </c>
      <c r="FI20" s="290">
        <f>VLOOKUP(FI17,'BTC Price'!$B$1:$E$2544,3,FALSE)</f>
        <v>1190.8900000000001</v>
      </c>
      <c r="FJ20" s="290">
        <f>VLOOKUP(FJ17,'BTC Price'!$B$1:$E$2544,3,FALSE)</f>
        <v>1230.02</v>
      </c>
      <c r="FK20" s="290">
        <f>VLOOKUP(FK17,'BTC Price'!$B$1:$E$2544,3,FALSE)</f>
        <v>1260.92</v>
      </c>
      <c r="FL20" s="290">
        <f>VLOOKUP(FL17,'BTC Price'!$B$1:$E$2544,3,FALSE)</f>
        <v>1290.79</v>
      </c>
      <c r="FM20" s="290">
        <f>VLOOKUP(FM17,'BTC Price'!$B$1:$E$2544,3,FALSE)</f>
        <v>1280.8699999999999</v>
      </c>
      <c r="FN20" s="290">
        <f>VLOOKUP(FN17,'BTC Price'!$B$1:$E$2544,3,FALSE)</f>
        <v>1232.43</v>
      </c>
      <c r="FO20" s="290">
        <f>VLOOKUP(FO17,'BTC Price'!$B$1:$E$2544,3,FALSE)</f>
        <v>1150.48</v>
      </c>
      <c r="FP20" s="290">
        <f>VLOOKUP(FP17,'BTC Price'!$B$1:$E$2544,3,FALSE)</f>
        <v>1191.81</v>
      </c>
      <c r="FQ20" s="290">
        <f>VLOOKUP(FQ17,'BTC Price'!$B$1:$E$2544,3,FALSE)</f>
        <v>1117.02</v>
      </c>
      <c r="FR20" s="290">
        <f>VLOOKUP(FR17,'BTC Price'!$B$1:$E$2544,3,FALSE)</f>
        <v>1243.24</v>
      </c>
      <c r="FS20" s="290">
        <f>VLOOKUP(FS17,'BTC Price'!$B$1:$E$2544,3,FALSE)</f>
        <v>1246.31</v>
      </c>
      <c r="FT20" s="290">
        <f>VLOOKUP(FT17,'BTC Price'!$B$1:$E$2544,3,FALSE)</f>
        <v>1259.5999999999999</v>
      </c>
      <c r="FU20" s="290">
        <f>VLOOKUP(FU17,'BTC Price'!$B$1:$E$2544,3,FALSE)</f>
        <v>1172.9100000000001</v>
      </c>
      <c r="FV20" s="290">
        <f>VLOOKUP(FV17,'BTC Price'!$B$1:$E$2544,3,FALSE)</f>
        <v>1070.1300000000001</v>
      </c>
      <c r="FW20" s="290">
        <f>VLOOKUP(FW17,'BTC Price'!$B$1:$E$2544,3,FALSE)</f>
        <v>1041.3399999999999</v>
      </c>
      <c r="FX20" s="290">
        <f>VLOOKUP(FX17,'BTC Price'!$B$1:$E$2544,3,FALSE)</f>
        <v>1115.04</v>
      </c>
      <c r="FY20" s="290">
        <f>VLOOKUP(FY17,'BTC Price'!$B$1:$E$2544,3,FALSE)</f>
        <v>1037.44</v>
      </c>
      <c r="FZ20" s="290">
        <f>VLOOKUP(FZ17,'BTC Price'!$B$1:$E$2544,3,FALSE)</f>
        <v>1029.95</v>
      </c>
      <c r="GA20" s="290">
        <f>VLOOKUP(GA17,'BTC Price'!$B$1:$E$2544,3,FALSE)</f>
        <v>935.95</v>
      </c>
      <c r="GB20" s="290">
        <f>VLOOKUP(GB17,'BTC Price'!$B$1:$E$2544,3,FALSE)</f>
        <v>1040.49</v>
      </c>
      <c r="GC20" s="290">
        <f>VLOOKUP(GC17,'BTC Price'!$B$1:$E$2544,3,FALSE)</f>
        <v>1044.25</v>
      </c>
      <c r="GD20" s="290">
        <f>VLOOKUP(GD17,'BTC Price'!$B$1:$E$2544,3,FALSE)</f>
        <v>1040.3900000000001</v>
      </c>
      <c r="GE20" s="290">
        <f>VLOOKUP(GE17,'BTC Price'!$B$1:$E$2544,3,FALSE)</f>
        <v>1037.53</v>
      </c>
      <c r="GF20" s="290">
        <f>VLOOKUP(GF17,'BTC Price'!$B$1:$E$2544,3,FALSE)</f>
        <v>1079.75</v>
      </c>
      <c r="GG20" s="290">
        <f>VLOOKUP(GG17,'BTC Price'!$B$1:$E$2544,3,FALSE)</f>
        <v>1147.6300000000001</v>
      </c>
      <c r="GH20" s="290">
        <f>VLOOKUP(GH17,'BTC Price'!$B$1:$E$2544,3,FALSE)</f>
        <v>1143.75</v>
      </c>
      <c r="GI20" s="290">
        <f>VLOOKUP(GI17,'BTC Price'!$B$1:$E$2544,3,FALSE)</f>
        <v>1135</v>
      </c>
      <c r="GJ20" s="290">
        <f>VLOOKUP(GJ17,'BTC Price'!$B$1:$E$2544,3,FALSE)</f>
        <v>1190.5999999999999</v>
      </c>
      <c r="GK20" s="290">
        <f>VLOOKUP(GK17,'BTC Price'!$B$1:$E$2544,3,FALSE)</f>
        <v>1193.02</v>
      </c>
      <c r="GL20" s="290">
        <f>VLOOKUP(GL17,'BTC Price'!$B$1:$E$2544,3,FALSE)</f>
        <v>1213.3399999999999</v>
      </c>
      <c r="GM20" s="290">
        <f>VLOOKUP(GM17,'BTC Price'!$B$1:$E$2544,3,FALSE)</f>
        <v>1224.77</v>
      </c>
      <c r="GN20" s="290">
        <f>VLOOKUP(GN17,'BTC Price'!$B$1:$E$2544,3,FALSE)</f>
        <v>1216.5</v>
      </c>
      <c r="GO20" s="290">
        <f>VLOOKUP(GO17,'BTC Price'!$B$1:$E$2544,3,FALSE)</f>
        <v>1178.53</v>
      </c>
      <c r="GP20" s="290">
        <f>VLOOKUP(GP17,'BTC Price'!$B$1:$E$2544,3,FALSE)</f>
        <v>1203.73</v>
      </c>
      <c r="GQ20" s="290">
        <f>VLOOKUP(GQ17,'BTC Price'!$B$1:$E$2544,3,FALSE)</f>
        <v>1217.5999999999999</v>
      </c>
      <c r="GR20" s="290">
        <f>VLOOKUP(GR17,'BTC Price'!$B$1:$E$2544,3,FALSE)</f>
        <v>1226.94</v>
      </c>
      <c r="GS20" s="290">
        <f>VLOOKUP(GS17,'BTC Price'!$B$1:$E$2544,3,FALSE)</f>
        <v>1255.4000000000001</v>
      </c>
      <c r="GT20" s="290">
        <f>VLOOKUP(GT17,'BTC Price'!$B$1:$E$2544,3,FALSE)</f>
        <v>1257.1300000000001</v>
      </c>
      <c r="GU20" s="290">
        <f>VLOOKUP(GU17,'BTC Price'!$B$1:$E$2544,3,FALSE)</f>
        <v>1248.32</v>
      </c>
      <c r="GV20" s="290">
        <f>VLOOKUP(GV17,'BTC Price'!$B$1:$E$2544,3,FALSE)</f>
        <v>1263.54</v>
      </c>
      <c r="GW20" s="290">
        <f>VLOOKUP(GW17,'BTC Price'!$B$1:$E$2544,3,FALSE)</f>
        <v>1284.8399999999999</v>
      </c>
      <c r="GX20" s="290">
        <f>VLOOKUP(GX17,'BTC Price'!$B$1:$E$2544,3,FALSE)</f>
        <v>1329.19</v>
      </c>
      <c r="GY20" s="290">
        <f>VLOOKUP(GY17,'BTC Price'!$B$1:$E$2544,3,FALSE)</f>
        <v>1320.05</v>
      </c>
      <c r="GZ20" s="290">
        <f>VLOOKUP(GZ17,'BTC Price'!$B$1:$E$2544,3,FALSE)</f>
        <v>1402.08</v>
      </c>
      <c r="HA20" s="290">
        <f>VLOOKUP(HA17,'BTC Price'!$B$1:$E$2544,3,FALSE)</f>
        <v>1443.68</v>
      </c>
      <c r="HB20" s="290">
        <f>VLOOKUP(HB17,'BTC Price'!$B$1:$E$2544,3,FALSE)</f>
        <v>1492</v>
      </c>
      <c r="HC20" s="290">
        <f>VLOOKUP(HC17,'BTC Price'!$B$1:$E$2544,3,FALSE)</f>
        <v>1515.63</v>
      </c>
      <c r="HD20" s="290">
        <f>VLOOKUP(HD17,'BTC Price'!$B$1:$E$2544,3,FALSE)</f>
        <v>1512.21</v>
      </c>
      <c r="HE20" s="290">
        <f>VLOOKUP(HE17,'BTC Price'!$B$1:$E$2544,3,FALSE)</f>
        <v>1639.32</v>
      </c>
      <c r="HF20" s="290">
        <f>VLOOKUP(HF17,'BTC Price'!$B$1:$E$2544,3,FALSE)</f>
        <v>1706.93</v>
      </c>
      <c r="HG20" s="290">
        <f>VLOOKUP(HG17,'BTC Price'!$B$1:$E$2544,3,FALSE)</f>
        <v>1756.8</v>
      </c>
      <c r="HH20" s="290">
        <f>VLOOKUP(HH17,'BTC Price'!$B$1:$E$2544,3,FALSE)</f>
        <v>1807.37</v>
      </c>
      <c r="HI20" s="290">
        <f>VLOOKUP(HI17,'BTC Price'!$B$1:$E$2544,3,FALSE)</f>
        <v>1676.99</v>
      </c>
      <c r="HJ20" s="290">
        <f>VLOOKUP(HJ17,'BTC Price'!$B$1:$E$2544,3,FALSE)</f>
        <v>1697.38</v>
      </c>
      <c r="HK20" s="290">
        <f>VLOOKUP(HK17,'BTC Price'!$B$1:$E$2544,3,FALSE)</f>
        <v>1718.2</v>
      </c>
      <c r="HL20" s="290">
        <f>VLOOKUP(HL17,'BTC Price'!$B$1:$E$2544,3,FALSE)</f>
        <v>1802.16</v>
      </c>
      <c r="HM20" s="290">
        <f>VLOOKUP(HM17,'BTC Price'!$B$1:$E$2544,3,FALSE)</f>
        <v>1887.33</v>
      </c>
      <c r="HN20" s="290">
        <f>VLOOKUP(HN17,'BTC Price'!$B$1:$E$2544,3,FALSE)</f>
        <v>1968.1</v>
      </c>
      <c r="HO20" s="290">
        <f>VLOOKUP(HO17,'BTC Price'!$B$1:$E$2544,3,FALSE)</f>
        <v>2139.0300000000002</v>
      </c>
      <c r="HP20" s="290">
        <f>VLOOKUP(HP17,'BTC Price'!$B$1:$E$2544,3,FALSE)</f>
        <v>2291.48</v>
      </c>
      <c r="HQ20" s="290">
        <f>VLOOKUP(HQ17,'BTC Price'!$B$1:$E$2544,3,FALSE)</f>
        <v>2476.3000000000002</v>
      </c>
      <c r="HR20" s="290">
        <f>VLOOKUP(HR17,'BTC Price'!$B$1:$E$2544,3,FALSE)</f>
        <v>2357.5</v>
      </c>
      <c r="HS20" s="290">
        <f>VLOOKUP(HS17,'BTC Price'!$B$1:$E$2544,3,FALSE)</f>
        <v>2247.48</v>
      </c>
      <c r="HT20" s="290">
        <f>VLOOKUP(HT17,'BTC Price'!$B$1:$E$2544,3,FALSE)</f>
        <v>2197.23</v>
      </c>
      <c r="HU20" s="290">
        <f>VLOOKUP(HU17,'BTC Price'!$B$1:$E$2544,3,FALSE)</f>
        <v>2330.23</v>
      </c>
      <c r="HV20" s="290">
        <f>VLOOKUP(HV17,'BTC Price'!$B$1:$E$2544,3,FALSE)</f>
        <v>2452.1799999999998</v>
      </c>
      <c r="HW20" s="290">
        <f>VLOOKUP(HW17,'BTC Price'!$B$1:$E$2544,3,FALSE)</f>
        <v>2517.41</v>
      </c>
      <c r="HX20" s="290">
        <f>VLOOKUP(HX17,'BTC Price'!$B$1:$E$2544,3,FALSE)</f>
        <v>2736.59</v>
      </c>
      <c r="HY20" s="290">
        <f>VLOOKUP(HY17,'BTC Price'!$B$1:$E$2544,3,FALSE)</f>
        <v>2914.08</v>
      </c>
      <c r="HZ20" s="290">
        <f>VLOOKUP(HZ17,'BTC Price'!$B$1:$E$2544,3,FALSE)</f>
        <v>2694.22</v>
      </c>
      <c r="IA20" s="290">
        <f>VLOOKUP(IA17,'BTC Price'!$B$1:$E$2544,3,FALSE)</f>
        <v>2825.03</v>
      </c>
      <c r="IB20" s="290">
        <f>VLOOKUP(IB17,'BTC Price'!$B$1:$E$2544,3,FALSE)</f>
        <v>2826.7</v>
      </c>
      <c r="IC20" s="290">
        <f>VLOOKUP(IC17,'BTC Price'!$B$1:$E$2544,3,FALSE)</f>
        <v>2682.59</v>
      </c>
      <c r="ID20" s="290">
        <f>VLOOKUP(ID17,'BTC Price'!$B$1:$E$2544,3,FALSE)</f>
        <v>2738.93</v>
      </c>
      <c r="IE20" s="290">
        <f>VLOOKUP(IE17,'BTC Price'!$B$1:$E$2544,3,FALSE)</f>
        <v>2494.48</v>
      </c>
      <c r="IF20" s="290">
        <f>VLOOKUP(IF17,'BTC Price'!$B$1:$E$2544,3,FALSE)</f>
        <v>2456.92</v>
      </c>
      <c r="IG20" s="290">
        <f>VLOOKUP(IG17,'BTC Price'!$B$1:$E$2544,3,FALSE)</f>
        <v>2528.1</v>
      </c>
      <c r="IH20" s="290">
        <f>VLOOKUP(IH17,'BTC Price'!$B$1:$E$2544,3,FALSE)</f>
        <v>2641.66</v>
      </c>
      <c r="II20" s="290">
        <f>VLOOKUP(II17,'BTC Price'!$B$1:$E$2544,3,FALSE)</f>
        <v>2778.83</v>
      </c>
      <c r="IJ20" s="290">
        <f>VLOOKUP(IJ17,'BTC Price'!$B$1:$E$2544,3,FALSE)</f>
        <v>2712.16</v>
      </c>
      <c r="IK20" s="290">
        <f>VLOOKUP(IK17,'BTC Price'!$B$1:$E$2544,3,FALSE)</f>
        <v>2740.79</v>
      </c>
      <c r="IL20" s="290">
        <f>VLOOKUP(IL17,'BTC Price'!$B$1:$E$2544,3,FALSE)</f>
        <v>2738.22</v>
      </c>
      <c r="IM20" s="290">
        <f>VLOOKUP(IM17,'BTC Price'!$B$1:$E$2544,3,FALSE)</f>
        <v>2485.36</v>
      </c>
      <c r="IN20" s="290">
        <f>VLOOKUP(IN17,'BTC Price'!$B$1:$E$2544,3,FALSE)</f>
        <v>2593.17</v>
      </c>
      <c r="IO20" s="290">
        <f>VLOOKUP(IO17,'BTC Price'!$B$1:$E$2544,3,FALSE)</f>
        <v>2584.56</v>
      </c>
      <c r="IP20" s="290">
        <f>VLOOKUP(IP17,'BTC Price'!$B$1:$E$2544,3,FALSE)</f>
        <v>2561.56</v>
      </c>
      <c r="IQ20" s="290">
        <f>VLOOKUP(IQ17,'BTC Price'!$B$1:$E$2544,3,FALSE)</f>
        <v>2499.98</v>
      </c>
      <c r="IR20" s="290">
        <v>2581.0700000000002</v>
      </c>
      <c r="IS20" s="290">
        <v>2629.27</v>
      </c>
      <c r="IT20" s="290">
        <v>2619.11</v>
      </c>
      <c r="IU20" s="290">
        <v>2521.2399999999998</v>
      </c>
      <c r="IV20" s="290">
        <v>2371.96</v>
      </c>
      <c r="IW20" s="290">
        <v>2332.19</v>
      </c>
      <c r="IX20" s="290">
        <v>2423.16</v>
      </c>
      <c r="IY20" s="290">
        <v>2364.52</v>
      </c>
      <c r="IZ20" s="290">
        <v>2232.65</v>
      </c>
      <c r="JA20" s="290">
        <v>2244.2600000000002</v>
      </c>
      <c r="JB20" s="290">
        <v>2327.9</v>
      </c>
      <c r="JC20" s="290">
        <v>2294.4</v>
      </c>
      <c r="JD20" s="290">
        <v>2877.39</v>
      </c>
      <c r="JE20" s="290">
        <v>2694.29</v>
      </c>
      <c r="JF20" s="290">
        <v>2779.04</v>
      </c>
      <c r="JG20" s="290">
        <v>2591.2199999999998</v>
      </c>
      <c r="JH20" s="290">
        <v>2550.1799999999998</v>
      </c>
      <c r="JI20" s="290">
        <v>2697.47</v>
      </c>
      <c r="JJ20" s="290">
        <v>2805.18</v>
      </c>
      <c r="JK20" s="290">
        <v>2873.83</v>
      </c>
      <c r="JL20" s="290">
        <v>2735.59</v>
      </c>
      <c r="JM20" s="290">
        <v>2723.58</v>
      </c>
      <c r="JN20" s="290">
        <v>2814.36</v>
      </c>
      <c r="JO20" s="290">
        <v>2883.68</v>
      </c>
      <c r="JP20" s="290">
        <v>3431.97</v>
      </c>
      <c r="JQ20" s="290">
        <v>3453.16</v>
      </c>
      <c r="JR20" s="290">
        <v>3377.54</v>
      </c>
      <c r="JS20" s="290">
        <v>3445.28</v>
      </c>
      <c r="JT20" s="290">
        <v>3679.61</v>
      </c>
      <c r="JU20" s="290">
        <v>4382.74</v>
      </c>
      <c r="JV20" s="290">
        <v>4204.43</v>
      </c>
      <c r="JW20" s="290">
        <v>4425.3</v>
      </c>
      <c r="JX20" s="290">
        <v>4316.34</v>
      </c>
      <c r="JY20" s="290">
        <v>4159.46</v>
      </c>
      <c r="JZ20" s="290">
        <v>4054.94</v>
      </c>
      <c r="KA20" s="290">
        <v>4137.67</v>
      </c>
      <c r="KB20" s="290">
        <v>4191.22</v>
      </c>
      <c r="KC20" s="290">
        <v>4362.47</v>
      </c>
      <c r="KD20" s="290">
        <v>4408.32</v>
      </c>
      <c r="KE20" s="290">
        <v>4439.66</v>
      </c>
      <c r="KF20" s="290">
        <v>4648.13</v>
      </c>
      <c r="KG20" s="290">
        <v>4630.7299999999996</v>
      </c>
      <c r="KH20" s="290">
        <v>4764.87</v>
      </c>
      <c r="KI20" s="290">
        <v>4950.72</v>
      </c>
      <c r="KJ20" s="290">
        <v>4422.12</v>
      </c>
      <c r="KK20" s="290">
        <v>4626.72</v>
      </c>
      <c r="KL20" s="290">
        <v>4638.1000000000004</v>
      </c>
      <c r="KM20" s="290">
        <v>4317.54</v>
      </c>
      <c r="KN20" s="290">
        <v>4188.84</v>
      </c>
      <c r="KO20" s="290">
        <v>4148.2700000000004</v>
      </c>
      <c r="KP20" s="290">
        <v>3874.26</v>
      </c>
      <c r="KQ20" s="290">
        <v>3226.41</v>
      </c>
      <c r="KR20" s="290">
        <v>3686.9</v>
      </c>
      <c r="KS20" s="290">
        <v>4067.08</v>
      </c>
      <c r="KT20" s="290">
        <v>3897</v>
      </c>
      <c r="KU20" s="290">
        <v>3858.09</v>
      </c>
      <c r="KV20" s="290">
        <v>3612.68</v>
      </c>
      <c r="KW20" s="290">
        <v>3603.31</v>
      </c>
      <c r="KX20" s="290">
        <v>3927.5</v>
      </c>
      <c r="KY20" s="290">
        <v>3895.51</v>
      </c>
      <c r="KZ20" s="290">
        <v>4208.5600000000004</v>
      </c>
      <c r="LA20" s="290">
        <v>4185.29</v>
      </c>
      <c r="LB20" s="290">
        <v>4164.1000000000004</v>
      </c>
    </row>
    <row r="21" spans="1:314" ht="15" outlineLevel="1" x14ac:dyDescent="0.25">
      <c r="A21" s="21" t="s">
        <v>130</v>
      </c>
      <c r="B21" s="28"/>
      <c r="C21" s="314"/>
      <c r="D21" s="159" t="s">
        <v>8</v>
      </c>
      <c r="E21" s="152">
        <f>E20*$E$16</f>
        <v>64.903000000000006</v>
      </c>
      <c r="F21" s="152">
        <f t="shared" ref="F21:BQ21" si="11">F20*$E$16</f>
        <v>66.484000000000009</v>
      </c>
      <c r="G21" s="152">
        <f t="shared" si="11"/>
        <v>65.393000000000001</v>
      </c>
      <c r="H21" s="152">
        <f t="shared" si="11"/>
        <v>65.963999999999999</v>
      </c>
      <c r="I21" s="152">
        <f t="shared" si="11"/>
        <v>66.488</v>
      </c>
      <c r="J21" s="152">
        <f t="shared" si="11"/>
        <v>67.359000000000009</v>
      </c>
      <c r="K21" s="152">
        <f t="shared" si="11"/>
        <v>67.384</v>
      </c>
      <c r="L21" s="152">
        <f t="shared" si="11"/>
        <v>66.617999999999995</v>
      </c>
      <c r="M21" s="152">
        <f t="shared" si="11"/>
        <v>66.510000000000005</v>
      </c>
      <c r="N21" s="152">
        <f t="shared" si="11"/>
        <v>65.082000000000008</v>
      </c>
      <c r="O21" s="152">
        <f t="shared" si="11"/>
        <v>65.513000000000005</v>
      </c>
      <c r="P21" s="152">
        <f t="shared" si="11"/>
        <v>65.108000000000004</v>
      </c>
      <c r="Q21" s="152">
        <f t="shared" si="11"/>
        <v>65.544000000000011</v>
      </c>
      <c r="R21" s="152">
        <f t="shared" si="11"/>
        <v>65.563000000000002</v>
      </c>
      <c r="S21" s="152">
        <f t="shared" si="11"/>
        <v>65.667000000000002</v>
      </c>
      <c r="T21" s="152">
        <f t="shared" si="11"/>
        <v>60.737000000000002</v>
      </c>
      <c r="U21" s="152">
        <f t="shared" si="11"/>
        <v>55.282000000000011</v>
      </c>
      <c r="V21" s="152">
        <f t="shared" si="11"/>
        <v>56.526000000000003</v>
      </c>
      <c r="W21" s="152">
        <f t="shared" si="11"/>
        <v>57.832000000000008</v>
      </c>
      <c r="X21" s="152">
        <f t="shared" si="11"/>
        <v>57.496000000000009</v>
      </c>
      <c r="Y21" s="152">
        <f t="shared" si="11"/>
        <v>59.062000000000005</v>
      </c>
      <c r="Z21" s="152">
        <f t="shared" si="11"/>
        <v>58.475999999999999</v>
      </c>
      <c r="AA21" s="152">
        <f t="shared" si="11"/>
        <v>59.289000000000001</v>
      </c>
      <c r="AB21" s="152">
        <f t="shared" si="11"/>
        <v>58.652000000000001</v>
      </c>
      <c r="AC21" s="152">
        <f t="shared" si="11"/>
        <v>58.603000000000002</v>
      </c>
      <c r="AD21" s="152">
        <f t="shared" si="11"/>
        <v>56.720000000000006</v>
      </c>
      <c r="AE21" s="152">
        <f t="shared" si="11"/>
        <v>57.625</v>
      </c>
      <c r="AF21" s="152">
        <f t="shared" si="11"/>
        <v>57.174000000000007</v>
      </c>
      <c r="AG21" s="152">
        <f t="shared" si="11"/>
        <v>57.25</v>
      </c>
      <c r="AH21" s="152">
        <f t="shared" si="11"/>
        <v>57.366</v>
      </c>
      <c r="AI21" s="152">
        <f t="shared" si="11"/>
        <v>58.473000000000006</v>
      </c>
      <c r="AJ21" s="152">
        <f t="shared" si="11"/>
        <v>58.128</v>
      </c>
      <c r="AK21" s="152">
        <f t="shared" si="11"/>
        <v>57.799000000000007</v>
      </c>
      <c r="AL21" s="152">
        <f t="shared" si="11"/>
        <v>57.573000000000008</v>
      </c>
      <c r="AM21" s="152">
        <f t="shared" si="11"/>
        <v>57.816000000000003</v>
      </c>
      <c r="AN21" s="152">
        <f t="shared" si="11"/>
        <v>57.236000000000004</v>
      </c>
      <c r="AO21" s="152">
        <f t="shared" si="11"/>
        <v>57.6</v>
      </c>
      <c r="AP21" s="152">
        <f t="shared" si="11"/>
        <v>57.233000000000004</v>
      </c>
      <c r="AQ21" s="152">
        <f t="shared" si="11"/>
        <v>57.169000000000011</v>
      </c>
      <c r="AR21" s="152">
        <f t="shared" si="11"/>
        <v>57.414999999999999</v>
      </c>
      <c r="AS21" s="152">
        <f t="shared" si="11"/>
        <v>61.107000000000006</v>
      </c>
      <c r="AT21" s="152">
        <f t="shared" si="11"/>
        <v>61.478999999999999</v>
      </c>
      <c r="AU21" s="152">
        <f t="shared" si="11"/>
        <v>62.495000000000005</v>
      </c>
      <c r="AV21" s="152">
        <f t="shared" si="11"/>
        <v>62.18</v>
      </c>
      <c r="AW21" s="152">
        <f t="shared" si="11"/>
        <v>60.631</v>
      </c>
      <c r="AX21" s="152">
        <f t="shared" si="11"/>
        <v>60.692</v>
      </c>
      <c r="AY21" s="152">
        <f t="shared" si="11"/>
        <v>60.822000000000003</v>
      </c>
      <c r="AZ21" s="152">
        <f t="shared" si="11"/>
        <v>60.521000000000008</v>
      </c>
      <c r="BA21" s="152">
        <f t="shared" si="11"/>
        <v>60.63300000000001</v>
      </c>
      <c r="BB21" s="152">
        <f t="shared" si="11"/>
        <v>60.853000000000002</v>
      </c>
      <c r="BC21" s="152">
        <f t="shared" si="11"/>
        <v>59.947000000000003</v>
      </c>
      <c r="BD21" s="152">
        <f t="shared" si="11"/>
        <v>59.58</v>
      </c>
      <c r="BE21" s="152">
        <f t="shared" si="11"/>
        <v>59.503</v>
      </c>
      <c r="BF21" s="152">
        <f t="shared" si="11"/>
        <v>60.171000000000006</v>
      </c>
      <c r="BG21" s="152">
        <f t="shared" si="11"/>
        <v>60.680999999999997</v>
      </c>
      <c r="BH21" s="152">
        <f t="shared" si="11"/>
        <v>60.475999999999999</v>
      </c>
      <c r="BI21" s="152">
        <f t="shared" si="11"/>
        <v>60.352000000000004</v>
      </c>
      <c r="BJ21" s="152">
        <f t="shared" si="11"/>
        <v>60.506</v>
      </c>
      <c r="BK21" s="152">
        <f t="shared" si="11"/>
        <v>60.844000000000008</v>
      </c>
      <c r="BL21" s="152">
        <f t="shared" si="11"/>
        <v>61.234000000000009</v>
      </c>
      <c r="BM21" s="152">
        <f t="shared" si="11"/>
        <v>60.937000000000005</v>
      </c>
      <c r="BN21" s="152">
        <f t="shared" si="11"/>
        <v>61.088000000000001</v>
      </c>
      <c r="BO21" s="152">
        <f t="shared" si="11"/>
        <v>61.09</v>
      </c>
      <c r="BP21" s="152">
        <f t="shared" si="11"/>
        <v>61.649000000000001</v>
      </c>
      <c r="BQ21" s="152">
        <f t="shared" si="11"/>
        <v>61.741999999999997</v>
      </c>
      <c r="BR21" s="152">
        <f t="shared" ref="BR21:EC21" si="12">BR20*$E$16</f>
        <v>63.937000000000005</v>
      </c>
      <c r="BS21" s="152">
        <f t="shared" si="12"/>
        <v>63.50800000000001</v>
      </c>
      <c r="BT21" s="152">
        <f t="shared" si="12"/>
        <v>63.502000000000002</v>
      </c>
      <c r="BU21" s="152">
        <f t="shared" si="12"/>
        <v>63.837000000000003</v>
      </c>
      <c r="BV21" s="152">
        <f t="shared" si="12"/>
        <v>63.692</v>
      </c>
      <c r="BW21" s="152">
        <f t="shared" si="12"/>
        <v>63.551000000000002</v>
      </c>
      <c r="BX21" s="152">
        <f t="shared" si="12"/>
        <v>62.814999999999998</v>
      </c>
      <c r="BY21" s="152">
        <f t="shared" si="12"/>
        <v>62.862000000000002</v>
      </c>
      <c r="BZ21" s="152">
        <f t="shared" si="12"/>
        <v>63.015000000000001</v>
      </c>
      <c r="CA21" s="152">
        <f t="shared" si="12"/>
        <v>64.84</v>
      </c>
      <c r="CB21" s="152">
        <f t="shared" si="12"/>
        <v>65.289000000000001</v>
      </c>
      <c r="CC21" s="152">
        <f t="shared" si="12"/>
        <v>67.436000000000007</v>
      </c>
      <c r="CD21" s="152">
        <f t="shared" si="12"/>
        <v>68.652000000000001</v>
      </c>
      <c r="CE21" s="152">
        <f t="shared" si="12"/>
        <v>68.81</v>
      </c>
      <c r="CF21" s="152">
        <f t="shared" si="12"/>
        <v>69.737000000000009</v>
      </c>
      <c r="CG21" s="152">
        <f t="shared" si="12"/>
        <v>72.927000000000007</v>
      </c>
      <c r="CH21" s="152">
        <f t="shared" si="12"/>
        <v>74.246000000000009</v>
      </c>
      <c r="CI21" s="152">
        <f t="shared" si="12"/>
        <v>68.751000000000005</v>
      </c>
      <c r="CJ21" s="152">
        <f t="shared" si="12"/>
        <v>70.254000000000005</v>
      </c>
      <c r="CK21" s="152">
        <f t="shared" si="12"/>
        <v>70.402000000000001</v>
      </c>
      <c r="CL21" s="152">
        <f t="shared" si="12"/>
        <v>70.915000000000006</v>
      </c>
      <c r="CM21" s="152">
        <f t="shared" si="12"/>
        <v>72.119000000000014</v>
      </c>
      <c r="CN21" s="152">
        <f t="shared" si="12"/>
        <v>71.367000000000004</v>
      </c>
      <c r="CO21" s="152">
        <f t="shared" si="12"/>
        <v>71.655999999999992</v>
      </c>
      <c r="CP21" s="152">
        <f t="shared" si="12"/>
        <v>70.638999999999996</v>
      </c>
      <c r="CQ21" s="152">
        <f t="shared" si="12"/>
        <v>71.196000000000012</v>
      </c>
      <c r="CR21" s="152">
        <f t="shared" si="12"/>
        <v>74.207000000000008</v>
      </c>
      <c r="CS21" s="152">
        <f t="shared" si="12"/>
        <v>73.540999999999997</v>
      </c>
      <c r="CT21" s="152">
        <f t="shared" si="12"/>
        <v>74.968000000000004</v>
      </c>
      <c r="CU21" s="152">
        <f t="shared" si="12"/>
        <v>73.672000000000011</v>
      </c>
      <c r="CV21" s="152">
        <f t="shared" si="12"/>
        <v>74.822000000000003</v>
      </c>
      <c r="CW21" s="152">
        <f t="shared" si="12"/>
        <v>74.160000000000011</v>
      </c>
      <c r="CX21" s="152">
        <f t="shared" si="12"/>
        <v>73.828000000000003</v>
      </c>
      <c r="CY21" s="152">
        <f t="shared" si="12"/>
        <v>73.174999999999997</v>
      </c>
      <c r="CZ21" s="152">
        <f t="shared" si="12"/>
        <v>73.176000000000002</v>
      </c>
      <c r="DA21" s="152">
        <f t="shared" si="12"/>
        <v>74.201000000000008</v>
      </c>
      <c r="DB21" s="152">
        <f t="shared" si="12"/>
        <v>75.325000000000003</v>
      </c>
      <c r="DC21" s="152">
        <f t="shared" si="12"/>
        <v>77.141000000000005</v>
      </c>
      <c r="DD21" s="152">
        <f t="shared" si="12"/>
        <v>75.071000000000012</v>
      </c>
      <c r="DE21" s="152">
        <f t="shared" si="12"/>
        <v>75.881</v>
      </c>
      <c r="DF21" s="152">
        <f t="shared" si="12"/>
        <v>76.39</v>
      </c>
      <c r="DG21" s="152">
        <f t="shared" si="12"/>
        <v>76.674999999999997</v>
      </c>
      <c r="DH21" s="152">
        <f t="shared" si="12"/>
        <v>77.040999999999997</v>
      </c>
      <c r="DI21" s="152">
        <f t="shared" si="12"/>
        <v>77.790999999999997</v>
      </c>
      <c r="DJ21" s="152">
        <f t="shared" si="12"/>
        <v>77.525000000000006</v>
      </c>
      <c r="DK21" s="152">
        <f t="shared" si="12"/>
        <v>77.664000000000001</v>
      </c>
      <c r="DL21" s="152">
        <f t="shared" si="12"/>
        <v>77.548000000000002</v>
      </c>
      <c r="DM21" s="152">
        <f t="shared" si="12"/>
        <v>78.085000000000008</v>
      </c>
      <c r="DN21" s="152">
        <f t="shared" si="12"/>
        <v>79.016000000000005</v>
      </c>
      <c r="DO21" s="152">
        <f t="shared" si="12"/>
        <v>79.878</v>
      </c>
      <c r="DP21" s="152">
        <f t="shared" si="12"/>
        <v>83.31</v>
      </c>
      <c r="DQ21" s="152">
        <f t="shared" si="12"/>
        <v>85.874000000000009</v>
      </c>
      <c r="DR21" s="152">
        <f t="shared" si="12"/>
        <v>91.679000000000002</v>
      </c>
      <c r="DS21" s="152">
        <f t="shared" si="12"/>
        <v>93.111000000000004</v>
      </c>
      <c r="DT21" s="152">
        <f t="shared" si="12"/>
        <v>97.801000000000002</v>
      </c>
      <c r="DU21" s="152">
        <f t="shared" si="12"/>
        <v>96.962000000000003</v>
      </c>
      <c r="DV21" s="152">
        <f t="shared" si="12"/>
        <v>96.047000000000011</v>
      </c>
      <c r="DW21" s="152">
        <f t="shared" si="12"/>
        <v>103.08199999999999</v>
      </c>
      <c r="DX21" s="152">
        <f t="shared" si="12"/>
        <v>112.98699999999999</v>
      </c>
      <c r="DY21" s="152">
        <f t="shared" si="12"/>
        <v>100.581</v>
      </c>
      <c r="DZ21" s="152">
        <f t="shared" si="12"/>
        <v>89.567000000000007</v>
      </c>
      <c r="EA21" s="152">
        <f t="shared" si="12"/>
        <v>89.935000000000002</v>
      </c>
      <c r="EB21" s="152">
        <f t="shared" si="12"/>
        <v>90.478999999999999</v>
      </c>
      <c r="EC21" s="152">
        <f t="shared" si="12"/>
        <v>77.598000000000013</v>
      </c>
      <c r="ED21" s="152">
        <f t="shared" ref="ED21:GO21" si="13">ED20*$E$16</f>
        <v>80.283000000000015</v>
      </c>
      <c r="EE21" s="152">
        <f t="shared" si="13"/>
        <v>82.612000000000009</v>
      </c>
      <c r="EF21" s="152">
        <f t="shared" si="13"/>
        <v>90.445000000000007</v>
      </c>
      <c r="EG21" s="152">
        <f t="shared" si="13"/>
        <v>88.425000000000011</v>
      </c>
      <c r="EH21" s="152">
        <f t="shared" si="13"/>
        <v>89.802000000000007</v>
      </c>
      <c r="EI21" s="152">
        <f t="shared" si="13"/>
        <v>89.162000000000006</v>
      </c>
      <c r="EJ21" s="152">
        <f t="shared" si="13"/>
        <v>91.269000000000005</v>
      </c>
      <c r="EK21" s="152">
        <f t="shared" si="13"/>
        <v>88.564999999999998</v>
      </c>
      <c r="EL21" s="152">
        <f t="shared" si="13"/>
        <v>89.411000000000001</v>
      </c>
      <c r="EM21" s="152">
        <f t="shared" si="13"/>
        <v>91.51</v>
      </c>
      <c r="EN21" s="152">
        <f t="shared" si="13"/>
        <v>91.855999999999995</v>
      </c>
      <c r="EO21" s="152">
        <f t="shared" si="13"/>
        <v>92.024000000000001</v>
      </c>
      <c r="EP21" s="152">
        <f t="shared" si="13"/>
        <v>96.766999999999996</v>
      </c>
      <c r="EQ21" s="152">
        <f t="shared" si="13"/>
        <v>98.735000000000014</v>
      </c>
      <c r="ER21" s="152">
        <f t="shared" si="13"/>
        <v>100.779</v>
      </c>
      <c r="ES21" s="152">
        <f t="shared" si="13"/>
        <v>101.81100000000001</v>
      </c>
      <c r="ET21" s="152">
        <f t="shared" si="13"/>
        <v>102.461</v>
      </c>
      <c r="EU21" s="152">
        <f t="shared" si="13"/>
        <v>105.254</v>
      </c>
      <c r="EV21" s="152">
        <f t="shared" si="13"/>
        <v>105.434</v>
      </c>
      <c r="EW21" s="152">
        <f t="shared" si="13"/>
        <v>98.89500000000001</v>
      </c>
      <c r="EX21" s="152">
        <f t="shared" si="13"/>
        <v>99.308000000000007</v>
      </c>
      <c r="EY21" s="152">
        <f t="shared" si="13"/>
        <v>99.686000000000007</v>
      </c>
      <c r="EZ21" s="152">
        <f t="shared" si="13"/>
        <v>100.92500000000001</v>
      </c>
      <c r="FA21" s="152">
        <f t="shared" si="13"/>
        <v>100.91200000000001</v>
      </c>
      <c r="FB21" s="152">
        <f t="shared" si="13"/>
        <v>103.408</v>
      </c>
      <c r="FC21" s="152">
        <f t="shared" si="13"/>
        <v>105.312</v>
      </c>
      <c r="FD21" s="152">
        <f t="shared" si="13"/>
        <v>112.36600000000001</v>
      </c>
      <c r="FE21" s="152">
        <f t="shared" si="13"/>
        <v>112.21900000000001</v>
      </c>
      <c r="FF21" s="152">
        <f t="shared" si="13"/>
        <v>117.83800000000002</v>
      </c>
      <c r="FG21" s="152">
        <f t="shared" si="13"/>
        <v>118.09200000000001</v>
      </c>
      <c r="FH21" s="152">
        <f t="shared" si="13"/>
        <v>119.428</v>
      </c>
      <c r="FI21" s="152">
        <f t="shared" si="13"/>
        <v>119.08900000000001</v>
      </c>
      <c r="FJ21" s="152">
        <f t="shared" si="13"/>
        <v>123.00200000000001</v>
      </c>
      <c r="FK21" s="152">
        <f t="shared" si="13"/>
        <v>126.09200000000001</v>
      </c>
      <c r="FL21" s="152">
        <f t="shared" si="13"/>
        <v>129.07900000000001</v>
      </c>
      <c r="FM21" s="152">
        <f t="shared" si="13"/>
        <v>128.08699999999999</v>
      </c>
      <c r="FN21" s="152">
        <f t="shared" si="13"/>
        <v>123.24300000000001</v>
      </c>
      <c r="FO21" s="152">
        <f t="shared" si="13"/>
        <v>115.048</v>
      </c>
      <c r="FP21" s="152">
        <f t="shared" si="13"/>
        <v>119.181</v>
      </c>
      <c r="FQ21" s="152">
        <f t="shared" si="13"/>
        <v>111.702</v>
      </c>
      <c r="FR21" s="152">
        <f t="shared" si="13"/>
        <v>124.32400000000001</v>
      </c>
      <c r="FS21" s="152">
        <f t="shared" si="13"/>
        <v>124.631</v>
      </c>
      <c r="FT21" s="152">
        <f t="shared" si="13"/>
        <v>125.96</v>
      </c>
      <c r="FU21" s="152">
        <f t="shared" si="13"/>
        <v>117.29100000000001</v>
      </c>
      <c r="FV21" s="152">
        <f t="shared" si="13"/>
        <v>107.01300000000002</v>
      </c>
      <c r="FW21" s="152">
        <f t="shared" si="13"/>
        <v>104.134</v>
      </c>
      <c r="FX21" s="152">
        <f t="shared" si="13"/>
        <v>111.504</v>
      </c>
      <c r="FY21" s="152">
        <f t="shared" si="13"/>
        <v>103.74400000000001</v>
      </c>
      <c r="FZ21" s="152">
        <f t="shared" si="13"/>
        <v>102.995</v>
      </c>
      <c r="GA21" s="152">
        <f t="shared" si="13"/>
        <v>93.595000000000013</v>
      </c>
      <c r="GB21" s="152">
        <f t="shared" si="13"/>
        <v>104.04900000000001</v>
      </c>
      <c r="GC21" s="152">
        <f t="shared" si="13"/>
        <v>104.42500000000001</v>
      </c>
      <c r="GD21" s="152">
        <f t="shared" si="13"/>
        <v>104.03900000000002</v>
      </c>
      <c r="GE21" s="152">
        <f t="shared" si="13"/>
        <v>103.753</v>
      </c>
      <c r="GF21" s="152">
        <f t="shared" si="13"/>
        <v>107.97500000000001</v>
      </c>
      <c r="GG21" s="152">
        <f t="shared" si="13"/>
        <v>114.76300000000002</v>
      </c>
      <c r="GH21" s="152">
        <f t="shared" si="13"/>
        <v>114.375</v>
      </c>
      <c r="GI21" s="152">
        <f t="shared" si="13"/>
        <v>113.5</v>
      </c>
      <c r="GJ21" s="152">
        <f t="shared" si="13"/>
        <v>119.06</v>
      </c>
      <c r="GK21" s="152">
        <f t="shared" si="13"/>
        <v>119.30200000000001</v>
      </c>
      <c r="GL21" s="152">
        <f t="shared" si="13"/>
        <v>121.334</v>
      </c>
      <c r="GM21" s="152">
        <f t="shared" si="13"/>
        <v>122.477</v>
      </c>
      <c r="GN21" s="152">
        <f t="shared" si="13"/>
        <v>121.65</v>
      </c>
      <c r="GO21" s="152">
        <f t="shared" si="13"/>
        <v>117.85300000000001</v>
      </c>
      <c r="GP21" s="152">
        <f t="shared" ref="GP21:JA21" si="14">GP20*$E$16</f>
        <v>120.373</v>
      </c>
      <c r="GQ21" s="152">
        <f t="shared" si="14"/>
        <v>121.75999999999999</v>
      </c>
      <c r="GR21" s="152">
        <f t="shared" si="14"/>
        <v>122.69400000000002</v>
      </c>
      <c r="GS21" s="152">
        <f t="shared" si="14"/>
        <v>125.54000000000002</v>
      </c>
      <c r="GT21" s="152">
        <f t="shared" si="14"/>
        <v>125.71300000000002</v>
      </c>
      <c r="GU21" s="152">
        <f t="shared" si="14"/>
        <v>124.83199999999999</v>
      </c>
      <c r="GV21" s="152">
        <f t="shared" si="14"/>
        <v>126.354</v>
      </c>
      <c r="GW21" s="152">
        <f t="shared" si="14"/>
        <v>128.48400000000001</v>
      </c>
      <c r="GX21" s="152">
        <f t="shared" si="14"/>
        <v>132.91900000000001</v>
      </c>
      <c r="GY21" s="152">
        <f t="shared" si="14"/>
        <v>132.005</v>
      </c>
      <c r="GZ21" s="152">
        <f t="shared" si="14"/>
        <v>140.208</v>
      </c>
      <c r="HA21" s="152">
        <f t="shared" si="14"/>
        <v>144.36800000000002</v>
      </c>
      <c r="HB21" s="152">
        <f t="shared" si="14"/>
        <v>149.20000000000002</v>
      </c>
      <c r="HC21" s="152">
        <f t="shared" si="14"/>
        <v>151.56300000000002</v>
      </c>
      <c r="HD21" s="152">
        <f t="shared" si="14"/>
        <v>151.221</v>
      </c>
      <c r="HE21" s="152">
        <f t="shared" si="14"/>
        <v>163.93200000000002</v>
      </c>
      <c r="HF21" s="152">
        <f t="shared" si="14"/>
        <v>170.69300000000001</v>
      </c>
      <c r="HG21" s="152">
        <f t="shared" si="14"/>
        <v>175.68</v>
      </c>
      <c r="HH21" s="152">
        <f t="shared" si="14"/>
        <v>180.73699999999999</v>
      </c>
      <c r="HI21" s="152">
        <f t="shared" si="14"/>
        <v>167.69900000000001</v>
      </c>
      <c r="HJ21" s="152">
        <f t="shared" si="14"/>
        <v>169.73800000000003</v>
      </c>
      <c r="HK21" s="152">
        <f t="shared" si="14"/>
        <v>171.82000000000002</v>
      </c>
      <c r="HL21" s="152">
        <f t="shared" si="14"/>
        <v>180.21600000000001</v>
      </c>
      <c r="HM21" s="152">
        <f t="shared" si="14"/>
        <v>188.733</v>
      </c>
      <c r="HN21" s="152">
        <f t="shared" si="14"/>
        <v>196.81</v>
      </c>
      <c r="HO21" s="152">
        <f t="shared" si="14"/>
        <v>213.90300000000002</v>
      </c>
      <c r="HP21" s="152">
        <f t="shared" si="14"/>
        <v>229.14800000000002</v>
      </c>
      <c r="HQ21" s="152">
        <f t="shared" si="14"/>
        <v>247.63000000000002</v>
      </c>
      <c r="HR21" s="152">
        <f t="shared" si="14"/>
        <v>235.75</v>
      </c>
      <c r="HS21" s="152">
        <f t="shared" si="14"/>
        <v>224.74800000000002</v>
      </c>
      <c r="HT21" s="152">
        <f t="shared" si="14"/>
        <v>219.72300000000001</v>
      </c>
      <c r="HU21" s="152">
        <f t="shared" si="14"/>
        <v>233.02300000000002</v>
      </c>
      <c r="HV21" s="152">
        <f t="shared" si="14"/>
        <v>245.21799999999999</v>
      </c>
      <c r="HW21" s="152">
        <f t="shared" si="14"/>
        <v>251.74099999999999</v>
      </c>
      <c r="HX21" s="152">
        <f t="shared" si="14"/>
        <v>273.65900000000005</v>
      </c>
      <c r="HY21" s="152">
        <f t="shared" si="14"/>
        <v>291.40800000000002</v>
      </c>
      <c r="HZ21" s="152">
        <f t="shared" si="14"/>
        <v>269.42199999999997</v>
      </c>
      <c r="IA21" s="152">
        <f t="shared" si="14"/>
        <v>282.50300000000004</v>
      </c>
      <c r="IB21" s="152">
        <f t="shared" si="14"/>
        <v>282.67</v>
      </c>
      <c r="IC21" s="152">
        <f t="shared" si="14"/>
        <v>268.25900000000001</v>
      </c>
      <c r="ID21" s="152">
        <f t="shared" si="14"/>
        <v>273.89299999999997</v>
      </c>
      <c r="IE21" s="152">
        <f t="shared" si="14"/>
        <v>249.44800000000001</v>
      </c>
      <c r="IF21" s="152">
        <f t="shared" si="14"/>
        <v>245.69200000000001</v>
      </c>
      <c r="IG21" s="152">
        <f t="shared" si="14"/>
        <v>252.81</v>
      </c>
      <c r="IH21" s="152">
        <f t="shared" si="14"/>
        <v>264.166</v>
      </c>
      <c r="II21" s="152">
        <f t="shared" si="14"/>
        <v>277.88299999999998</v>
      </c>
      <c r="IJ21" s="152">
        <f t="shared" si="14"/>
        <v>271.21600000000001</v>
      </c>
      <c r="IK21" s="152">
        <f t="shared" si="14"/>
        <v>274.07900000000001</v>
      </c>
      <c r="IL21" s="152">
        <f t="shared" si="14"/>
        <v>273.822</v>
      </c>
      <c r="IM21" s="152">
        <f t="shared" si="14"/>
        <v>248.53600000000003</v>
      </c>
      <c r="IN21" s="152">
        <f t="shared" si="14"/>
        <v>259.31700000000001</v>
      </c>
      <c r="IO21" s="152">
        <f t="shared" si="14"/>
        <v>258.45600000000002</v>
      </c>
      <c r="IP21" s="152">
        <f t="shared" si="14"/>
        <v>256.15600000000001</v>
      </c>
      <c r="IQ21" s="152">
        <f t="shared" si="14"/>
        <v>249.99800000000002</v>
      </c>
      <c r="IR21" s="152">
        <f t="shared" si="14"/>
        <v>258.10700000000003</v>
      </c>
      <c r="IS21" s="152">
        <f t="shared" si="14"/>
        <v>262.92700000000002</v>
      </c>
      <c r="IT21" s="152">
        <f t="shared" si="14"/>
        <v>261.911</v>
      </c>
      <c r="IU21" s="152">
        <f t="shared" si="14"/>
        <v>252.124</v>
      </c>
      <c r="IV21" s="152">
        <f t="shared" si="14"/>
        <v>237.19600000000003</v>
      </c>
      <c r="IW21" s="152">
        <f t="shared" si="14"/>
        <v>233.21900000000002</v>
      </c>
      <c r="IX21" s="152">
        <f t="shared" si="14"/>
        <v>242.316</v>
      </c>
      <c r="IY21" s="152">
        <f t="shared" si="14"/>
        <v>236.452</v>
      </c>
      <c r="IZ21" s="152">
        <f t="shared" si="14"/>
        <v>223.26500000000001</v>
      </c>
      <c r="JA21" s="152">
        <f t="shared" si="14"/>
        <v>224.42600000000004</v>
      </c>
      <c r="JB21" s="152">
        <f t="shared" ref="JB21:LB21" si="15">JB20*$E$16</f>
        <v>232.79000000000002</v>
      </c>
      <c r="JC21" s="152">
        <f t="shared" si="15"/>
        <v>229.44000000000003</v>
      </c>
      <c r="JD21" s="152">
        <f t="shared" si="15"/>
        <v>287.73899999999998</v>
      </c>
      <c r="JE21" s="152">
        <f t="shared" si="15"/>
        <v>269.42900000000003</v>
      </c>
      <c r="JF21" s="152">
        <f t="shared" si="15"/>
        <v>277.904</v>
      </c>
      <c r="JG21" s="152">
        <f t="shared" si="15"/>
        <v>259.12200000000001</v>
      </c>
      <c r="JH21" s="152">
        <f t="shared" si="15"/>
        <v>255.018</v>
      </c>
      <c r="JI21" s="152">
        <f t="shared" si="15"/>
        <v>269.74700000000001</v>
      </c>
      <c r="JJ21" s="152">
        <f t="shared" si="15"/>
        <v>280.51799999999997</v>
      </c>
      <c r="JK21" s="152">
        <f t="shared" si="15"/>
        <v>287.38299999999998</v>
      </c>
      <c r="JL21" s="152">
        <f t="shared" si="15"/>
        <v>273.55900000000003</v>
      </c>
      <c r="JM21" s="152">
        <f t="shared" si="15"/>
        <v>272.358</v>
      </c>
      <c r="JN21" s="152">
        <f t="shared" si="15"/>
        <v>281.43600000000004</v>
      </c>
      <c r="JO21" s="152">
        <f t="shared" si="15"/>
        <v>288.36799999999999</v>
      </c>
      <c r="JP21" s="152">
        <f t="shared" si="15"/>
        <v>343.197</v>
      </c>
      <c r="JQ21" s="152">
        <f t="shared" si="15"/>
        <v>345.31600000000003</v>
      </c>
      <c r="JR21" s="152">
        <f t="shared" si="15"/>
        <v>337.75400000000002</v>
      </c>
      <c r="JS21" s="152">
        <f t="shared" si="15"/>
        <v>344.52800000000002</v>
      </c>
      <c r="JT21" s="152">
        <f t="shared" si="15"/>
        <v>367.96100000000001</v>
      </c>
      <c r="JU21" s="152">
        <f t="shared" si="15"/>
        <v>438.274</v>
      </c>
      <c r="JV21" s="152">
        <f t="shared" si="15"/>
        <v>420.44300000000004</v>
      </c>
      <c r="JW21" s="152">
        <f t="shared" si="15"/>
        <v>442.53000000000003</v>
      </c>
      <c r="JX21" s="152">
        <f t="shared" si="15"/>
        <v>431.63400000000001</v>
      </c>
      <c r="JY21" s="152">
        <f t="shared" si="15"/>
        <v>415.94600000000003</v>
      </c>
      <c r="JZ21" s="152">
        <f t="shared" si="15"/>
        <v>405.49400000000003</v>
      </c>
      <c r="KA21" s="152">
        <f t="shared" si="15"/>
        <v>413.76700000000005</v>
      </c>
      <c r="KB21" s="152">
        <f t="shared" si="15"/>
        <v>419.12200000000007</v>
      </c>
      <c r="KC21" s="152">
        <f t="shared" si="15"/>
        <v>436.24700000000007</v>
      </c>
      <c r="KD21" s="152">
        <f t="shared" si="15"/>
        <v>440.83199999999999</v>
      </c>
      <c r="KE21" s="152">
        <f t="shared" si="15"/>
        <v>443.96600000000001</v>
      </c>
      <c r="KF21" s="152">
        <f t="shared" si="15"/>
        <v>464.81300000000005</v>
      </c>
      <c r="KG21" s="152">
        <f t="shared" si="15"/>
        <v>463.07299999999998</v>
      </c>
      <c r="KH21" s="152">
        <f t="shared" si="15"/>
        <v>476.48700000000002</v>
      </c>
      <c r="KI21" s="152">
        <f t="shared" si="15"/>
        <v>495.07200000000006</v>
      </c>
      <c r="KJ21" s="152">
        <f t="shared" si="15"/>
        <v>442.21199999999999</v>
      </c>
      <c r="KK21" s="152">
        <f t="shared" si="15"/>
        <v>462.67200000000003</v>
      </c>
      <c r="KL21" s="152">
        <f t="shared" si="15"/>
        <v>463.81000000000006</v>
      </c>
      <c r="KM21" s="152">
        <f t="shared" si="15"/>
        <v>431.75400000000002</v>
      </c>
      <c r="KN21" s="152">
        <f t="shared" si="15"/>
        <v>418.88400000000001</v>
      </c>
      <c r="KO21" s="152">
        <f t="shared" si="15"/>
        <v>414.82700000000006</v>
      </c>
      <c r="KP21" s="152">
        <f t="shared" si="15"/>
        <v>387.42600000000004</v>
      </c>
      <c r="KQ21" s="152">
        <f t="shared" si="15"/>
        <v>322.64100000000002</v>
      </c>
      <c r="KR21" s="152">
        <f t="shared" si="15"/>
        <v>368.69000000000005</v>
      </c>
      <c r="KS21" s="152">
        <f t="shared" si="15"/>
        <v>406.70800000000003</v>
      </c>
      <c r="KT21" s="152">
        <f t="shared" si="15"/>
        <v>389.70000000000005</v>
      </c>
      <c r="KU21" s="152">
        <f t="shared" si="15"/>
        <v>385.80900000000003</v>
      </c>
      <c r="KV21" s="152">
        <f t="shared" si="15"/>
        <v>361.26800000000003</v>
      </c>
      <c r="KW21" s="152">
        <f t="shared" si="15"/>
        <v>360.33100000000002</v>
      </c>
      <c r="KX21" s="152">
        <f t="shared" si="15"/>
        <v>392.75</v>
      </c>
      <c r="KY21" s="152">
        <f t="shared" si="15"/>
        <v>389.55100000000004</v>
      </c>
      <c r="KZ21" s="152">
        <f t="shared" si="15"/>
        <v>420.85600000000005</v>
      </c>
      <c r="LA21" s="152">
        <f t="shared" si="15"/>
        <v>418.529</v>
      </c>
      <c r="LB21" s="152">
        <f t="shared" si="15"/>
        <v>416.41000000000008</v>
      </c>
    </row>
    <row r="22" spans="1:314" ht="15" outlineLevel="1" x14ac:dyDescent="0.25">
      <c r="A22" s="21" t="s">
        <v>128</v>
      </c>
      <c r="B22" s="28"/>
      <c r="C22" s="314"/>
      <c r="D22" s="159" t="s">
        <v>8</v>
      </c>
      <c r="E22" s="152">
        <f>E19-E21</f>
        <v>55.596999999999994</v>
      </c>
      <c r="F22" s="152">
        <f t="shared" ref="F22:BQ22" si="16">F19-F21</f>
        <v>52.515999999999991</v>
      </c>
      <c r="G22" s="152">
        <f t="shared" si="16"/>
        <v>54.606999999999999</v>
      </c>
      <c r="H22" s="152">
        <f t="shared" si="16"/>
        <v>53.536000000000001</v>
      </c>
      <c r="I22" s="152">
        <f t="shared" si="16"/>
        <v>53.512</v>
      </c>
      <c r="J22" s="152">
        <f t="shared" si="16"/>
        <v>50.140999999999991</v>
      </c>
      <c r="K22" s="152">
        <f t="shared" si="16"/>
        <v>36.116</v>
      </c>
      <c r="L22" s="152">
        <f t="shared" si="16"/>
        <v>38.382000000000005</v>
      </c>
      <c r="M22" s="152">
        <f t="shared" si="16"/>
        <v>39.489999999999995</v>
      </c>
      <c r="N22" s="152">
        <f t="shared" si="16"/>
        <v>39.917999999999992</v>
      </c>
      <c r="O22" s="152">
        <f t="shared" si="16"/>
        <v>38.486999999999995</v>
      </c>
      <c r="P22" s="152">
        <f t="shared" si="16"/>
        <v>39.391999999999996</v>
      </c>
      <c r="Q22" s="152">
        <f t="shared" si="16"/>
        <v>34.455999999999989</v>
      </c>
      <c r="R22" s="152">
        <f t="shared" si="16"/>
        <v>29.087000000000003</v>
      </c>
      <c r="S22" s="152">
        <f t="shared" si="16"/>
        <v>29.332999999999998</v>
      </c>
      <c r="T22" s="152">
        <f t="shared" si="16"/>
        <v>26.262999999999998</v>
      </c>
      <c r="U22" s="152">
        <f t="shared" si="16"/>
        <v>26.717999999999989</v>
      </c>
      <c r="V22" s="152">
        <f t="shared" si="16"/>
        <v>33.473999999999997</v>
      </c>
      <c r="W22" s="152">
        <f t="shared" si="16"/>
        <v>39.667999999999992</v>
      </c>
      <c r="X22" s="152">
        <f t="shared" si="16"/>
        <v>32.503999999999991</v>
      </c>
      <c r="Y22" s="152">
        <f t="shared" si="16"/>
        <v>32.937999999999995</v>
      </c>
      <c r="Z22" s="152">
        <f t="shared" si="16"/>
        <v>33.524000000000001</v>
      </c>
      <c r="AA22" s="152">
        <f t="shared" si="16"/>
        <v>36.710999999999999</v>
      </c>
      <c r="AB22" s="152">
        <f t="shared" si="16"/>
        <v>35.847999999999999</v>
      </c>
      <c r="AC22" s="152">
        <f t="shared" si="16"/>
        <v>38.896999999999998</v>
      </c>
      <c r="AD22" s="152">
        <f t="shared" si="16"/>
        <v>38.329999999999991</v>
      </c>
      <c r="AE22" s="152">
        <f t="shared" si="16"/>
        <v>42.364999999999995</v>
      </c>
      <c r="AF22" s="152">
        <f t="shared" si="16"/>
        <v>41.825999999999993</v>
      </c>
      <c r="AG22" s="152">
        <f t="shared" si="16"/>
        <v>38.75</v>
      </c>
      <c r="AH22" s="152">
        <f t="shared" si="16"/>
        <v>40.634</v>
      </c>
      <c r="AI22" s="152">
        <f t="shared" si="16"/>
        <v>36.526999999999994</v>
      </c>
      <c r="AJ22" s="152">
        <f t="shared" si="16"/>
        <v>30.872</v>
      </c>
      <c r="AK22" s="152">
        <f t="shared" si="16"/>
        <v>24.200999999999993</v>
      </c>
      <c r="AL22" s="152">
        <f t="shared" si="16"/>
        <v>21.426999999999992</v>
      </c>
      <c r="AM22" s="152">
        <f t="shared" si="16"/>
        <v>25.153999999999996</v>
      </c>
      <c r="AN22" s="152">
        <f t="shared" si="16"/>
        <v>26.263999999999996</v>
      </c>
      <c r="AO22" s="152">
        <f t="shared" si="16"/>
        <v>27.4</v>
      </c>
      <c r="AP22" s="152">
        <f t="shared" si="16"/>
        <v>24.766999999999996</v>
      </c>
      <c r="AQ22" s="152">
        <f t="shared" si="16"/>
        <v>21.830999999999989</v>
      </c>
      <c r="AR22" s="152">
        <f t="shared" si="16"/>
        <v>22.684999999999995</v>
      </c>
      <c r="AS22" s="152">
        <f t="shared" si="16"/>
        <v>28.392999999999994</v>
      </c>
      <c r="AT22" s="152">
        <f t="shared" si="16"/>
        <v>32.021000000000001</v>
      </c>
      <c r="AU22" s="152">
        <f t="shared" si="16"/>
        <v>33.804999999999993</v>
      </c>
      <c r="AV22" s="152">
        <f t="shared" si="16"/>
        <v>29.830000000000005</v>
      </c>
      <c r="AW22" s="152">
        <f t="shared" si="16"/>
        <v>26.369</v>
      </c>
      <c r="AX22" s="152">
        <f t="shared" si="16"/>
        <v>30.308</v>
      </c>
      <c r="AY22" s="152">
        <f t="shared" si="16"/>
        <v>30.427999999999997</v>
      </c>
      <c r="AZ22" s="152">
        <f t="shared" si="16"/>
        <v>26.978999999999992</v>
      </c>
      <c r="BA22" s="152">
        <f t="shared" si="16"/>
        <v>26.386999999999986</v>
      </c>
      <c r="BB22" s="152">
        <f t="shared" si="16"/>
        <v>29.577000000000005</v>
      </c>
      <c r="BC22" s="152">
        <f t="shared" si="16"/>
        <v>29.802999999999997</v>
      </c>
      <c r="BD22" s="152">
        <f t="shared" si="16"/>
        <v>33.42</v>
      </c>
      <c r="BE22" s="152">
        <f t="shared" si="16"/>
        <v>32.997</v>
      </c>
      <c r="BF22" s="152">
        <f t="shared" si="16"/>
        <v>29.828999999999994</v>
      </c>
      <c r="BG22" s="152">
        <f t="shared" si="16"/>
        <v>31.819000000000003</v>
      </c>
      <c r="BH22" s="152">
        <f t="shared" si="16"/>
        <v>29.524000000000001</v>
      </c>
      <c r="BI22" s="152">
        <f t="shared" si="16"/>
        <v>29.908000000000001</v>
      </c>
      <c r="BJ22" s="152">
        <f t="shared" si="16"/>
        <v>29.994</v>
      </c>
      <c r="BK22" s="152">
        <f t="shared" si="16"/>
        <v>29.155999999999992</v>
      </c>
      <c r="BL22" s="152">
        <f t="shared" si="16"/>
        <v>29.015999999999991</v>
      </c>
      <c r="BM22" s="152">
        <f t="shared" si="16"/>
        <v>27.062999999999995</v>
      </c>
      <c r="BN22" s="152">
        <f t="shared" si="16"/>
        <v>26.711999999999996</v>
      </c>
      <c r="BO22" s="152">
        <f t="shared" si="16"/>
        <v>24.909999999999997</v>
      </c>
      <c r="BP22" s="152">
        <f t="shared" si="16"/>
        <v>28.501000000000005</v>
      </c>
      <c r="BQ22" s="152">
        <f t="shared" si="16"/>
        <v>29.258000000000003</v>
      </c>
      <c r="BR22" s="152">
        <f t="shared" ref="BR22:EC22" si="17">BR19-BR21</f>
        <v>31.062999999999995</v>
      </c>
      <c r="BS22" s="152">
        <f t="shared" si="17"/>
        <v>33.471999999999994</v>
      </c>
      <c r="BT22" s="152">
        <f t="shared" si="17"/>
        <v>28.497999999999998</v>
      </c>
      <c r="BU22" s="152">
        <f t="shared" si="17"/>
        <v>28.162999999999997</v>
      </c>
      <c r="BV22" s="152">
        <f t="shared" si="17"/>
        <v>25.308</v>
      </c>
      <c r="BW22" s="152">
        <f t="shared" si="17"/>
        <v>26.448999999999998</v>
      </c>
      <c r="BX22" s="152">
        <f t="shared" si="17"/>
        <v>25.685000000000002</v>
      </c>
      <c r="BY22" s="152">
        <f t="shared" si="17"/>
        <v>25.637999999999998</v>
      </c>
      <c r="BZ22" s="152">
        <f t="shared" si="17"/>
        <v>25.984999999999999</v>
      </c>
      <c r="CA22" s="152">
        <f t="shared" si="17"/>
        <v>25.67</v>
      </c>
      <c r="CB22" s="152">
        <f t="shared" si="17"/>
        <v>30.710999999999999</v>
      </c>
      <c r="CC22" s="152">
        <f t="shared" si="17"/>
        <v>32.36399999999999</v>
      </c>
      <c r="CD22" s="152">
        <f t="shared" si="17"/>
        <v>30.347999999999999</v>
      </c>
      <c r="CE22" s="152">
        <f t="shared" si="17"/>
        <v>35.69</v>
      </c>
      <c r="CF22" s="152">
        <f t="shared" si="17"/>
        <v>38.162999999999997</v>
      </c>
      <c r="CG22" s="152">
        <f t="shared" si="17"/>
        <v>36.072999999999993</v>
      </c>
      <c r="CH22" s="152">
        <f t="shared" si="17"/>
        <v>31.753999999999991</v>
      </c>
      <c r="CI22" s="152">
        <f t="shared" si="17"/>
        <v>32.248999999999995</v>
      </c>
      <c r="CJ22" s="152">
        <f t="shared" si="17"/>
        <v>26.745999999999995</v>
      </c>
      <c r="CK22" s="152">
        <f t="shared" si="17"/>
        <v>26.097999999999999</v>
      </c>
      <c r="CL22" s="152">
        <f t="shared" si="17"/>
        <v>30.084999999999994</v>
      </c>
      <c r="CM22" s="152">
        <f t="shared" si="17"/>
        <v>31.630999999999986</v>
      </c>
      <c r="CN22" s="152">
        <f t="shared" si="17"/>
        <v>27.632999999999996</v>
      </c>
      <c r="CO22" s="152">
        <f t="shared" si="17"/>
        <v>29.344000000000008</v>
      </c>
      <c r="CP22" s="152">
        <f t="shared" si="17"/>
        <v>29.361000000000004</v>
      </c>
      <c r="CQ22" s="152">
        <f t="shared" si="17"/>
        <v>33.803999999999988</v>
      </c>
      <c r="CR22" s="152">
        <f t="shared" si="17"/>
        <v>32.292999999999992</v>
      </c>
      <c r="CS22" s="152">
        <f t="shared" si="17"/>
        <v>33.509</v>
      </c>
      <c r="CT22" s="152">
        <f t="shared" si="17"/>
        <v>33.531999999999996</v>
      </c>
      <c r="CU22" s="152">
        <f t="shared" si="17"/>
        <v>33.327999999999989</v>
      </c>
      <c r="CV22" s="152">
        <f t="shared" si="17"/>
        <v>33.177999999999997</v>
      </c>
      <c r="CW22" s="152">
        <f t="shared" si="17"/>
        <v>28.839999999999989</v>
      </c>
      <c r="CX22" s="152">
        <f t="shared" si="17"/>
        <v>27.171999999999997</v>
      </c>
      <c r="CY22" s="152">
        <f t="shared" si="17"/>
        <v>27.814999999999998</v>
      </c>
      <c r="CZ22" s="152">
        <f t="shared" si="17"/>
        <v>23.823999999999998</v>
      </c>
      <c r="DA22" s="152">
        <f t="shared" si="17"/>
        <v>24.298999999999992</v>
      </c>
      <c r="DB22" s="152">
        <f t="shared" si="17"/>
        <v>24.929999999999993</v>
      </c>
      <c r="DC22" s="152">
        <f t="shared" si="17"/>
        <v>26.158999999999992</v>
      </c>
      <c r="DD22" s="152">
        <f t="shared" si="17"/>
        <v>23.928999999999988</v>
      </c>
      <c r="DE22" s="152">
        <f t="shared" si="17"/>
        <v>23.218999999999994</v>
      </c>
      <c r="DF22" s="152">
        <f t="shared" si="17"/>
        <v>25.36</v>
      </c>
      <c r="DG22" s="152">
        <f t="shared" si="17"/>
        <v>27.325000000000003</v>
      </c>
      <c r="DH22" s="152">
        <f t="shared" si="17"/>
        <v>25.959000000000003</v>
      </c>
      <c r="DI22" s="152">
        <f t="shared" si="17"/>
        <v>27.209000000000003</v>
      </c>
      <c r="DJ22" s="152">
        <f t="shared" si="17"/>
        <v>25.174999999999997</v>
      </c>
      <c r="DK22" s="152">
        <f t="shared" si="17"/>
        <v>24.846000000000004</v>
      </c>
      <c r="DL22" s="152">
        <f t="shared" si="17"/>
        <v>23.641999999999996</v>
      </c>
      <c r="DM22" s="152">
        <f t="shared" si="17"/>
        <v>23.514999999999986</v>
      </c>
      <c r="DN22" s="152">
        <f t="shared" si="17"/>
        <v>21.983999999999995</v>
      </c>
      <c r="DO22" s="152">
        <f t="shared" si="17"/>
        <v>21.122</v>
      </c>
      <c r="DP22" s="152">
        <f t="shared" si="17"/>
        <v>20.439999999999998</v>
      </c>
      <c r="DQ22" s="152">
        <f t="shared" si="17"/>
        <v>19.145999999999987</v>
      </c>
      <c r="DR22" s="152">
        <f t="shared" si="17"/>
        <v>19.021000000000001</v>
      </c>
      <c r="DS22" s="152">
        <f t="shared" si="17"/>
        <v>21.638999999999996</v>
      </c>
      <c r="DT22" s="152">
        <f t="shared" si="17"/>
        <v>22.198999999999998</v>
      </c>
      <c r="DU22" s="152">
        <f t="shared" si="17"/>
        <v>24.537999999999997</v>
      </c>
      <c r="DV22" s="152">
        <f t="shared" si="17"/>
        <v>25.602999999999994</v>
      </c>
      <c r="DW22" s="152">
        <f t="shared" si="17"/>
        <v>32.918000000000006</v>
      </c>
      <c r="DX22" s="152">
        <f t="shared" si="17"/>
        <v>33.013000000000005</v>
      </c>
      <c r="DY22" s="152">
        <f t="shared" si="17"/>
        <v>28.418999999999997</v>
      </c>
      <c r="DZ22" s="152">
        <f t="shared" si="17"/>
        <v>27.182999999999993</v>
      </c>
      <c r="EA22" s="152">
        <f t="shared" si="17"/>
        <v>24.614999999999995</v>
      </c>
      <c r="EB22" s="152">
        <f t="shared" si="17"/>
        <v>24.521000000000001</v>
      </c>
      <c r="EC22" s="152">
        <f t="shared" si="17"/>
        <v>32.901999999999987</v>
      </c>
      <c r="ED22" s="152">
        <f t="shared" ref="ED22:GO22" si="18">ED19-ED21</f>
        <v>27.716999999999985</v>
      </c>
      <c r="EE22" s="152">
        <f t="shared" si="18"/>
        <v>26.377999999999986</v>
      </c>
      <c r="EF22" s="152">
        <f t="shared" si="18"/>
        <v>26.554999999999993</v>
      </c>
      <c r="EG22" s="152">
        <f t="shared" si="18"/>
        <v>27.574999999999989</v>
      </c>
      <c r="EH22" s="152">
        <f t="shared" si="18"/>
        <v>27.197999999999993</v>
      </c>
      <c r="EI22" s="152">
        <f t="shared" si="18"/>
        <v>26.837999999999994</v>
      </c>
      <c r="EJ22" s="152">
        <f t="shared" si="18"/>
        <v>25.730999999999995</v>
      </c>
      <c r="EK22" s="152">
        <f t="shared" si="18"/>
        <v>23.314999999999998</v>
      </c>
      <c r="EL22" s="152">
        <f t="shared" si="18"/>
        <v>17.099000000000004</v>
      </c>
      <c r="EM22" s="152">
        <f t="shared" si="18"/>
        <v>16.239999999999995</v>
      </c>
      <c r="EN22" s="152">
        <f t="shared" si="18"/>
        <v>18.144000000000005</v>
      </c>
      <c r="EO22" s="152">
        <f t="shared" si="18"/>
        <v>15.715999999999994</v>
      </c>
      <c r="EP22" s="152">
        <f t="shared" si="18"/>
        <v>11.728000000000009</v>
      </c>
      <c r="EQ22" s="152">
        <f t="shared" si="18"/>
        <v>9.2149999999999892</v>
      </c>
      <c r="ER22" s="152">
        <f t="shared" si="18"/>
        <v>8.7210000000000036</v>
      </c>
      <c r="ES22" s="152">
        <f t="shared" si="18"/>
        <v>8.188999999999993</v>
      </c>
      <c r="ET22" s="152">
        <f t="shared" si="18"/>
        <v>7.5390000000000015</v>
      </c>
      <c r="EU22" s="152">
        <f t="shared" si="18"/>
        <v>4.7560000000000002</v>
      </c>
      <c r="EV22" s="152">
        <f t="shared" si="18"/>
        <v>3.5660000000000025</v>
      </c>
      <c r="EW22" s="152">
        <f t="shared" si="18"/>
        <v>5.1049999999999898</v>
      </c>
      <c r="EX22" s="152">
        <f t="shared" si="18"/>
        <v>6.1919999999999931</v>
      </c>
      <c r="EY22" s="152">
        <f t="shared" si="18"/>
        <v>5.8639999999999901</v>
      </c>
      <c r="EZ22" s="152">
        <f t="shared" si="18"/>
        <v>7.0749999999999886</v>
      </c>
      <c r="FA22" s="152">
        <f t="shared" si="18"/>
        <v>7.0879999999999939</v>
      </c>
      <c r="FB22" s="152">
        <f t="shared" si="18"/>
        <v>4.5919999999999987</v>
      </c>
      <c r="FC22" s="152">
        <f t="shared" si="18"/>
        <v>2.6880000000000024</v>
      </c>
      <c r="FD22" s="152">
        <f t="shared" si="18"/>
        <v>-1.3660000000000139</v>
      </c>
      <c r="FE22" s="152">
        <f t="shared" si="18"/>
        <v>1.2809999999999917</v>
      </c>
      <c r="FF22" s="152">
        <f t="shared" si="18"/>
        <v>-0.83800000000002228</v>
      </c>
      <c r="FG22" s="152">
        <f t="shared" si="18"/>
        <v>0.8779999999999859</v>
      </c>
      <c r="FH22" s="152">
        <f t="shared" si="18"/>
        <v>-2.4279999999999973</v>
      </c>
      <c r="FI22" s="152">
        <f t="shared" si="18"/>
        <v>-4.0890000000000128</v>
      </c>
      <c r="FJ22" s="152">
        <f t="shared" si="18"/>
        <v>-5.9520000000000124</v>
      </c>
      <c r="FK22" s="152">
        <f t="shared" si="18"/>
        <v>-0.69200000000000728</v>
      </c>
      <c r="FL22" s="152">
        <f t="shared" si="18"/>
        <v>-7.9000000000007731E-2</v>
      </c>
      <c r="FM22" s="152">
        <f t="shared" si="18"/>
        <v>10.913000000000011</v>
      </c>
      <c r="FN22" s="152">
        <f t="shared" si="18"/>
        <v>8.7569999999999908</v>
      </c>
      <c r="FO22" s="152">
        <f t="shared" si="18"/>
        <v>8.1020000000000039</v>
      </c>
      <c r="FP22" s="152">
        <f t="shared" si="18"/>
        <v>8.3190000000000026</v>
      </c>
      <c r="FQ22" s="152">
        <f t="shared" si="18"/>
        <v>23.298000000000002</v>
      </c>
      <c r="FR22" s="152">
        <f t="shared" si="18"/>
        <v>9.4259999999999877</v>
      </c>
      <c r="FS22" s="152">
        <f t="shared" si="18"/>
        <v>6.3689999999999998</v>
      </c>
      <c r="FT22" s="152">
        <f t="shared" si="18"/>
        <v>6.0900000000000176</v>
      </c>
      <c r="FU22" s="152">
        <f t="shared" si="18"/>
        <v>5.208999999999989</v>
      </c>
      <c r="FV22" s="152">
        <f t="shared" si="18"/>
        <v>10.986999999999981</v>
      </c>
      <c r="FW22" s="152">
        <f t="shared" si="18"/>
        <v>1.8659999999999997</v>
      </c>
      <c r="FX22" s="152">
        <f t="shared" si="18"/>
        <v>11.495999999999995</v>
      </c>
      <c r="FY22" s="152">
        <f t="shared" si="18"/>
        <v>7.2959999999999923</v>
      </c>
      <c r="FZ22" s="152">
        <f t="shared" si="18"/>
        <v>9.0049999999999955</v>
      </c>
      <c r="GA22" s="152">
        <f t="shared" si="18"/>
        <v>15.404999999999987</v>
      </c>
      <c r="GB22" s="152">
        <f t="shared" si="18"/>
        <v>9.9009999999999962</v>
      </c>
      <c r="GC22" s="152">
        <f t="shared" si="18"/>
        <v>7.0749999999999886</v>
      </c>
      <c r="GD22" s="152">
        <f t="shared" si="18"/>
        <v>9.4609999999999843</v>
      </c>
      <c r="GE22" s="152">
        <f t="shared" si="18"/>
        <v>8.2469999999999999</v>
      </c>
      <c r="GF22" s="152">
        <f t="shared" si="18"/>
        <v>8.1349999999999909</v>
      </c>
      <c r="GG22" s="152">
        <f t="shared" si="18"/>
        <v>6.4869999999999806</v>
      </c>
      <c r="GH22" s="152">
        <f t="shared" si="18"/>
        <v>5.7249999999999943</v>
      </c>
      <c r="GI22" s="152">
        <f t="shared" si="18"/>
        <v>5</v>
      </c>
      <c r="GJ22" s="152">
        <f t="shared" si="18"/>
        <v>3.3400000000000034</v>
      </c>
      <c r="GK22" s="152">
        <f t="shared" si="18"/>
        <v>3.6979999999999933</v>
      </c>
      <c r="GL22" s="152">
        <f t="shared" si="18"/>
        <v>3.6659999999999968</v>
      </c>
      <c r="GM22" s="152">
        <f t="shared" si="18"/>
        <v>3.5429999999999922</v>
      </c>
      <c r="GN22" s="152">
        <f t="shared" si="18"/>
        <v>4.3599999999999994</v>
      </c>
      <c r="GO22" s="152">
        <f t="shared" si="18"/>
        <v>2.1569999999999965</v>
      </c>
      <c r="GP22" s="152">
        <f t="shared" ref="GP22:JA22" si="19">GP19-GP21</f>
        <v>2.6269999999999953</v>
      </c>
      <c r="GQ22" s="152">
        <f t="shared" si="19"/>
        <v>4.3700000000000045</v>
      </c>
      <c r="GR22" s="152">
        <f t="shared" si="19"/>
        <v>2.8059999999999832</v>
      </c>
      <c r="GS22" s="152">
        <f t="shared" si="19"/>
        <v>2.8599999999999852</v>
      </c>
      <c r="GT22" s="152">
        <f t="shared" si="19"/>
        <v>0.78699999999997772</v>
      </c>
      <c r="GU22" s="152">
        <f t="shared" si="19"/>
        <v>2.6180000000000092</v>
      </c>
      <c r="GV22" s="152">
        <f t="shared" si="19"/>
        <v>2.2459999999999951</v>
      </c>
      <c r="GW22" s="152">
        <f t="shared" si="19"/>
        <v>5.5159999999999911</v>
      </c>
      <c r="GX22" s="152">
        <f t="shared" si="19"/>
        <v>9.0809999999999889</v>
      </c>
      <c r="GY22" s="152">
        <f t="shared" si="19"/>
        <v>5.6949999999999932</v>
      </c>
      <c r="GZ22" s="152">
        <f t="shared" si="19"/>
        <v>14.282000000000011</v>
      </c>
      <c r="HA22" s="152">
        <f t="shared" si="19"/>
        <v>6.0319999999999823</v>
      </c>
      <c r="HB22" s="152">
        <f t="shared" si="19"/>
        <v>17.299999999999983</v>
      </c>
      <c r="HC22" s="152">
        <f t="shared" si="19"/>
        <v>18.436999999999983</v>
      </c>
      <c r="HD22" s="152">
        <f t="shared" si="19"/>
        <v>31.778999999999996</v>
      </c>
      <c r="HE22" s="152">
        <f t="shared" si="19"/>
        <v>36.067999999999984</v>
      </c>
      <c r="HF22" s="152">
        <f t="shared" si="19"/>
        <v>62.306999999999988</v>
      </c>
      <c r="HG22" s="152">
        <f t="shared" si="19"/>
        <v>44.319999999999993</v>
      </c>
      <c r="HH22" s="152">
        <f t="shared" si="19"/>
        <v>33.263000000000005</v>
      </c>
      <c r="HI22" s="152">
        <f t="shared" si="19"/>
        <v>20.300999999999988</v>
      </c>
      <c r="HJ22" s="152">
        <f t="shared" si="19"/>
        <v>30.261999999999972</v>
      </c>
      <c r="HK22" s="152">
        <f t="shared" si="19"/>
        <v>33.179999999999978</v>
      </c>
      <c r="HL22" s="152">
        <f t="shared" si="19"/>
        <v>31.283999999999992</v>
      </c>
      <c r="HM22" s="152">
        <f t="shared" si="19"/>
        <v>26.266999999999996</v>
      </c>
      <c r="HN22" s="152">
        <f t="shared" si="19"/>
        <v>22.189999999999998</v>
      </c>
      <c r="HO22" s="152">
        <f t="shared" si="19"/>
        <v>27.09699999999998</v>
      </c>
      <c r="HP22" s="152">
        <f t="shared" si="19"/>
        <v>64.851999999999975</v>
      </c>
      <c r="HQ22" s="152">
        <f t="shared" si="19"/>
        <v>167.36999999999998</v>
      </c>
      <c r="HR22" s="152">
        <f t="shared" si="19"/>
        <v>241.25</v>
      </c>
      <c r="HS22" s="152">
        <f t="shared" si="19"/>
        <v>180.25199999999998</v>
      </c>
      <c r="HT22" s="152">
        <f t="shared" si="19"/>
        <v>207.27699999999999</v>
      </c>
      <c r="HU22" s="152">
        <f t="shared" si="19"/>
        <v>251.02699999999999</v>
      </c>
      <c r="HV22" s="152">
        <f t="shared" si="19"/>
        <v>266.53200000000004</v>
      </c>
      <c r="HW22" s="152">
        <f t="shared" si="19"/>
        <v>248.25900000000001</v>
      </c>
      <c r="HX22" s="152">
        <f t="shared" si="19"/>
        <v>242.34099999999995</v>
      </c>
      <c r="HY22" s="152">
        <f t="shared" si="19"/>
        <v>255.04200000000003</v>
      </c>
      <c r="HZ22" s="152">
        <f t="shared" si="19"/>
        <v>258.57800000000003</v>
      </c>
      <c r="IA22" s="152">
        <f t="shared" si="19"/>
        <v>202.49699999999996</v>
      </c>
      <c r="IB22" s="152">
        <f t="shared" si="19"/>
        <v>172.32999999999998</v>
      </c>
      <c r="IC22" s="152">
        <f t="shared" si="19"/>
        <v>118.55099999999999</v>
      </c>
      <c r="ID22" s="152">
        <f t="shared" si="19"/>
        <v>124.35700000000003</v>
      </c>
      <c r="IE22" s="152">
        <f t="shared" si="19"/>
        <v>100.55199999999999</v>
      </c>
      <c r="IF22" s="152">
        <f t="shared" si="19"/>
        <v>136.80799999999999</v>
      </c>
      <c r="IG22" s="152">
        <f t="shared" si="19"/>
        <v>147.19</v>
      </c>
      <c r="IH22" s="152">
        <f t="shared" si="19"/>
        <v>159.834</v>
      </c>
      <c r="II22" s="152">
        <f t="shared" si="19"/>
        <v>182.10700000000003</v>
      </c>
      <c r="IJ22" s="152">
        <f t="shared" si="19"/>
        <v>163.78399999999999</v>
      </c>
      <c r="IK22" s="152">
        <f t="shared" si="19"/>
        <v>150.05599999999998</v>
      </c>
      <c r="IL22" s="152">
        <f t="shared" si="19"/>
        <v>164.47800000000001</v>
      </c>
      <c r="IM22" s="152">
        <f t="shared" si="19"/>
        <v>143.26399999999998</v>
      </c>
      <c r="IN22" s="152">
        <f t="shared" si="19"/>
        <v>137.43299999999999</v>
      </c>
      <c r="IO22" s="152">
        <f t="shared" si="19"/>
        <v>153.54399999999998</v>
      </c>
      <c r="IP22" s="152">
        <f t="shared" si="19"/>
        <v>143.84399999999999</v>
      </c>
      <c r="IQ22" s="152">
        <f t="shared" si="19"/>
        <v>140.00199999999998</v>
      </c>
      <c r="IR22" s="152">
        <f t="shared" si="19"/>
        <v>131.99300599999998</v>
      </c>
      <c r="IS22" s="152">
        <f t="shared" si="19"/>
        <v>141.32299999999998</v>
      </c>
      <c r="IT22" s="152">
        <f t="shared" si="19"/>
        <v>148.589</v>
      </c>
      <c r="IU22" s="152">
        <f t="shared" si="19"/>
        <v>144.86598999999998</v>
      </c>
      <c r="IV22" s="152">
        <f t="shared" si="19"/>
        <v>158.30399999999997</v>
      </c>
      <c r="IW22" s="152">
        <f t="shared" si="19"/>
        <v>153.78099999999998</v>
      </c>
      <c r="IX22" s="152">
        <f t="shared" si="19"/>
        <v>135.684</v>
      </c>
      <c r="IY22" s="152">
        <f t="shared" si="19"/>
        <v>162.43801500000001</v>
      </c>
      <c r="IZ22" s="152">
        <f t="shared" si="19"/>
        <v>156.23499999999999</v>
      </c>
      <c r="JA22" s="152">
        <f t="shared" si="19"/>
        <v>128.44899999999996</v>
      </c>
      <c r="JB22" s="152">
        <f t="shared" ref="JB22:LB22" si="20">JB19-JB21</f>
        <v>119.46500499999996</v>
      </c>
      <c r="JC22" s="152">
        <f t="shared" si="20"/>
        <v>152.01001199999999</v>
      </c>
      <c r="JD22" s="152">
        <f t="shared" si="20"/>
        <v>92.185988000000009</v>
      </c>
      <c r="JE22" s="152">
        <f t="shared" si="20"/>
        <v>128.32099999999997</v>
      </c>
      <c r="JF22" s="152">
        <f t="shared" si="20"/>
        <v>127.19600600000001</v>
      </c>
      <c r="JG22" s="152">
        <f t="shared" si="20"/>
        <v>148.87799999999999</v>
      </c>
      <c r="JH22" s="152">
        <f t="shared" si="20"/>
        <v>142.08200600000001</v>
      </c>
      <c r="JI22" s="152">
        <f t="shared" si="20"/>
        <v>136.35300599999999</v>
      </c>
      <c r="JJ22" s="152">
        <f t="shared" si="20"/>
        <v>144.97699500000004</v>
      </c>
      <c r="JK22" s="152">
        <f t="shared" si="20"/>
        <v>138.61700000000002</v>
      </c>
      <c r="JL22" s="152">
        <f t="shared" si="20"/>
        <v>141.68098999999995</v>
      </c>
      <c r="JM22" s="152">
        <f t="shared" si="20"/>
        <v>153.75198499999999</v>
      </c>
      <c r="JN22" s="152">
        <f t="shared" si="20"/>
        <v>176.56399999999996</v>
      </c>
      <c r="JO22" s="152">
        <f t="shared" si="20"/>
        <v>188.63200000000001</v>
      </c>
      <c r="JP22" s="152">
        <f t="shared" si="20"/>
        <v>182.053</v>
      </c>
      <c r="JQ22" s="152">
        <f t="shared" si="20"/>
        <v>196.17399</v>
      </c>
      <c r="JR22" s="152">
        <f t="shared" si="20"/>
        <v>188.99599999999998</v>
      </c>
      <c r="JS22" s="152">
        <f t="shared" si="20"/>
        <v>176.422012</v>
      </c>
      <c r="JT22" s="152">
        <f t="shared" si="20"/>
        <v>212.533995</v>
      </c>
      <c r="JU22" s="152">
        <f t="shared" si="20"/>
        <v>291.726</v>
      </c>
      <c r="JV22" s="152">
        <f t="shared" si="20"/>
        <v>293.35698799999994</v>
      </c>
      <c r="JW22" s="152">
        <f t="shared" si="20"/>
        <v>256.46999999999997</v>
      </c>
      <c r="JX22" s="152">
        <f t="shared" si="20"/>
        <v>308.36599999999999</v>
      </c>
      <c r="JY22" s="152">
        <f t="shared" si="20"/>
        <v>328.05399999999997</v>
      </c>
      <c r="JZ22" s="152">
        <f t="shared" si="20"/>
        <v>297.50599999999997</v>
      </c>
      <c r="KA22" s="152">
        <f t="shared" si="20"/>
        <v>281.22298999999998</v>
      </c>
      <c r="KB22" s="152">
        <f t="shared" si="20"/>
        <v>306.77802399999996</v>
      </c>
      <c r="KC22" s="152">
        <f t="shared" si="20"/>
        <v>303.57801199999994</v>
      </c>
      <c r="KD22" s="152">
        <f t="shared" si="20"/>
        <v>326.16800000000001</v>
      </c>
      <c r="KE22" s="152">
        <f t="shared" si="20"/>
        <v>320.99402199999997</v>
      </c>
      <c r="KF22" s="152">
        <f t="shared" si="20"/>
        <v>318.43699999999995</v>
      </c>
      <c r="KG22" s="152">
        <f t="shared" si="20"/>
        <v>378.22698800000001</v>
      </c>
      <c r="KH22" s="152">
        <f t="shared" si="20"/>
        <v>512.50799499999994</v>
      </c>
      <c r="KI22" s="152">
        <f t="shared" si="20"/>
        <v>508.05299999999994</v>
      </c>
      <c r="KJ22" s="152">
        <f t="shared" si="20"/>
        <v>247.28800000000001</v>
      </c>
      <c r="KK22" s="152">
        <f t="shared" si="20"/>
        <v>358.32799999999997</v>
      </c>
      <c r="KL22" s="152">
        <f t="shared" si="20"/>
        <v>394.18999999999994</v>
      </c>
      <c r="KM22" s="152">
        <f t="shared" si="20"/>
        <v>358.50600999999995</v>
      </c>
      <c r="KN22" s="152">
        <f t="shared" si="20"/>
        <v>281.11599999999999</v>
      </c>
      <c r="KO22" s="152">
        <f t="shared" si="20"/>
        <v>295.17299999999994</v>
      </c>
      <c r="KP22" s="152">
        <f t="shared" si="20"/>
        <v>262.57399999999996</v>
      </c>
      <c r="KQ22" s="152">
        <f t="shared" si="20"/>
        <v>176.478995</v>
      </c>
      <c r="KR22" s="152">
        <f t="shared" si="20"/>
        <v>146.83502399999998</v>
      </c>
      <c r="KS22" s="152">
        <f t="shared" si="20"/>
        <v>298.74201199999999</v>
      </c>
      <c r="KT22" s="152">
        <f t="shared" si="20"/>
        <v>350.57502399999998</v>
      </c>
      <c r="KU22" s="152">
        <f t="shared" si="20"/>
        <v>322.66597599999994</v>
      </c>
      <c r="KV22" s="152">
        <f t="shared" si="20"/>
        <v>343.22699499999999</v>
      </c>
      <c r="KW22" s="152">
        <f t="shared" si="20"/>
        <v>274.67400499999997</v>
      </c>
      <c r="KX22" s="152">
        <f t="shared" si="20"/>
        <v>314.75500499999998</v>
      </c>
      <c r="KY22" s="152">
        <f t="shared" si="20"/>
        <v>324.69899999999996</v>
      </c>
      <c r="KZ22" s="152">
        <f t="shared" si="20"/>
        <v>305.2039979999999</v>
      </c>
      <c r="LA22" s="152">
        <f t="shared" si="20"/>
        <v>323.221</v>
      </c>
      <c r="LB22" s="152">
        <f t="shared" si="20"/>
        <v>306.33999999999992</v>
      </c>
    </row>
    <row r="23" spans="1:314" ht="15" outlineLevel="1" x14ac:dyDescent="0.25">
      <c r="A23" s="21"/>
      <c r="B23" s="296" t="s">
        <v>129</v>
      </c>
      <c r="C23" s="316"/>
      <c r="D23" s="318" t="s">
        <v>7</v>
      </c>
      <c r="E23" s="194">
        <f>E22/E19</f>
        <v>0.46138589211618253</v>
      </c>
      <c r="F23" s="194">
        <f t="shared" ref="F23:BQ23" si="21">F22/F19</f>
        <v>0.44131092436974784</v>
      </c>
      <c r="G23" s="194">
        <f t="shared" si="21"/>
        <v>0.45505833333333334</v>
      </c>
      <c r="H23" s="194">
        <f t="shared" si="21"/>
        <v>0.44800000000000001</v>
      </c>
      <c r="I23" s="194">
        <f t="shared" si="21"/>
        <v>0.44593333333333335</v>
      </c>
      <c r="J23" s="194">
        <f t="shared" si="21"/>
        <v>0.42673191489361695</v>
      </c>
      <c r="K23" s="194">
        <f t="shared" si="21"/>
        <v>0.34894685990338165</v>
      </c>
      <c r="L23" s="194">
        <f t="shared" si="21"/>
        <v>0.36554285714285717</v>
      </c>
      <c r="M23" s="194">
        <f t="shared" si="21"/>
        <v>0.37254716981132069</v>
      </c>
      <c r="N23" s="194">
        <f t="shared" si="21"/>
        <v>0.38017142857142849</v>
      </c>
      <c r="O23" s="194">
        <f t="shared" si="21"/>
        <v>0.37006730769230767</v>
      </c>
      <c r="P23" s="194">
        <f t="shared" si="21"/>
        <v>0.37695693779904305</v>
      </c>
      <c r="Q23" s="194">
        <f t="shared" si="21"/>
        <v>0.34455999999999987</v>
      </c>
      <c r="R23" s="194">
        <f t="shared" si="21"/>
        <v>0.30731114632857898</v>
      </c>
      <c r="S23" s="194">
        <f t="shared" si="21"/>
        <v>0.30876842105263158</v>
      </c>
      <c r="T23" s="194">
        <f t="shared" si="21"/>
        <v>0.30187356321839076</v>
      </c>
      <c r="U23" s="194">
        <f t="shared" si="21"/>
        <v>0.32582926829268277</v>
      </c>
      <c r="V23" s="194">
        <f t="shared" si="21"/>
        <v>0.37193333333333328</v>
      </c>
      <c r="W23" s="194">
        <f t="shared" si="21"/>
        <v>0.40685128205128196</v>
      </c>
      <c r="X23" s="194">
        <f t="shared" si="21"/>
        <v>0.36115555555555545</v>
      </c>
      <c r="Y23" s="194">
        <f t="shared" si="21"/>
        <v>0.35802173913043472</v>
      </c>
      <c r="Z23" s="194">
        <f t="shared" si="21"/>
        <v>0.36439130434782607</v>
      </c>
      <c r="AA23" s="194">
        <f t="shared" si="21"/>
        <v>0.38240625</v>
      </c>
      <c r="AB23" s="194">
        <f t="shared" si="21"/>
        <v>0.37934391534391532</v>
      </c>
      <c r="AC23" s="194">
        <f t="shared" si="21"/>
        <v>0.39894358974358973</v>
      </c>
      <c r="AD23" s="194">
        <f t="shared" si="21"/>
        <v>0.40326144134665959</v>
      </c>
      <c r="AE23" s="194">
        <f t="shared" si="21"/>
        <v>0.42369236923692366</v>
      </c>
      <c r="AF23" s="194">
        <f t="shared" si="21"/>
        <v>0.42248484848484841</v>
      </c>
      <c r="AG23" s="194">
        <f t="shared" si="21"/>
        <v>0.40364583333333331</v>
      </c>
      <c r="AH23" s="194">
        <f t="shared" si="21"/>
        <v>0.41463265306122449</v>
      </c>
      <c r="AI23" s="194">
        <f t="shared" si="21"/>
        <v>0.38449473684210522</v>
      </c>
      <c r="AJ23" s="194">
        <f t="shared" si="21"/>
        <v>0.34687640449438201</v>
      </c>
      <c r="AK23" s="194">
        <f t="shared" si="21"/>
        <v>0.29513414634146334</v>
      </c>
      <c r="AL23" s="194">
        <f t="shared" si="21"/>
        <v>0.27122784810126571</v>
      </c>
      <c r="AM23" s="194">
        <f t="shared" si="21"/>
        <v>0.30316982041701818</v>
      </c>
      <c r="AN23" s="194">
        <f t="shared" si="21"/>
        <v>0.31453892215568857</v>
      </c>
      <c r="AO23" s="194">
        <f t="shared" si="21"/>
        <v>0.32235294117647056</v>
      </c>
      <c r="AP23" s="194">
        <f t="shared" si="21"/>
        <v>0.30203658536585359</v>
      </c>
      <c r="AQ23" s="194">
        <f t="shared" si="21"/>
        <v>0.27634177215189859</v>
      </c>
      <c r="AR23" s="194">
        <f t="shared" si="21"/>
        <v>0.28320848938826465</v>
      </c>
      <c r="AS23" s="194">
        <f t="shared" si="21"/>
        <v>0.31724022346368708</v>
      </c>
      <c r="AT23" s="194">
        <f t="shared" si="21"/>
        <v>0.34247058823529414</v>
      </c>
      <c r="AU23" s="194">
        <f t="shared" si="21"/>
        <v>0.3510384215991692</v>
      </c>
      <c r="AV23" s="194">
        <f t="shared" si="21"/>
        <v>0.32420389088142598</v>
      </c>
      <c r="AW23" s="194">
        <f t="shared" si="21"/>
        <v>0.3030919540229885</v>
      </c>
      <c r="AX23" s="194">
        <f t="shared" si="21"/>
        <v>0.33305494505494504</v>
      </c>
      <c r="AY23" s="194">
        <f t="shared" si="21"/>
        <v>0.33345753424657532</v>
      </c>
      <c r="AZ23" s="194">
        <f t="shared" si="21"/>
        <v>0.30833142857142848</v>
      </c>
      <c r="BA23" s="194">
        <f t="shared" si="21"/>
        <v>0.30322914272581003</v>
      </c>
      <c r="BB23" s="194">
        <f t="shared" si="21"/>
        <v>0.32707066239079957</v>
      </c>
      <c r="BC23" s="194">
        <f t="shared" si="21"/>
        <v>0.33206685236768801</v>
      </c>
      <c r="BD23" s="194">
        <f t="shared" si="21"/>
        <v>0.35935483870967744</v>
      </c>
      <c r="BE23" s="194">
        <f t="shared" si="21"/>
        <v>0.35672432432432433</v>
      </c>
      <c r="BF23" s="194">
        <f t="shared" si="21"/>
        <v>0.33143333333333325</v>
      </c>
      <c r="BG23" s="194">
        <f t="shared" si="21"/>
        <v>0.34398918918918919</v>
      </c>
      <c r="BH23" s="194">
        <f t="shared" si="21"/>
        <v>0.32804444444444447</v>
      </c>
      <c r="BI23" s="194">
        <f t="shared" si="21"/>
        <v>0.3313538666075781</v>
      </c>
      <c r="BJ23" s="194">
        <f t="shared" si="21"/>
        <v>0.3314254143646409</v>
      </c>
      <c r="BK23" s="194">
        <f t="shared" si="21"/>
        <v>0.32395555555555544</v>
      </c>
      <c r="BL23" s="194">
        <f t="shared" si="21"/>
        <v>0.32150692520775614</v>
      </c>
      <c r="BM23" s="194">
        <f t="shared" si="21"/>
        <v>0.30753409090909084</v>
      </c>
      <c r="BN23" s="194">
        <f t="shared" si="21"/>
        <v>0.30423690205011389</v>
      </c>
      <c r="BO23" s="194">
        <f t="shared" si="21"/>
        <v>0.28965116279069764</v>
      </c>
      <c r="BP23" s="194">
        <f t="shared" si="21"/>
        <v>0.31615085967831397</v>
      </c>
      <c r="BQ23" s="194">
        <f t="shared" si="21"/>
        <v>0.32151648351648354</v>
      </c>
      <c r="BR23" s="194">
        <f t="shared" ref="BR23:EC23" si="22">BR22/BR19</f>
        <v>0.32697894736842098</v>
      </c>
      <c r="BS23" s="194">
        <f t="shared" si="22"/>
        <v>0.34514332852134455</v>
      </c>
      <c r="BT23" s="194">
        <f t="shared" si="22"/>
        <v>0.30976086956521737</v>
      </c>
      <c r="BU23" s="194">
        <f t="shared" si="22"/>
        <v>0.30611956521739125</v>
      </c>
      <c r="BV23" s="194">
        <f t="shared" si="22"/>
        <v>0.28435955056179774</v>
      </c>
      <c r="BW23" s="194">
        <f t="shared" si="22"/>
        <v>0.29387777777777774</v>
      </c>
      <c r="BX23" s="194">
        <f t="shared" si="22"/>
        <v>0.29022598870056499</v>
      </c>
      <c r="BY23" s="194">
        <f t="shared" si="22"/>
        <v>0.28969491525423724</v>
      </c>
      <c r="BZ23" s="194">
        <f t="shared" si="22"/>
        <v>0.29196629213483144</v>
      </c>
      <c r="CA23" s="194">
        <f t="shared" si="22"/>
        <v>0.28361507015799359</v>
      </c>
      <c r="CB23" s="194">
        <f t="shared" si="22"/>
        <v>0.31990625</v>
      </c>
      <c r="CC23" s="194">
        <f t="shared" si="22"/>
        <v>0.32428857715430853</v>
      </c>
      <c r="CD23" s="194">
        <f t="shared" si="22"/>
        <v>0.30654545454545451</v>
      </c>
      <c r="CE23" s="194">
        <f t="shared" si="22"/>
        <v>0.34153110047846885</v>
      </c>
      <c r="CF23" s="194">
        <f t="shared" si="22"/>
        <v>0.35368860055607038</v>
      </c>
      <c r="CG23" s="194">
        <f t="shared" si="22"/>
        <v>0.33094495412844033</v>
      </c>
      <c r="CH23" s="194">
        <f t="shared" si="22"/>
        <v>0.29956603773584894</v>
      </c>
      <c r="CI23" s="194">
        <f t="shared" si="22"/>
        <v>0.31929702970297025</v>
      </c>
      <c r="CJ23" s="194">
        <f t="shared" si="22"/>
        <v>0.27573195876288653</v>
      </c>
      <c r="CK23" s="194">
        <f t="shared" si="22"/>
        <v>0.27044559585492228</v>
      </c>
      <c r="CL23" s="194">
        <f t="shared" si="22"/>
        <v>0.2978712871287128</v>
      </c>
      <c r="CM23" s="194">
        <f t="shared" si="22"/>
        <v>0.30487710843373478</v>
      </c>
      <c r="CN23" s="194">
        <f t="shared" si="22"/>
        <v>0.2791212121212121</v>
      </c>
      <c r="CO23" s="194">
        <f t="shared" si="22"/>
        <v>0.29053465346534663</v>
      </c>
      <c r="CP23" s="194">
        <f t="shared" si="22"/>
        <v>0.29361000000000004</v>
      </c>
      <c r="CQ23" s="194">
        <f t="shared" si="22"/>
        <v>0.32194285714285703</v>
      </c>
      <c r="CR23" s="194">
        <f t="shared" si="22"/>
        <v>0.30322065727699521</v>
      </c>
      <c r="CS23" s="194">
        <f t="shared" si="22"/>
        <v>0.31302195235871089</v>
      </c>
      <c r="CT23" s="194">
        <f t="shared" si="22"/>
        <v>0.30905069124423962</v>
      </c>
      <c r="CU23" s="194">
        <f t="shared" si="22"/>
        <v>0.31147663551401861</v>
      </c>
      <c r="CV23" s="194">
        <f t="shared" si="22"/>
        <v>0.3072037037037037</v>
      </c>
      <c r="CW23" s="194">
        <f t="shared" si="22"/>
        <v>0.27999999999999992</v>
      </c>
      <c r="CX23" s="194">
        <f t="shared" si="22"/>
        <v>0.26902970297029699</v>
      </c>
      <c r="CY23" s="194">
        <f t="shared" si="22"/>
        <v>0.27542330923853847</v>
      </c>
      <c r="CZ23" s="194">
        <f t="shared" si="22"/>
        <v>0.24560824742268039</v>
      </c>
      <c r="DA23" s="194">
        <f t="shared" si="22"/>
        <v>0.24669035532994915</v>
      </c>
      <c r="DB23" s="194">
        <f t="shared" si="22"/>
        <v>0.24866590195002736</v>
      </c>
      <c r="DC23" s="194">
        <f t="shared" si="22"/>
        <v>0.25323330106485958</v>
      </c>
      <c r="DD23" s="194">
        <f t="shared" si="22"/>
        <v>0.24170707070707059</v>
      </c>
      <c r="DE23" s="194">
        <f t="shared" si="22"/>
        <v>0.23429868819374364</v>
      </c>
      <c r="DF23" s="194">
        <f t="shared" si="22"/>
        <v>0.24923832923832923</v>
      </c>
      <c r="DG23" s="194">
        <f t="shared" si="22"/>
        <v>0.26274038461538463</v>
      </c>
      <c r="DH23" s="194">
        <f t="shared" si="22"/>
        <v>0.25202912621359225</v>
      </c>
      <c r="DI23" s="194">
        <f t="shared" si="22"/>
        <v>0.25913333333333338</v>
      </c>
      <c r="DJ23" s="194">
        <f t="shared" si="22"/>
        <v>0.24513145082765334</v>
      </c>
      <c r="DK23" s="194">
        <f t="shared" si="22"/>
        <v>0.24237635352648523</v>
      </c>
      <c r="DL23" s="194">
        <f t="shared" si="22"/>
        <v>0.23363968771617746</v>
      </c>
      <c r="DM23" s="194">
        <f t="shared" si="22"/>
        <v>0.23144685039370066</v>
      </c>
      <c r="DN23" s="194">
        <f t="shared" si="22"/>
        <v>0.21766336633663361</v>
      </c>
      <c r="DO23" s="194">
        <f t="shared" si="22"/>
        <v>0.20912871287128712</v>
      </c>
      <c r="DP23" s="194">
        <f t="shared" si="22"/>
        <v>0.19701204819277107</v>
      </c>
      <c r="DQ23" s="194">
        <f t="shared" si="22"/>
        <v>0.1823081317844219</v>
      </c>
      <c r="DR23" s="194">
        <f t="shared" si="22"/>
        <v>0.17182475158084914</v>
      </c>
      <c r="DS23" s="194">
        <f t="shared" si="22"/>
        <v>0.18857516339869276</v>
      </c>
      <c r="DT23" s="194">
        <f t="shared" si="22"/>
        <v>0.18499166666666664</v>
      </c>
      <c r="DU23" s="194">
        <f t="shared" si="22"/>
        <v>0.20195884773662548</v>
      </c>
      <c r="DV23" s="194">
        <f t="shared" si="22"/>
        <v>0.21046444718454577</v>
      </c>
      <c r="DW23" s="194">
        <f t="shared" si="22"/>
        <v>0.24204411764705888</v>
      </c>
      <c r="DX23" s="194">
        <f t="shared" si="22"/>
        <v>0.22611643835616441</v>
      </c>
      <c r="DY23" s="194">
        <f t="shared" si="22"/>
        <v>0.22030232558139531</v>
      </c>
      <c r="DZ23" s="194">
        <f t="shared" si="22"/>
        <v>0.23283083511777294</v>
      </c>
      <c r="EA23" s="194">
        <f t="shared" si="22"/>
        <v>0.21488432998690524</v>
      </c>
      <c r="EB23" s="194">
        <f t="shared" si="22"/>
        <v>0.21322608695652176</v>
      </c>
      <c r="EC23" s="194">
        <f t="shared" si="22"/>
        <v>0.29775565610859717</v>
      </c>
      <c r="ED23" s="194">
        <f t="shared" ref="ED23:GO23" si="23">ED22/ED19</f>
        <v>0.25663888888888875</v>
      </c>
      <c r="EE23" s="194">
        <f t="shared" si="23"/>
        <v>0.24202220387191473</v>
      </c>
      <c r="EF23" s="194">
        <f t="shared" si="23"/>
        <v>0.22696581196581189</v>
      </c>
      <c r="EG23" s="194">
        <f t="shared" si="23"/>
        <v>0.23771551724137921</v>
      </c>
      <c r="EH23" s="194">
        <f t="shared" si="23"/>
        <v>0.23246153846153841</v>
      </c>
      <c r="EI23" s="194">
        <f t="shared" si="23"/>
        <v>0.2313620689655172</v>
      </c>
      <c r="EJ23" s="194">
        <f t="shared" si="23"/>
        <v>0.21992307692307689</v>
      </c>
      <c r="EK23" s="194">
        <f t="shared" si="23"/>
        <v>0.20839292098677153</v>
      </c>
      <c r="EL23" s="194">
        <f t="shared" si="23"/>
        <v>0.16053891653365884</v>
      </c>
      <c r="EM23" s="194">
        <f t="shared" si="23"/>
        <v>0.1507192575406032</v>
      </c>
      <c r="EN23" s="194">
        <f t="shared" si="23"/>
        <v>0.16494545454545459</v>
      </c>
      <c r="EO23" s="194">
        <f t="shared" si="23"/>
        <v>0.14586968628178945</v>
      </c>
      <c r="EP23" s="194">
        <f t="shared" si="23"/>
        <v>0.1080971473339786</v>
      </c>
      <c r="EQ23" s="194">
        <f t="shared" si="23"/>
        <v>8.5363594256600173E-2</v>
      </c>
      <c r="ER23" s="194">
        <f t="shared" si="23"/>
        <v>7.9643835616438383E-2</v>
      </c>
      <c r="ES23" s="194">
        <f t="shared" si="23"/>
        <v>7.4445454545454481E-2</v>
      </c>
      <c r="ET23" s="194">
        <f t="shared" si="23"/>
        <v>6.8536363636363645E-2</v>
      </c>
      <c r="EU23" s="194">
        <f t="shared" si="23"/>
        <v>4.323243341514408E-2</v>
      </c>
      <c r="EV23" s="194">
        <f t="shared" si="23"/>
        <v>3.2715596330275251E-2</v>
      </c>
      <c r="EW23" s="194">
        <f t="shared" si="23"/>
        <v>4.9086538461538362E-2</v>
      </c>
      <c r="EX23" s="194">
        <f t="shared" si="23"/>
        <v>5.8691943127962019E-2</v>
      </c>
      <c r="EY23" s="194">
        <f t="shared" si="23"/>
        <v>5.5556608242538989E-2</v>
      </c>
      <c r="EZ23" s="194">
        <f t="shared" si="23"/>
        <v>6.5509259259259156E-2</v>
      </c>
      <c r="FA23" s="194">
        <f t="shared" si="23"/>
        <v>6.5629629629629579E-2</v>
      </c>
      <c r="FB23" s="194">
        <f t="shared" si="23"/>
        <v>4.2518518518518504E-2</v>
      </c>
      <c r="FC23" s="194">
        <f t="shared" si="23"/>
        <v>2.4888888888888912E-2</v>
      </c>
      <c r="FD23" s="194">
        <f t="shared" si="23"/>
        <v>-1.2306306306306431E-2</v>
      </c>
      <c r="FE23" s="194">
        <f t="shared" si="23"/>
        <v>1.1286343612334729E-2</v>
      </c>
      <c r="FF23" s="194">
        <f t="shared" si="23"/>
        <v>-7.1623931623933526E-3</v>
      </c>
      <c r="FG23" s="194">
        <f t="shared" si="23"/>
        <v>7.3800117676724036E-3</v>
      </c>
      <c r="FH23" s="194">
        <f t="shared" si="23"/>
        <v>-2.0752136752136729E-2</v>
      </c>
      <c r="FI23" s="194">
        <f t="shared" si="23"/>
        <v>-3.5556521739130549E-2</v>
      </c>
      <c r="FJ23" s="194">
        <f t="shared" si="23"/>
        <v>-5.0850064075181653E-2</v>
      </c>
      <c r="FK23" s="194">
        <f t="shared" si="23"/>
        <v>-5.5183413078150499E-3</v>
      </c>
      <c r="FL23" s="194">
        <f t="shared" si="23"/>
        <v>-6.1240310077525367E-4</v>
      </c>
      <c r="FM23" s="194">
        <f t="shared" si="23"/>
        <v>7.8510791366906557E-2</v>
      </c>
      <c r="FN23" s="194">
        <f t="shared" si="23"/>
        <v>6.634090909090902E-2</v>
      </c>
      <c r="FO23" s="194">
        <f t="shared" si="23"/>
        <v>6.5789687373122241E-2</v>
      </c>
      <c r="FP23" s="194">
        <f t="shared" si="23"/>
        <v>6.5247058823529436E-2</v>
      </c>
      <c r="FQ23" s="194">
        <f t="shared" si="23"/>
        <v>0.1725777777777778</v>
      </c>
      <c r="FR23" s="194">
        <f t="shared" si="23"/>
        <v>7.0474766355140092E-2</v>
      </c>
      <c r="FS23" s="194">
        <f t="shared" si="23"/>
        <v>4.8618320610687021E-2</v>
      </c>
      <c r="FT23" s="194">
        <f t="shared" si="23"/>
        <v>4.6118894358197784E-2</v>
      </c>
      <c r="FU23" s="194">
        <f t="shared" si="23"/>
        <v>4.2522448979591745E-2</v>
      </c>
      <c r="FV23" s="194">
        <f t="shared" si="23"/>
        <v>9.3110169491525258E-2</v>
      </c>
      <c r="FW23" s="194">
        <f t="shared" si="23"/>
        <v>1.7603773584905658E-2</v>
      </c>
      <c r="FX23" s="194">
        <f t="shared" si="23"/>
        <v>9.34634146341463E-2</v>
      </c>
      <c r="FY23" s="194">
        <f t="shared" si="23"/>
        <v>6.5706051873198779E-2</v>
      </c>
      <c r="FZ23" s="194">
        <f t="shared" si="23"/>
        <v>8.0401785714285676E-2</v>
      </c>
      <c r="GA23" s="194">
        <f t="shared" si="23"/>
        <v>0.14133027522935768</v>
      </c>
      <c r="GB23" s="194">
        <f t="shared" si="23"/>
        <v>8.688898639754275E-2</v>
      </c>
      <c r="GC23" s="194">
        <f t="shared" si="23"/>
        <v>6.3452914798206181E-2</v>
      </c>
      <c r="GD23" s="194">
        <f t="shared" si="23"/>
        <v>8.3356828193832458E-2</v>
      </c>
      <c r="GE23" s="194">
        <f t="shared" si="23"/>
        <v>7.3633928571428572E-2</v>
      </c>
      <c r="GF23" s="194">
        <f t="shared" si="23"/>
        <v>7.0062871415037392E-2</v>
      </c>
      <c r="GG23" s="194">
        <f t="shared" si="23"/>
        <v>5.350103092783489E-2</v>
      </c>
      <c r="GH23" s="194">
        <f t="shared" si="23"/>
        <v>4.7668609492089883E-2</v>
      </c>
      <c r="GI23" s="194">
        <f t="shared" si="23"/>
        <v>4.2194092827004218E-2</v>
      </c>
      <c r="GJ23" s="194">
        <f t="shared" si="23"/>
        <v>2.7287581699346433E-2</v>
      </c>
      <c r="GK23" s="194">
        <f t="shared" si="23"/>
        <v>3.0065040650406449E-2</v>
      </c>
      <c r="GL23" s="194">
        <f t="shared" si="23"/>
        <v>2.9327999999999976E-2</v>
      </c>
      <c r="GM23" s="194">
        <f t="shared" si="23"/>
        <v>2.8114584986510018E-2</v>
      </c>
      <c r="GN23" s="194">
        <f t="shared" si="23"/>
        <v>3.4600428537417662E-2</v>
      </c>
      <c r="GO23" s="194">
        <f t="shared" si="23"/>
        <v>1.7973502208149292E-2</v>
      </c>
      <c r="GP23" s="194">
        <f t="shared" ref="GP23:IQ23" si="24">GP22/GP19</f>
        <v>2.1357723577235734E-2</v>
      </c>
      <c r="GQ23" s="194">
        <f t="shared" si="24"/>
        <v>3.4646792991358158E-2</v>
      </c>
      <c r="GR23" s="194">
        <f t="shared" si="24"/>
        <v>2.235856573705166E-2</v>
      </c>
      <c r="GS23" s="194">
        <f t="shared" si="24"/>
        <v>2.2274143302180568E-2</v>
      </c>
      <c r="GT23" s="194">
        <f t="shared" si="24"/>
        <v>6.2213438735176105E-3</v>
      </c>
      <c r="GU23" s="194">
        <f t="shared" si="24"/>
        <v>2.0541388779913763E-2</v>
      </c>
      <c r="GV23" s="194">
        <f t="shared" si="24"/>
        <v>1.7465007776049729E-2</v>
      </c>
      <c r="GW23" s="194">
        <f t="shared" si="24"/>
        <v>4.1164179104477547E-2</v>
      </c>
      <c r="GX23" s="194">
        <f t="shared" si="24"/>
        <v>6.395070422535204E-2</v>
      </c>
      <c r="GY23" s="194">
        <f t="shared" si="24"/>
        <v>4.1358024691357978E-2</v>
      </c>
      <c r="GZ23" s="194">
        <f t="shared" si="24"/>
        <v>9.2446113017023823E-2</v>
      </c>
      <c r="HA23" s="194">
        <f t="shared" si="24"/>
        <v>4.0106382978723286E-2</v>
      </c>
      <c r="HB23" s="194">
        <f t="shared" si="24"/>
        <v>0.1039039039039038</v>
      </c>
      <c r="HC23" s="194">
        <f t="shared" si="24"/>
        <v>0.10845294117647049</v>
      </c>
      <c r="HD23" s="194">
        <f t="shared" si="24"/>
        <v>0.17365573770491802</v>
      </c>
      <c r="HE23" s="194">
        <f t="shared" si="24"/>
        <v>0.18033999999999992</v>
      </c>
      <c r="HF23" s="194">
        <f t="shared" si="24"/>
        <v>0.26741201716738194</v>
      </c>
      <c r="HG23" s="194">
        <f t="shared" si="24"/>
        <v>0.20145454545454541</v>
      </c>
      <c r="HH23" s="194">
        <f t="shared" si="24"/>
        <v>0.15543457943925237</v>
      </c>
      <c r="HI23" s="194">
        <f t="shared" si="24"/>
        <v>0.10798404255319143</v>
      </c>
      <c r="HJ23" s="194">
        <f t="shared" si="24"/>
        <v>0.15130999999999986</v>
      </c>
      <c r="HK23" s="194">
        <f t="shared" si="24"/>
        <v>0.16185365853658526</v>
      </c>
      <c r="HL23" s="194">
        <f t="shared" si="24"/>
        <v>0.14791489361702123</v>
      </c>
      <c r="HM23" s="194">
        <f t="shared" si="24"/>
        <v>0.1221720930232558</v>
      </c>
      <c r="HN23" s="194">
        <f t="shared" si="24"/>
        <v>0.101324200913242</v>
      </c>
      <c r="HO23" s="194">
        <f t="shared" si="24"/>
        <v>0.11243568464730282</v>
      </c>
      <c r="HP23" s="194">
        <f t="shared" si="24"/>
        <v>0.22058503401360535</v>
      </c>
      <c r="HQ23" s="194">
        <f t="shared" si="24"/>
        <v>0.40330120481927706</v>
      </c>
      <c r="HR23" s="194">
        <f t="shared" si="24"/>
        <v>0.50576519916142559</v>
      </c>
      <c r="HS23" s="194">
        <f t="shared" si="24"/>
        <v>0.44506666666666661</v>
      </c>
      <c r="HT23" s="194">
        <f t="shared" si="24"/>
        <v>0.48542622950819669</v>
      </c>
      <c r="HU23" s="194">
        <f t="shared" si="24"/>
        <v>0.51859725234996379</v>
      </c>
      <c r="HV23" s="194">
        <f t="shared" si="24"/>
        <v>0.52082462139716668</v>
      </c>
      <c r="HW23" s="194">
        <f t="shared" si="24"/>
        <v>0.49651800000000001</v>
      </c>
      <c r="HX23" s="194">
        <f t="shared" si="24"/>
        <v>0.46965310077519368</v>
      </c>
      <c r="HY23" s="194">
        <f t="shared" si="24"/>
        <v>0.46672522646170739</v>
      </c>
      <c r="HZ23" s="194">
        <f t="shared" si="24"/>
        <v>0.48973106060606064</v>
      </c>
      <c r="IA23" s="194">
        <f t="shared" si="24"/>
        <v>0.41751958762886587</v>
      </c>
      <c r="IB23" s="194">
        <f t="shared" si="24"/>
        <v>0.37874725274725274</v>
      </c>
      <c r="IC23" s="194">
        <f t="shared" si="24"/>
        <v>0.3064838034176986</v>
      </c>
      <c r="ID23" s="194">
        <f t="shared" si="24"/>
        <v>0.31225863151286887</v>
      </c>
      <c r="IE23" s="194">
        <f t="shared" si="24"/>
        <v>0.28729142857142853</v>
      </c>
      <c r="IF23" s="194">
        <f t="shared" si="24"/>
        <v>0.35766797385620913</v>
      </c>
      <c r="IG23" s="194">
        <f t="shared" si="24"/>
        <v>0.367975</v>
      </c>
      <c r="IH23" s="194">
        <f t="shared" si="24"/>
        <v>0.3769669811320755</v>
      </c>
      <c r="II23" s="194">
        <f t="shared" si="24"/>
        <v>0.39589338898671717</v>
      </c>
      <c r="IJ23" s="194">
        <f t="shared" si="24"/>
        <v>0.37651494252873563</v>
      </c>
      <c r="IK23" s="194">
        <f t="shared" si="24"/>
        <v>0.3537930140167635</v>
      </c>
      <c r="IL23" s="194">
        <f t="shared" si="24"/>
        <v>0.37526351813826148</v>
      </c>
      <c r="IM23" s="194">
        <f t="shared" si="24"/>
        <v>0.36565594691168957</v>
      </c>
      <c r="IN23" s="194">
        <f t="shared" si="24"/>
        <v>0.34639697542533082</v>
      </c>
      <c r="IO23" s="194">
        <f t="shared" si="24"/>
        <v>0.37267961165048541</v>
      </c>
      <c r="IP23" s="194">
        <f t="shared" si="24"/>
        <v>0.35960999999999999</v>
      </c>
      <c r="IQ23" s="194">
        <f t="shared" si="24"/>
        <v>0.35897948717948713</v>
      </c>
      <c r="IR23" s="194">
        <f t="shared" ref="IR23:LB23" si="25">IR22/IR19</f>
        <v>0.33835684175816183</v>
      </c>
      <c r="IS23" s="194">
        <f t="shared" si="25"/>
        <v>0.34959307359307357</v>
      </c>
      <c r="IT23" s="194">
        <f t="shared" si="25"/>
        <v>0.36197076735688183</v>
      </c>
      <c r="IU23" s="194">
        <f t="shared" si="25"/>
        <v>0.36491093893828402</v>
      </c>
      <c r="IV23" s="194">
        <f t="shared" si="25"/>
        <v>0.40026295828065733</v>
      </c>
      <c r="IW23" s="194">
        <f t="shared" si="25"/>
        <v>0.39736692506459942</v>
      </c>
      <c r="IX23" s="194">
        <f t="shared" si="25"/>
        <v>0.35895238095238097</v>
      </c>
      <c r="IY23" s="194">
        <f t="shared" si="25"/>
        <v>0.40722507180331402</v>
      </c>
      <c r="IZ23" s="194">
        <f t="shared" si="25"/>
        <v>0.41168642951251644</v>
      </c>
      <c r="JA23" s="194">
        <f t="shared" si="25"/>
        <v>0.36400708466170728</v>
      </c>
      <c r="JB23" s="194">
        <f t="shared" si="25"/>
        <v>0.3391435275703179</v>
      </c>
      <c r="JC23" s="194">
        <f t="shared" si="25"/>
        <v>0.39850572084921049</v>
      </c>
      <c r="JD23" s="194">
        <f t="shared" si="25"/>
        <v>0.24264260291297296</v>
      </c>
      <c r="JE23" s="194">
        <f t="shared" si="25"/>
        <v>0.32261722187303576</v>
      </c>
      <c r="JF23" s="194">
        <f t="shared" si="25"/>
        <v>0.31398668011868658</v>
      </c>
      <c r="JG23" s="194">
        <f t="shared" si="25"/>
        <v>0.36489705882352935</v>
      </c>
      <c r="JH23" s="194">
        <f t="shared" si="25"/>
        <v>0.35779905276556456</v>
      </c>
      <c r="JI23" s="194">
        <f t="shared" si="25"/>
        <v>0.33576213736869531</v>
      </c>
      <c r="JJ23" s="194">
        <f t="shared" si="25"/>
        <v>0.34072550019066628</v>
      </c>
      <c r="JK23" s="194">
        <f t="shared" si="25"/>
        <v>0.32539201877934276</v>
      </c>
      <c r="JL23" s="194">
        <f t="shared" si="25"/>
        <v>0.34120266210390759</v>
      </c>
      <c r="JM23" s="194">
        <f t="shared" si="25"/>
        <v>0.36082699399780549</v>
      </c>
      <c r="JN23" s="194">
        <f t="shared" si="25"/>
        <v>0.38551091703056761</v>
      </c>
      <c r="JO23" s="194">
        <f t="shared" si="25"/>
        <v>0.39545492662473797</v>
      </c>
      <c r="JP23" s="194">
        <f t="shared" si="25"/>
        <v>0.34660257020466445</v>
      </c>
      <c r="JQ23" s="194">
        <f t="shared" si="25"/>
        <v>0.36228553366240435</v>
      </c>
      <c r="JR23" s="194">
        <f t="shared" si="25"/>
        <v>0.35879639297579491</v>
      </c>
      <c r="JS23" s="194">
        <f t="shared" si="25"/>
        <v>0.33865439665255254</v>
      </c>
      <c r="JT23" s="194">
        <f t="shared" si="25"/>
        <v>0.3661254564305072</v>
      </c>
      <c r="JU23" s="194">
        <f t="shared" si="25"/>
        <v>0.39962465753424659</v>
      </c>
      <c r="JV23" s="194">
        <f t="shared" si="25"/>
        <v>0.41097925599853041</v>
      </c>
      <c r="JW23" s="194">
        <f t="shared" si="25"/>
        <v>0.36690987124463514</v>
      </c>
      <c r="JX23" s="194">
        <f t="shared" si="25"/>
        <v>0.41671081081081079</v>
      </c>
      <c r="JY23" s="194">
        <f t="shared" si="25"/>
        <v>0.44093279569892468</v>
      </c>
      <c r="JZ23" s="194">
        <f t="shared" si="25"/>
        <v>0.42319487908961589</v>
      </c>
      <c r="KA23" s="194">
        <f t="shared" si="25"/>
        <v>0.40464322371031552</v>
      </c>
      <c r="KB23" s="194">
        <f t="shared" si="25"/>
        <v>0.42261745950844598</v>
      </c>
      <c r="KC23" s="194">
        <f t="shared" si="25"/>
        <v>0.41033758939742354</v>
      </c>
      <c r="KD23" s="194">
        <f t="shared" si="25"/>
        <v>0.425251629726206</v>
      </c>
      <c r="KE23" s="194">
        <f t="shared" si="25"/>
        <v>0.41962195770800687</v>
      </c>
      <c r="KF23" s="194">
        <f t="shared" si="25"/>
        <v>0.40655857006064472</v>
      </c>
      <c r="KG23" s="194">
        <f t="shared" si="25"/>
        <v>0.44957446023403486</v>
      </c>
      <c r="KH23" s="194">
        <f t="shared" si="25"/>
        <v>0.51821090864064479</v>
      </c>
      <c r="KI23" s="194">
        <f t="shared" si="25"/>
        <v>0.50647028037383168</v>
      </c>
      <c r="KJ23" s="194">
        <f t="shared" si="25"/>
        <v>0.35864829586656999</v>
      </c>
      <c r="KK23" s="194">
        <f t="shared" si="25"/>
        <v>0.43645310596833126</v>
      </c>
      <c r="KL23" s="194">
        <f t="shared" si="25"/>
        <v>0.45942890442890438</v>
      </c>
      <c r="KM23" s="194">
        <f t="shared" si="25"/>
        <v>0.45365576577764571</v>
      </c>
      <c r="KN23" s="194">
        <f t="shared" si="25"/>
        <v>0.40159428571428568</v>
      </c>
      <c r="KO23" s="194">
        <f t="shared" si="25"/>
        <v>0.41573661971830977</v>
      </c>
      <c r="KP23" s="194">
        <f t="shared" si="25"/>
        <v>0.40395999999999993</v>
      </c>
      <c r="KQ23" s="194">
        <f t="shared" si="25"/>
        <v>0.35358029485474729</v>
      </c>
      <c r="KR23" s="194">
        <f t="shared" si="25"/>
        <v>0.28482618139599752</v>
      </c>
      <c r="KS23" s="194">
        <f t="shared" si="25"/>
        <v>0.42347722293326712</v>
      </c>
      <c r="KT23" s="194">
        <f t="shared" si="25"/>
        <v>0.47357402672550514</v>
      </c>
      <c r="KU23" s="194">
        <f t="shared" si="25"/>
        <v>0.45543736466423895</v>
      </c>
      <c r="KV23" s="194">
        <f t="shared" si="25"/>
        <v>0.48719578909144695</v>
      </c>
      <c r="KW23" s="194">
        <f t="shared" si="25"/>
        <v>0.43255407884541003</v>
      </c>
      <c r="KX23" s="194">
        <f t="shared" si="25"/>
        <v>0.44488025211920584</v>
      </c>
      <c r="KY23" s="194">
        <f t="shared" si="25"/>
        <v>0.45460133006650327</v>
      </c>
      <c r="KZ23" s="194">
        <f t="shared" si="25"/>
        <v>0.42035644277430628</v>
      </c>
      <c r="LA23" s="194">
        <f t="shared" si="25"/>
        <v>0.43575463431075162</v>
      </c>
      <c r="LB23" s="194">
        <f t="shared" si="25"/>
        <v>0.42385333794534752</v>
      </c>
    </row>
    <row r="24" spans="1:314" ht="15" outlineLevel="1" x14ac:dyDescent="0.25">
      <c r="A24" s="21" t="s">
        <v>125</v>
      </c>
      <c r="B24" s="28"/>
      <c r="C24" s="314"/>
      <c r="D24" s="159"/>
      <c r="E24" s="188">
        <f>YEAR(E17)</f>
        <v>2016</v>
      </c>
      <c r="F24" s="188">
        <f t="shared" ref="F24:BQ24" si="26">YEAR(F17)</f>
        <v>2016</v>
      </c>
      <c r="G24" s="188">
        <f t="shared" si="26"/>
        <v>2016</v>
      </c>
      <c r="H24" s="188">
        <f t="shared" si="26"/>
        <v>2016</v>
      </c>
      <c r="I24" s="188">
        <f t="shared" si="26"/>
        <v>2016</v>
      </c>
      <c r="J24" s="188">
        <f t="shared" si="26"/>
        <v>2016</v>
      </c>
      <c r="K24" s="188">
        <f t="shared" si="26"/>
        <v>2016</v>
      </c>
      <c r="L24" s="188">
        <f t="shared" si="26"/>
        <v>2016</v>
      </c>
      <c r="M24" s="188">
        <f t="shared" si="26"/>
        <v>2016</v>
      </c>
      <c r="N24" s="188">
        <f t="shared" si="26"/>
        <v>2016</v>
      </c>
      <c r="O24" s="188">
        <f t="shared" si="26"/>
        <v>2016</v>
      </c>
      <c r="P24" s="188">
        <f t="shared" si="26"/>
        <v>2016</v>
      </c>
      <c r="Q24" s="188">
        <f t="shared" si="26"/>
        <v>2016</v>
      </c>
      <c r="R24" s="188">
        <f t="shared" si="26"/>
        <v>2016</v>
      </c>
      <c r="S24" s="188">
        <f t="shared" si="26"/>
        <v>2016</v>
      </c>
      <c r="T24" s="188">
        <f t="shared" si="26"/>
        <v>2016</v>
      </c>
      <c r="U24" s="188">
        <f t="shared" si="26"/>
        <v>2016</v>
      </c>
      <c r="V24" s="188">
        <f t="shared" si="26"/>
        <v>2016</v>
      </c>
      <c r="W24" s="188">
        <f t="shared" si="26"/>
        <v>2016</v>
      </c>
      <c r="X24" s="188">
        <f t="shared" si="26"/>
        <v>2016</v>
      </c>
      <c r="Y24" s="188">
        <f t="shared" si="26"/>
        <v>2016</v>
      </c>
      <c r="Z24" s="188">
        <f t="shared" si="26"/>
        <v>2016</v>
      </c>
      <c r="AA24" s="188">
        <f t="shared" si="26"/>
        <v>2016</v>
      </c>
      <c r="AB24" s="188">
        <f t="shared" si="26"/>
        <v>2016</v>
      </c>
      <c r="AC24" s="188">
        <f t="shared" si="26"/>
        <v>2016</v>
      </c>
      <c r="AD24" s="188">
        <f t="shared" si="26"/>
        <v>2016</v>
      </c>
      <c r="AE24" s="188">
        <f t="shared" si="26"/>
        <v>2016</v>
      </c>
      <c r="AF24" s="188">
        <f t="shared" si="26"/>
        <v>2016</v>
      </c>
      <c r="AG24" s="188">
        <f t="shared" si="26"/>
        <v>2016</v>
      </c>
      <c r="AH24" s="188">
        <f t="shared" si="26"/>
        <v>2016</v>
      </c>
      <c r="AI24" s="188">
        <f t="shared" si="26"/>
        <v>2016</v>
      </c>
      <c r="AJ24" s="188">
        <f t="shared" si="26"/>
        <v>2016</v>
      </c>
      <c r="AK24" s="188">
        <f t="shared" si="26"/>
        <v>2016</v>
      </c>
      <c r="AL24" s="188">
        <f t="shared" si="26"/>
        <v>2016</v>
      </c>
      <c r="AM24" s="188">
        <f t="shared" si="26"/>
        <v>2016</v>
      </c>
      <c r="AN24" s="188">
        <f t="shared" si="26"/>
        <v>2016</v>
      </c>
      <c r="AO24" s="188">
        <f t="shared" si="26"/>
        <v>2016</v>
      </c>
      <c r="AP24" s="188">
        <f t="shared" si="26"/>
        <v>2016</v>
      </c>
      <c r="AQ24" s="188">
        <f t="shared" si="26"/>
        <v>2016</v>
      </c>
      <c r="AR24" s="188">
        <f t="shared" si="26"/>
        <v>2016</v>
      </c>
      <c r="AS24" s="188">
        <f t="shared" si="26"/>
        <v>2016</v>
      </c>
      <c r="AT24" s="188">
        <f t="shared" si="26"/>
        <v>2016</v>
      </c>
      <c r="AU24" s="188">
        <f t="shared" si="26"/>
        <v>2016</v>
      </c>
      <c r="AV24" s="188">
        <f t="shared" si="26"/>
        <v>2016</v>
      </c>
      <c r="AW24" s="188">
        <f t="shared" si="26"/>
        <v>2016</v>
      </c>
      <c r="AX24" s="188">
        <f t="shared" si="26"/>
        <v>2016</v>
      </c>
      <c r="AY24" s="188">
        <f t="shared" si="26"/>
        <v>2016</v>
      </c>
      <c r="AZ24" s="188">
        <f t="shared" si="26"/>
        <v>2016</v>
      </c>
      <c r="BA24" s="188">
        <f t="shared" si="26"/>
        <v>2016</v>
      </c>
      <c r="BB24" s="188">
        <f t="shared" si="26"/>
        <v>2016</v>
      </c>
      <c r="BC24" s="188">
        <f t="shared" si="26"/>
        <v>2016</v>
      </c>
      <c r="BD24" s="188">
        <f t="shared" si="26"/>
        <v>2016</v>
      </c>
      <c r="BE24" s="188">
        <f t="shared" si="26"/>
        <v>2016</v>
      </c>
      <c r="BF24" s="188">
        <f t="shared" si="26"/>
        <v>2016</v>
      </c>
      <c r="BG24" s="188">
        <f t="shared" si="26"/>
        <v>2016</v>
      </c>
      <c r="BH24" s="188">
        <f t="shared" si="26"/>
        <v>2016</v>
      </c>
      <c r="BI24" s="188">
        <f t="shared" si="26"/>
        <v>2016</v>
      </c>
      <c r="BJ24" s="188">
        <f t="shared" si="26"/>
        <v>2016</v>
      </c>
      <c r="BK24" s="188">
        <f t="shared" si="26"/>
        <v>2016</v>
      </c>
      <c r="BL24" s="188">
        <f t="shared" si="26"/>
        <v>2016</v>
      </c>
      <c r="BM24" s="188">
        <f t="shared" si="26"/>
        <v>2016</v>
      </c>
      <c r="BN24" s="188">
        <f t="shared" si="26"/>
        <v>2016</v>
      </c>
      <c r="BO24" s="188">
        <f t="shared" si="26"/>
        <v>2016</v>
      </c>
      <c r="BP24" s="188">
        <f t="shared" si="26"/>
        <v>2016</v>
      </c>
      <c r="BQ24" s="188">
        <f t="shared" si="26"/>
        <v>2016</v>
      </c>
      <c r="BR24" s="188">
        <f t="shared" ref="BR24:EC24" si="27">YEAR(BR17)</f>
        <v>2016</v>
      </c>
      <c r="BS24" s="188">
        <f t="shared" si="27"/>
        <v>2016</v>
      </c>
      <c r="BT24" s="188">
        <f t="shared" si="27"/>
        <v>2016</v>
      </c>
      <c r="BU24" s="188">
        <f t="shared" si="27"/>
        <v>2016</v>
      </c>
      <c r="BV24" s="188">
        <f t="shared" si="27"/>
        <v>2016</v>
      </c>
      <c r="BW24" s="188">
        <f t="shared" si="27"/>
        <v>2016</v>
      </c>
      <c r="BX24" s="188">
        <f t="shared" si="27"/>
        <v>2016</v>
      </c>
      <c r="BY24" s="188">
        <f t="shared" si="27"/>
        <v>2016</v>
      </c>
      <c r="BZ24" s="188">
        <f t="shared" si="27"/>
        <v>2016</v>
      </c>
      <c r="CA24" s="188">
        <f t="shared" si="27"/>
        <v>2016</v>
      </c>
      <c r="CB24" s="188">
        <f t="shared" si="27"/>
        <v>2016</v>
      </c>
      <c r="CC24" s="188">
        <f t="shared" si="27"/>
        <v>2016</v>
      </c>
      <c r="CD24" s="188">
        <f t="shared" si="27"/>
        <v>2016</v>
      </c>
      <c r="CE24" s="188">
        <f t="shared" si="27"/>
        <v>2016</v>
      </c>
      <c r="CF24" s="188">
        <f t="shared" si="27"/>
        <v>2016</v>
      </c>
      <c r="CG24" s="188">
        <f t="shared" si="27"/>
        <v>2016</v>
      </c>
      <c r="CH24" s="188">
        <f t="shared" si="27"/>
        <v>2016</v>
      </c>
      <c r="CI24" s="188">
        <f t="shared" si="27"/>
        <v>2016</v>
      </c>
      <c r="CJ24" s="188">
        <f t="shared" si="27"/>
        <v>2016</v>
      </c>
      <c r="CK24" s="188">
        <f t="shared" si="27"/>
        <v>2016</v>
      </c>
      <c r="CL24" s="188">
        <f t="shared" si="27"/>
        <v>2016</v>
      </c>
      <c r="CM24" s="188">
        <f t="shared" si="27"/>
        <v>2016</v>
      </c>
      <c r="CN24" s="188">
        <f t="shared" si="27"/>
        <v>2016</v>
      </c>
      <c r="CO24" s="188">
        <f t="shared" si="27"/>
        <v>2016</v>
      </c>
      <c r="CP24" s="188">
        <f t="shared" si="27"/>
        <v>2016</v>
      </c>
      <c r="CQ24" s="188">
        <f t="shared" si="27"/>
        <v>2016</v>
      </c>
      <c r="CR24" s="188">
        <f t="shared" si="27"/>
        <v>2016</v>
      </c>
      <c r="CS24" s="188">
        <f t="shared" si="27"/>
        <v>2016</v>
      </c>
      <c r="CT24" s="188">
        <f t="shared" si="27"/>
        <v>2016</v>
      </c>
      <c r="CU24" s="188">
        <f t="shared" si="27"/>
        <v>2016</v>
      </c>
      <c r="CV24" s="188">
        <f t="shared" si="27"/>
        <v>2016</v>
      </c>
      <c r="CW24" s="188">
        <f t="shared" si="27"/>
        <v>2016</v>
      </c>
      <c r="CX24" s="188">
        <f t="shared" si="27"/>
        <v>2016</v>
      </c>
      <c r="CY24" s="188">
        <f t="shared" si="27"/>
        <v>2016</v>
      </c>
      <c r="CZ24" s="188">
        <f t="shared" si="27"/>
        <v>2016</v>
      </c>
      <c r="DA24" s="188">
        <f t="shared" si="27"/>
        <v>2016</v>
      </c>
      <c r="DB24" s="188">
        <f t="shared" si="27"/>
        <v>2016</v>
      </c>
      <c r="DC24" s="188">
        <f t="shared" si="27"/>
        <v>2016</v>
      </c>
      <c r="DD24" s="188">
        <f t="shared" si="27"/>
        <v>2016</v>
      </c>
      <c r="DE24" s="188">
        <f t="shared" si="27"/>
        <v>2016</v>
      </c>
      <c r="DF24" s="188">
        <f t="shared" si="27"/>
        <v>2016</v>
      </c>
      <c r="DG24" s="188">
        <f t="shared" si="27"/>
        <v>2016</v>
      </c>
      <c r="DH24" s="188">
        <f t="shared" si="27"/>
        <v>2016</v>
      </c>
      <c r="DI24" s="188">
        <f t="shared" si="27"/>
        <v>2016</v>
      </c>
      <c r="DJ24" s="188">
        <f t="shared" si="27"/>
        <v>2016</v>
      </c>
      <c r="DK24" s="188">
        <f t="shared" si="27"/>
        <v>2016</v>
      </c>
      <c r="DL24" s="188">
        <f t="shared" si="27"/>
        <v>2016</v>
      </c>
      <c r="DM24" s="188">
        <f t="shared" si="27"/>
        <v>2016</v>
      </c>
      <c r="DN24" s="188">
        <f t="shared" si="27"/>
        <v>2016</v>
      </c>
      <c r="DO24" s="188">
        <f t="shared" si="27"/>
        <v>2016</v>
      </c>
      <c r="DP24" s="188">
        <f t="shared" si="27"/>
        <v>2016</v>
      </c>
      <c r="DQ24" s="188">
        <f t="shared" si="27"/>
        <v>2016</v>
      </c>
      <c r="DR24" s="188">
        <f t="shared" si="27"/>
        <v>2016</v>
      </c>
      <c r="DS24" s="188">
        <f t="shared" si="27"/>
        <v>2016</v>
      </c>
      <c r="DT24" s="188">
        <f t="shared" si="27"/>
        <v>2016</v>
      </c>
      <c r="DU24" s="188">
        <f t="shared" si="27"/>
        <v>2016</v>
      </c>
      <c r="DV24" s="188">
        <f t="shared" si="27"/>
        <v>2016</v>
      </c>
      <c r="DW24" s="188">
        <f t="shared" si="27"/>
        <v>2017</v>
      </c>
      <c r="DX24" s="188">
        <f t="shared" si="27"/>
        <v>2017</v>
      </c>
      <c r="DY24" s="188">
        <f t="shared" si="27"/>
        <v>2017</v>
      </c>
      <c r="DZ24" s="188">
        <f t="shared" si="27"/>
        <v>2017</v>
      </c>
      <c r="EA24" s="188">
        <f t="shared" si="27"/>
        <v>2017</v>
      </c>
      <c r="EB24" s="188">
        <f t="shared" si="27"/>
        <v>2017</v>
      </c>
      <c r="EC24" s="188">
        <f t="shared" si="27"/>
        <v>2017</v>
      </c>
      <c r="ED24" s="188">
        <f t="shared" ref="ED24:GO24" si="28">YEAR(ED17)</f>
        <v>2017</v>
      </c>
      <c r="EE24" s="188">
        <f t="shared" si="28"/>
        <v>2017</v>
      </c>
      <c r="EF24" s="188">
        <f t="shared" si="28"/>
        <v>2017</v>
      </c>
      <c r="EG24" s="188">
        <f t="shared" si="28"/>
        <v>2017</v>
      </c>
      <c r="EH24" s="188">
        <f t="shared" si="28"/>
        <v>2017</v>
      </c>
      <c r="EI24" s="188">
        <f t="shared" si="28"/>
        <v>2017</v>
      </c>
      <c r="EJ24" s="188">
        <f t="shared" si="28"/>
        <v>2017</v>
      </c>
      <c r="EK24" s="188">
        <f t="shared" si="28"/>
        <v>2017</v>
      </c>
      <c r="EL24" s="188">
        <f t="shared" si="28"/>
        <v>2017</v>
      </c>
      <c r="EM24" s="188">
        <f t="shared" si="28"/>
        <v>2017</v>
      </c>
      <c r="EN24" s="188">
        <f t="shared" si="28"/>
        <v>2017</v>
      </c>
      <c r="EO24" s="188">
        <f t="shared" si="28"/>
        <v>2017</v>
      </c>
      <c r="EP24" s="188">
        <f t="shared" si="28"/>
        <v>2017</v>
      </c>
      <c r="EQ24" s="188">
        <f t="shared" si="28"/>
        <v>2017</v>
      </c>
      <c r="ER24" s="188">
        <f t="shared" si="28"/>
        <v>2017</v>
      </c>
      <c r="ES24" s="188">
        <f t="shared" si="28"/>
        <v>2017</v>
      </c>
      <c r="ET24" s="188">
        <f t="shared" si="28"/>
        <v>2017</v>
      </c>
      <c r="EU24" s="188">
        <f t="shared" si="28"/>
        <v>2017</v>
      </c>
      <c r="EV24" s="188">
        <f t="shared" si="28"/>
        <v>2017</v>
      </c>
      <c r="EW24" s="188">
        <f t="shared" si="28"/>
        <v>2017</v>
      </c>
      <c r="EX24" s="188">
        <f t="shared" si="28"/>
        <v>2017</v>
      </c>
      <c r="EY24" s="188">
        <f t="shared" si="28"/>
        <v>2017</v>
      </c>
      <c r="EZ24" s="188">
        <f t="shared" si="28"/>
        <v>2017</v>
      </c>
      <c r="FA24" s="188">
        <f t="shared" si="28"/>
        <v>2017</v>
      </c>
      <c r="FB24" s="188">
        <f t="shared" si="28"/>
        <v>2017</v>
      </c>
      <c r="FC24" s="188">
        <f t="shared" si="28"/>
        <v>2017</v>
      </c>
      <c r="FD24" s="188">
        <f t="shared" si="28"/>
        <v>2017</v>
      </c>
      <c r="FE24" s="188">
        <f t="shared" si="28"/>
        <v>2017</v>
      </c>
      <c r="FF24" s="188">
        <f t="shared" si="28"/>
        <v>2017</v>
      </c>
      <c r="FG24" s="188">
        <f t="shared" si="28"/>
        <v>2017</v>
      </c>
      <c r="FH24" s="188">
        <f t="shared" si="28"/>
        <v>2017</v>
      </c>
      <c r="FI24" s="188">
        <f t="shared" si="28"/>
        <v>2017</v>
      </c>
      <c r="FJ24" s="188">
        <f t="shared" si="28"/>
        <v>2017</v>
      </c>
      <c r="FK24" s="188">
        <f t="shared" si="28"/>
        <v>2017</v>
      </c>
      <c r="FL24" s="188">
        <f t="shared" si="28"/>
        <v>2017</v>
      </c>
      <c r="FM24" s="188">
        <f t="shared" si="28"/>
        <v>2017</v>
      </c>
      <c r="FN24" s="188">
        <f t="shared" si="28"/>
        <v>2017</v>
      </c>
      <c r="FO24" s="188">
        <f t="shared" si="28"/>
        <v>2017</v>
      </c>
      <c r="FP24" s="188">
        <f t="shared" si="28"/>
        <v>2017</v>
      </c>
      <c r="FQ24" s="188">
        <f t="shared" si="28"/>
        <v>2017</v>
      </c>
      <c r="FR24" s="188">
        <f t="shared" si="28"/>
        <v>2017</v>
      </c>
      <c r="FS24" s="188">
        <f t="shared" si="28"/>
        <v>2017</v>
      </c>
      <c r="FT24" s="188">
        <f t="shared" si="28"/>
        <v>2017</v>
      </c>
      <c r="FU24" s="188">
        <f t="shared" si="28"/>
        <v>2017</v>
      </c>
      <c r="FV24" s="188">
        <f t="shared" si="28"/>
        <v>2017</v>
      </c>
      <c r="FW24" s="188">
        <f t="shared" si="28"/>
        <v>2017</v>
      </c>
      <c r="FX24" s="188">
        <f t="shared" si="28"/>
        <v>2017</v>
      </c>
      <c r="FY24" s="188">
        <f t="shared" si="28"/>
        <v>2017</v>
      </c>
      <c r="FZ24" s="188">
        <f t="shared" si="28"/>
        <v>2017</v>
      </c>
      <c r="GA24" s="188">
        <f t="shared" si="28"/>
        <v>2017</v>
      </c>
      <c r="GB24" s="188">
        <f t="shared" si="28"/>
        <v>2017</v>
      </c>
      <c r="GC24" s="188">
        <f t="shared" si="28"/>
        <v>2017</v>
      </c>
      <c r="GD24" s="188">
        <f t="shared" si="28"/>
        <v>2017</v>
      </c>
      <c r="GE24" s="188">
        <f t="shared" si="28"/>
        <v>2017</v>
      </c>
      <c r="GF24" s="188">
        <f t="shared" si="28"/>
        <v>2017</v>
      </c>
      <c r="GG24" s="188">
        <f t="shared" si="28"/>
        <v>2017</v>
      </c>
      <c r="GH24" s="188">
        <f t="shared" si="28"/>
        <v>2017</v>
      </c>
      <c r="GI24" s="188">
        <f t="shared" si="28"/>
        <v>2017</v>
      </c>
      <c r="GJ24" s="188">
        <f t="shared" si="28"/>
        <v>2017</v>
      </c>
      <c r="GK24" s="188">
        <f t="shared" si="28"/>
        <v>2017</v>
      </c>
      <c r="GL24" s="188">
        <f t="shared" si="28"/>
        <v>2017</v>
      </c>
      <c r="GM24" s="188">
        <f t="shared" si="28"/>
        <v>2017</v>
      </c>
      <c r="GN24" s="188">
        <f t="shared" si="28"/>
        <v>2017</v>
      </c>
      <c r="GO24" s="188">
        <f t="shared" si="28"/>
        <v>2017</v>
      </c>
      <c r="GP24" s="188">
        <f t="shared" ref="GP24:IQ24" si="29">YEAR(GP17)</f>
        <v>2017</v>
      </c>
      <c r="GQ24" s="188">
        <f t="shared" si="29"/>
        <v>2017</v>
      </c>
      <c r="GR24" s="188">
        <f t="shared" si="29"/>
        <v>2017</v>
      </c>
      <c r="GS24" s="188">
        <f t="shared" si="29"/>
        <v>2017</v>
      </c>
      <c r="GT24" s="188">
        <f t="shared" si="29"/>
        <v>2017</v>
      </c>
      <c r="GU24" s="188">
        <f t="shared" si="29"/>
        <v>2017</v>
      </c>
      <c r="GV24" s="188">
        <f t="shared" si="29"/>
        <v>2017</v>
      </c>
      <c r="GW24" s="188">
        <f t="shared" si="29"/>
        <v>2017</v>
      </c>
      <c r="GX24" s="188">
        <f t="shared" si="29"/>
        <v>2017</v>
      </c>
      <c r="GY24" s="188">
        <f t="shared" si="29"/>
        <v>2017</v>
      </c>
      <c r="GZ24" s="188">
        <f t="shared" si="29"/>
        <v>2017</v>
      </c>
      <c r="HA24" s="188">
        <f t="shared" si="29"/>
        <v>2017</v>
      </c>
      <c r="HB24" s="188">
        <f t="shared" si="29"/>
        <v>2017</v>
      </c>
      <c r="HC24" s="188">
        <f t="shared" si="29"/>
        <v>2017</v>
      </c>
      <c r="HD24" s="188">
        <f t="shared" si="29"/>
        <v>2017</v>
      </c>
      <c r="HE24" s="188">
        <f t="shared" si="29"/>
        <v>2017</v>
      </c>
      <c r="HF24" s="188">
        <f t="shared" si="29"/>
        <v>2017</v>
      </c>
      <c r="HG24" s="188">
        <f t="shared" si="29"/>
        <v>2017</v>
      </c>
      <c r="HH24" s="188">
        <f t="shared" si="29"/>
        <v>2017</v>
      </c>
      <c r="HI24" s="188">
        <f t="shared" si="29"/>
        <v>2017</v>
      </c>
      <c r="HJ24" s="188">
        <f t="shared" si="29"/>
        <v>2017</v>
      </c>
      <c r="HK24" s="188">
        <f t="shared" si="29"/>
        <v>2017</v>
      </c>
      <c r="HL24" s="188">
        <f t="shared" si="29"/>
        <v>2017</v>
      </c>
      <c r="HM24" s="188">
        <f t="shared" si="29"/>
        <v>2017</v>
      </c>
      <c r="HN24" s="188">
        <f t="shared" si="29"/>
        <v>2017</v>
      </c>
      <c r="HO24" s="188">
        <f t="shared" si="29"/>
        <v>2017</v>
      </c>
      <c r="HP24" s="188">
        <f t="shared" si="29"/>
        <v>2017</v>
      </c>
      <c r="HQ24" s="188">
        <f t="shared" si="29"/>
        <v>2017</v>
      </c>
      <c r="HR24" s="188">
        <f t="shared" si="29"/>
        <v>2017</v>
      </c>
      <c r="HS24" s="188">
        <f t="shared" si="29"/>
        <v>2017</v>
      </c>
      <c r="HT24" s="188">
        <f t="shared" si="29"/>
        <v>2017</v>
      </c>
      <c r="HU24" s="188">
        <f t="shared" si="29"/>
        <v>2017</v>
      </c>
      <c r="HV24" s="188">
        <f t="shared" si="29"/>
        <v>2017</v>
      </c>
      <c r="HW24" s="188">
        <f t="shared" si="29"/>
        <v>2017</v>
      </c>
      <c r="HX24" s="188">
        <f t="shared" si="29"/>
        <v>2017</v>
      </c>
      <c r="HY24" s="188">
        <f t="shared" si="29"/>
        <v>2017</v>
      </c>
      <c r="HZ24" s="188">
        <f t="shared" si="29"/>
        <v>2017</v>
      </c>
      <c r="IA24" s="188">
        <f t="shared" si="29"/>
        <v>2017</v>
      </c>
      <c r="IB24" s="188">
        <f t="shared" si="29"/>
        <v>2017</v>
      </c>
      <c r="IC24" s="188">
        <f t="shared" si="29"/>
        <v>2017</v>
      </c>
      <c r="ID24" s="188">
        <f t="shared" si="29"/>
        <v>2017</v>
      </c>
      <c r="IE24" s="188">
        <f t="shared" si="29"/>
        <v>2017</v>
      </c>
      <c r="IF24" s="188">
        <f t="shared" si="29"/>
        <v>2017</v>
      </c>
      <c r="IG24" s="188">
        <f t="shared" si="29"/>
        <v>2017</v>
      </c>
      <c r="IH24" s="188">
        <f t="shared" si="29"/>
        <v>2017</v>
      </c>
      <c r="II24" s="188">
        <f t="shared" si="29"/>
        <v>2017</v>
      </c>
      <c r="IJ24" s="188">
        <f t="shared" si="29"/>
        <v>2017</v>
      </c>
      <c r="IK24" s="188">
        <f t="shared" si="29"/>
        <v>2017</v>
      </c>
      <c r="IL24" s="188">
        <f t="shared" si="29"/>
        <v>2017</v>
      </c>
      <c r="IM24" s="188">
        <f t="shared" si="29"/>
        <v>2017</v>
      </c>
      <c r="IN24" s="188">
        <f t="shared" si="29"/>
        <v>2017</v>
      </c>
      <c r="IO24" s="188">
        <f t="shared" si="29"/>
        <v>2017</v>
      </c>
      <c r="IP24" s="188">
        <f t="shared" si="29"/>
        <v>2017</v>
      </c>
      <c r="IQ24" s="188">
        <f t="shared" si="29"/>
        <v>2017</v>
      </c>
      <c r="IR24" s="188">
        <f t="shared" ref="IR24:LB24" si="30">YEAR(IR17)</f>
        <v>2017</v>
      </c>
      <c r="IS24" s="188">
        <f t="shared" si="30"/>
        <v>2017</v>
      </c>
      <c r="IT24" s="188">
        <f t="shared" si="30"/>
        <v>2017</v>
      </c>
      <c r="IU24" s="188">
        <f t="shared" si="30"/>
        <v>2017</v>
      </c>
      <c r="IV24" s="188">
        <f t="shared" si="30"/>
        <v>2017</v>
      </c>
      <c r="IW24" s="188">
        <f t="shared" si="30"/>
        <v>2017</v>
      </c>
      <c r="IX24" s="188">
        <f t="shared" si="30"/>
        <v>2017</v>
      </c>
      <c r="IY24" s="188">
        <f t="shared" si="30"/>
        <v>2017</v>
      </c>
      <c r="IZ24" s="188">
        <f t="shared" si="30"/>
        <v>2017</v>
      </c>
      <c r="JA24" s="188">
        <f t="shared" si="30"/>
        <v>2017</v>
      </c>
      <c r="JB24" s="188">
        <f t="shared" si="30"/>
        <v>2017</v>
      </c>
      <c r="JC24" s="188">
        <f t="shared" si="30"/>
        <v>2017</v>
      </c>
      <c r="JD24" s="188">
        <f t="shared" si="30"/>
        <v>2017</v>
      </c>
      <c r="JE24" s="188">
        <f t="shared" si="30"/>
        <v>2017</v>
      </c>
      <c r="JF24" s="188">
        <f t="shared" si="30"/>
        <v>2017</v>
      </c>
      <c r="JG24" s="188">
        <f t="shared" si="30"/>
        <v>2017</v>
      </c>
      <c r="JH24" s="188">
        <f t="shared" si="30"/>
        <v>2017</v>
      </c>
      <c r="JI24" s="188">
        <f t="shared" si="30"/>
        <v>2017</v>
      </c>
      <c r="JJ24" s="188">
        <f t="shared" si="30"/>
        <v>2017</v>
      </c>
      <c r="JK24" s="188">
        <f t="shared" si="30"/>
        <v>2017</v>
      </c>
      <c r="JL24" s="188">
        <f t="shared" si="30"/>
        <v>2017</v>
      </c>
      <c r="JM24" s="188">
        <f t="shared" si="30"/>
        <v>2017</v>
      </c>
      <c r="JN24" s="188">
        <f t="shared" si="30"/>
        <v>2017</v>
      </c>
      <c r="JO24" s="188">
        <f t="shared" si="30"/>
        <v>2017</v>
      </c>
      <c r="JP24" s="188">
        <f t="shared" si="30"/>
        <v>2017</v>
      </c>
      <c r="JQ24" s="188">
        <f t="shared" si="30"/>
        <v>2017</v>
      </c>
      <c r="JR24" s="188">
        <f t="shared" si="30"/>
        <v>2017</v>
      </c>
      <c r="JS24" s="188">
        <f t="shared" si="30"/>
        <v>2017</v>
      </c>
      <c r="JT24" s="188">
        <f t="shared" si="30"/>
        <v>2017</v>
      </c>
      <c r="JU24" s="188">
        <f t="shared" si="30"/>
        <v>2017</v>
      </c>
      <c r="JV24" s="188">
        <f t="shared" si="30"/>
        <v>2017</v>
      </c>
      <c r="JW24" s="188">
        <f t="shared" si="30"/>
        <v>2017</v>
      </c>
      <c r="JX24" s="188">
        <f t="shared" si="30"/>
        <v>2017</v>
      </c>
      <c r="JY24" s="188">
        <f t="shared" si="30"/>
        <v>2017</v>
      </c>
      <c r="JZ24" s="188">
        <f t="shared" si="30"/>
        <v>2017</v>
      </c>
      <c r="KA24" s="188">
        <f t="shared" si="30"/>
        <v>2017</v>
      </c>
      <c r="KB24" s="188">
        <f t="shared" si="30"/>
        <v>2017</v>
      </c>
      <c r="KC24" s="188">
        <f t="shared" si="30"/>
        <v>2017</v>
      </c>
      <c r="KD24" s="188">
        <f t="shared" si="30"/>
        <v>2017</v>
      </c>
      <c r="KE24" s="188">
        <f t="shared" si="30"/>
        <v>2017</v>
      </c>
      <c r="KF24" s="188">
        <f t="shared" si="30"/>
        <v>2017</v>
      </c>
      <c r="KG24" s="188">
        <f t="shared" si="30"/>
        <v>2017</v>
      </c>
      <c r="KH24" s="188">
        <f t="shared" si="30"/>
        <v>2017</v>
      </c>
      <c r="KI24" s="188">
        <f t="shared" si="30"/>
        <v>2017</v>
      </c>
      <c r="KJ24" s="188">
        <f t="shared" si="30"/>
        <v>2017</v>
      </c>
      <c r="KK24" s="188">
        <f t="shared" si="30"/>
        <v>2017</v>
      </c>
      <c r="KL24" s="188">
        <f t="shared" si="30"/>
        <v>2017</v>
      </c>
      <c r="KM24" s="188">
        <f t="shared" si="30"/>
        <v>2017</v>
      </c>
      <c r="KN24" s="188">
        <f t="shared" si="30"/>
        <v>2017</v>
      </c>
      <c r="KO24" s="188">
        <f t="shared" si="30"/>
        <v>2017</v>
      </c>
      <c r="KP24" s="188">
        <f t="shared" si="30"/>
        <v>2017</v>
      </c>
      <c r="KQ24" s="188">
        <f t="shared" si="30"/>
        <v>2017</v>
      </c>
      <c r="KR24" s="188">
        <f t="shared" si="30"/>
        <v>2017</v>
      </c>
      <c r="KS24" s="188">
        <f t="shared" si="30"/>
        <v>2017</v>
      </c>
      <c r="KT24" s="188">
        <f t="shared" si="30"/>
        <v>2017</v>
      </c>
      <c r="KU24" s="188">
        <f t="shared" si="30"/>
        <v>2017</v>
      </c>
      <c r="KV24" s="188">
        <f t="shared" si="30"/>
        <v>2017</v>
      </c>
      <c r="KW24" s="188">
        <f t="shared" si="30"/>
        <v>2017</v>
      </c>
      <c r="KX24" s="188">
        <f t="shared" si="30"/>
        <v>2017</v>
      </c>
      <c r="KY24" s="188">
        <f t="shared" si="30"/>
        <v>2017</v>
      </c>
      <c r="KZ24" s="188">
        <f t="shared" si="30"/>
        <v>2017</v>
      </c>
      <c r="LA24" s="188">
        <f t="shared" si="30"/>
        <v>2017</v>
      </c>
      <c r="LB24" s="188">
        <f t="shared" si="30"/>
        <v>2017</v>
      </c>
    </row>
    <row r="25" spans="1:314" ht="15" outlineLevel="1" x14ac:dyDescent="0.25">
      <c r="A25" s="21"/>
      <c r="B25" s="28"/>
      <c r="C25" s="314"/>
      <c r="D25" s="159"/>
      <c r="E25" s="188">
        <f>MONTH(E17)</f>
        <v>7</v>
      </c>
      <c r="F25" s="188">
        <f t="shared" ref="F25:BQ25" si="31">MONTH(F17)</f>
        <v>7</v>
      </c>
      <c r="G25" s="188">
        <f t="shared" si="31"/>
        <v>7</v>
      </c>
      <c r="H25" s="188">
        <f t="shared" si="31"/>
        <v>7</v>
      </c>
      <c r="I25" s="188">
        <f t="shared" si="31"/>
        <v>7</v>
      </c>
      <c r="J25" s="188">
        <f t="shared" si="31"/>
        <v>7</v>
      </c>
      <c r="K25" s="188">
        <f t="shared" si="31"/>
        <v>7</v>
      </c>
      <c r="L25" s="188">
        <f t="shared" si="31"/>
        <v>7</v>
      </c>
      <c r="M25" s="188">
        <f t="shared" si="31"/>
        <v>7</v>
      </c>
      <c r="N25" s="188">
        <f t="shared" si="31"/>
        <v>7</v>
      </c>
      <c r="O25" s="188">
        <f t="shared" si="31"/>
        <v>7</v>
      </c>
      <c r="P25" s="188">
        <f t="shared" si="31"/>
        <v>7</v>
      </c>
      <c r="Q25" s="188">
        <f t="shared" si="31"/>
        <v>7</v>
      </c>
      <c r="R25" s="188">
        <f t="shared" si="31"/>
        <v>7</v>
      </c>
      <c r="S25" s="188">
        <f t="shared" si="31"/>
        <v>7</v>
      </c>
      <c r="T25" s="188">
        <f t="shared" si="31"/>
        <v>8</v>
      </c>
      <c r="U25" s="188">
        <f t="shared" si="31"/>
        <v>8</v>
      </c>
      <c r="V25" s="188">
        <f t="shared" si="31"/>
        <v>8</v>
      </c>
      <c r="W25" s="188">
        <f t="shared" si="31"/>
        <v>8</v>
      </c>
      <c r="X25" s="188">
        <f t="shared" si="31"/>
        <v>8</v>
      </c>
      <c r="Y25" s="188">
        <f t="shared" si="31"/>
        <v>8</v>
      </c>
      <c r="Z25" s="188">
        <f t="shared" si="31"/>
        <v>8</v>
      </c>
      <c r="AA25" s="188">
        <f t="shared" si="31"/>
        <v>8</v>
      </c>
      <c r="AB25" s="188">
        <f t="shared" si="31"/>
        <v>8</v>
      </c>
      <c r="AC25" s="188">
        <f t="shared" si="31"/>
        <v>8</v>
      </c>
      <c r="AD25" s="188">
        <f t="shared" si="31"/>
        <v>8</v>
      </c>
      <c r="AE25" s="188">
        <f t="shared" si="31"/>
        <v>8</v>
      </c>
      <c r="AF25" s="188">
        <f t="shared" si="31"/>
        <v>8</v>
      </c>
      <c r="AG25" s="188">
        <f t="shared" si="31"/>
        <v>8</v>
      </c>
      <c r="AH25" s="188">
        <f t="shared" si="31"/>
        <v>8</v>
      </c>
      <c r="AI25" s="188">
        <f t="shared" si="31"/>
        <v>8</v>
      </c>
      <c r="AJ25" s="188">
        <f t="shared" si="31"/>
        <v>8</v>
      </c>
      <c r="AK25" s="188">
        <f t="shared" si="31"/>
        <v>8</v>
      </c>
      <c r="AL25" s="188">
        <f t="shared" si="31"/>
        <v>8</v>
      </c>
      <c r="AM25" s="188">
        <f t="shared" si="31"/>
        <v>8</v>
      </c>
      <c r="AN25" s="188">
        <f t="shared" si="31"/>
        <v>8</v>
      </c>
      <c r="AO25" s="188">
        <f t="shared" si="31"/>
        <v>8</v>
      </c>
      <c r="AP25" s="188">
        <f t="shared" si="31"/>
        <v>8</v>
      </c>
      <c r="AQ25" s="188">
        <f t="shared" si="31"/>
        <v>9</v>
      </c>
      <c r="AR25" s="188">
        <f t="shared" si="31"/>
        <v>9</v>
      </c>
      <c r="AS25" s="188">
        <f t="shared" si="31"/>
        <v>9</v>
      </c>
      <c r="AT25" s="188">
        <f t="shared" si="31"/>
        <v>9</v>
      </c>
      <c r="AU25" s="188">
        <f t="shared" si="31"/>
        <v>9</v>
      </c>
      <c r="AV25" s="188">
        <f t="shared" si="31"/>
        <v>9</v>
      </c>
      <c r="AW25" s="188">
        <f t="shared" si="31"/>
        <v>9</v>
      </c>
      <c r="AX25" s="188">
        <f t="shared" si="31"/>
        <v>9</v>
      </c>
      <c r="AY25" s="188">
        <f t="shared" si="31"/>
        <v>9</v>
      </c>
      <c r="AZ25" s="188">
        <f t="shared" si="31"/>
        <v>9</v>
      </c>
      <c r="BA25" s="188">
        <f t="shared" si="31"/>
        <v>9</v>
      </c>
      <c r="BB25" s="188">
        <f t="shared" si="31"/>
        <v>9</v>
      </c>
      <c r="BC25" s="188">
        <f t="shared" si="31"/>
        <v>9</v>
      </c>
      <c r="BD25" s="188">
        <f t="shared" si="31"/>
        <v>9</v>
      </c>
      <c r="BE25" s="188">
        <f t="shared" si="31"/>
        <v>9</v>
      </c>
      <c r="BF25" s="188">
        <f t="shared" si="31"/>
        <v>9</v>
      </c>
      <c r="BG25" s="188">
        <f t="shared" si="31"/>
        <v>9</v>
      </c>
      <c r="BH25" s="188">
        <f t="shared" si="31"/>
        <v>9</v>
      </c>
      <c r="BI25" s="188">
        <f t="shared" si="31"/>
        <v>9</v>
      </c>
      <c r="BJ25" s="188">
        <f t="shared" si="31"/>
        <v>9</v>
      </c>
      <c r="BK25" s="188">
        <f t="shared" si="31"/>
        <v>9</v>
      </c>
      <c r="BL25" s="188">
        <f t="shared" si="31"/>
        <v>10</v>
      </c>
      <c r="BM25" s="188">
        <f t="shared" si="31"/>
        <v>10</v>
      </c>
      <c r="BN25" s="188">
        <f t="shared" si="31"/>
        <v>10</v>
      </c>
      <c r="BO25" s="188">
        <f t="shared" si="31"/>
        <v>10</v>
      </c>
      <c r="BP25" s="188">
        <f t="shared" si="31"/>
        <v>10</v>
      </c>
      <c r="BQ25" s="188">
        <f t="shared" si="31"/>
        <v>10</v>
      </c>
      <c r="BR25" s="188">
        <f t="shared" ref="BR25:EC25" si="32">MONTH(BR17)</f>
        <v>10</v>
      </c>
      <c r="BS25" s="188">
        <f t="shared" si="32"/>
        <v>10</v>
      </c>
      <c r="BT25" s="188">
        <f t="shared" si="32"/>
        <v>10</v>
      </c>
      <c r="BU25" s="188">
        <f t="shared" si="32"/>
        <v>10</v>
      </c>
      <c r="BV25" s="188">
        <f t="shared" si="32"/>
        <v>10</v>
      </c>
      <c r="BW25" s="188">
        <f t="shared" si="32"/>
        <v>10</v>
      </c>
      <c r="BX25" s="188">
        <f t="shared" si="32"/>
        <v>10</v>
      </c>
      <c r="BY25" s="188">
        <f t="shared" si="32"/>
        <v>10</v>
      </c>
      <c r="BZ25" s="188">
        <f t="shared" si="32"/>
        <v>10</v>
      </c>
      <c r="CA25" s="188">
        <f t="shared" si="32"/>
        <v>10</v>
      </c>
      <c r="CB25" s="188">
        <f t="shared" si="32"/>
        <v>10</v>
      </c>
      <c r="CC25" s="188">
        <f t="shared" si="32"/>
        <v>10</v>
      </c>
      <c r="CD25" s="188">
        <f t="shared" si="32"/>
        <v>10</v>
      </c>
      <c r="CE25" s="188">
        <f t="shared" si="32"/>
        <v>10</v>
      </c>
      <c r="CF25" s="188">
        <f t="shared" si="32"/>
        <v>10</v>
      </c>
      <c r="CG25" s="188">
        <f t="shared" si="32"/>
        <v>11</v>
      </c>
      <c r="CH25" s="188">
        <f t="shared" si="32"/>
        <v>11</v>
      </c>
      <c r="CI25" s="188">
        <f t="shared" si="32"/>
        <v>11</v>
      </c>
      <c r="CJ25" s="188">
        <f t="shared" si="32"/>
        <v>11</v>
      </c>
      <c r="CK25" s="188">
        <f t="shared" si="32"/>
        <v>11</v>
      </c>
      <c r="CL25" s="188">
        <f t="shared" si="32"/>
        <v>11</v>
      </c>
      <c r="CM25" s="188">
        <f t="shared" si="32"/>
        <v>11</v>
      </c>
      <c r="CN25" s="188">
        <f t="shared" si="32"/>
        <v>11</v>
      </c>
      <c r="CO25" s="188">
        <f t="shared" si="32"/>
        <v>11</v>
      </c>
      <c r="CP25" s="188">
        <f t="shared" si="32"/>
        <v>11</v>
      </c>
      <c r="CQ25" s="188">
        <f t="shared" si="32"/>
        <v>11</v>
      </c>
      <c r="CR25" s="188">
        <f t="shared" si="32"/>
        <v>11</v>
      </c>
      <c r="CS25" s="188">
        <f t="shared" si="32"/>
        <v>11</v>
      </c>
      <c r="CT25" s="188">
        <f t="shared" si="32"/>
        <v>11</v>
      </c>
      <c r="CU25" s="188">
        <f t="shared" si="32"/>
        <v>11</v>
      </c>
      <c r="CV25" s="188">
        <f t="shared" si="32"/>
        <v>11</v>
      </c>
      <c r="CW25" s="188">
        <f t="shared" si="32"/>
        <v>11</v>
      </c>
      <c r="CX25" s="188">
        <f t="shared" si="32"/>
        <v>11</v>
      </c>
      <c r="CY25" s="188">
        <f t="shared" si="32"/>
        <v>11</v>
      </c>
      <c r="CZ25" s="188">
        <f t="shared" si="32"/>
        <v>11</v>
      </c>
      <c r="DA25" s="188">
        <f t="shared" si="32"/>
        <v>11</v>
      </c>
      <c r="DB25" s="188">
        <f t="shared" si="32"/>
        <v>12</v>
      </c>
      <c r="DC25" s="188">
        <f t="shared" si="32"/>
        <v>12</v>
      </c>
      <c r="DD25" s="188">
        <f t="shared" si="32"/>
        <v>12</v>
      </c>
      <c r="DE25" s="188">
        <f t="shared" si="32"/>
        <v>12</v>
      </c>
      <c r="DF25" s="188">
        <f t="shared" si="32"/>
        <v>12</v>
      </c>
      <c r="DG25" s="188">
        <f t="shared" si="32"/>
        <v>12</v>
      </c>
      <c r="DH25" s="188">
        <f t="shared" si="32"/>
        <v>12</v>
      </c>
      <c r="DI25" s="188">
        <f t="shared" si="32"/>
        <v>12</v>
      </c>
      <c r="DJ25" s="188">
        <f t="shared" si="32"/>
        <v>12</v>
      </c>
      <c r="DK25" s="188">
        <f t="shared" si="32"/>
        <v>12</v>
      </c>
      <c r="DL25" s="188">
        <f t="shared" si="32"/>
        <v>12</v>
      </c>
      <c r="DM25" s="188">
        <f t="shared" si="32"/>
        <v>12</v>
      </c>
      <c r="DN25" s="188">
        <f t="shared" si="32"/>
        <v>12</v>
      </c>
      <c r="DO25" s="188">
        <f t="shared" si="32"/>
        <v>12</v>
      </c>
      <c r="DP25" s="188">
        <f t="shared" si="32"/>
        <v>12</v>
      </c>
      <c r="DQ25" s="188">
        <f t="shared" si="32"/>
        <v>12</v>
      </c>
      <c r="DR25" s="188">
        <f t="shared" si="32"/>
        <v>12</v>
      </c>
      <c r="DS25" s="188">
        <f t="shared" si="32"/>
        <v>12</v>
      </c>
      <c r="DT25" s="188">
        <f t="shared" si="32"/>
        <v>12</v>
      </c>
      <c r="DU25" s="188">
        <f t="shared" si="32"/>
        <v>12</v>
      </c>
      <c r="DV25" s="188">
        <f t="shared" si="32"/>
        <v>12</v>
      </c>
      <c r="DW25" s="188">
        <f t="shared" si="32"/>
        <v>1</v>
      </c>
      <c r="DX25" s="188">
        <f t="shared" si="32"/>
        <v>1</v>
      </c>
      <c r="DY25" s="188">
        <f t="shared" si="32"/>
        <v>1</v>
      </c>
      <c r="DZ25" s="188">
        <f t="shared" si="32"/>
        <v>1</v>
      </c>
      <c r="EA25" s="188">
        <f t="shared" si="32"/>
        <v>1</v>
      </c>
      <c r="EB25" s="188">
        <f t="shared" si="32"/>
        <v>1</v>
      </c>
      <c r="EC25" s="188">
        <f t="shared" si="32"/>
        <v>1</v>
      </c>
      <c r="ED25" s="188">
        <f t="shared" ref="ED25:GO25" si="33">MONTH(ED17)</f>
        <v>1</v>
      </c>
      <c r="EE25" s="188">
        <f t="shared" si="33"/>
        <v>1</v>
      </c>
      <c r="EF25" s="188">
        <f t="shared" si="33"/>
        <v>1</v>
      </c>
      <c r="EG25" s="188">
        <f t="shared" si="33"/>
        <v>1</v>
      </c>
      <c r="EH25" s="188">
        <f t="shared" si="33"/>
        <v>1</v>
      </c>
      <c r="EI25" s="188">
        <f t="shared" si="33"/>
        <v>1</v>
      </c>
      <c r="EJ25" s="188">
        <f t="shared" si="33"/>
        <v>1</v>
      </c>
      <c r="EK25" s="188">
        <f t="shared" si="33"/>
        <v>1</v>
      </c>
      <c r="EL25" s="188">
        <f t="shared" si="33"/>
        <v>1</v>
      </c>
      <c r="EM25" s="188">
        <f t="shared" si="33"/>
        <v>1</v>
      </c>
      <c r="EN25" s="188">
        <f t="shared" si="33"/>
        <v>1</v>
      </c>
      <c r="EO25" s="188">
        <f t="shared" si="33"/>
        <v>1</v>
      </c>
      <c r="EP25" s="188">
        <f t="shared" si="33"/>
        <v>1</v>
      </c>
      <c r="EQ25" s="188">
        <f t="shared" si="33"/>
        <v>2</v>
      </c>
      <c r="ER25" s="188">
        <f t="shared" si="33"/>
        <v>2</v>
      </c>
      <c r="ES25" s="188">
        <f t="shared" si="33"/>
        <v>2</v>
      </c>
      <c r="ET25" s="188">
        <f t="shared" si="33"/>
        <v>2</v>
      </c>
      <c r="EU25" s="188">
        <f t="shared" si="33"/>
        <v>2</v>
      </c>
      <c r="EV25" s="188">
        <f t="shared" si="33"/>
        <v>2</v>
      </c>
      <c r="EW25" s="188">
        <f t="shared" si="33"/>
        <v>2</v>
      </c>
      <c r="EX25" s="188">
        <f t="shared" si="33"/>
        <v>2</v>
      </c>
      <c r="EY25" s="188">
        <f t="shared" si="33"/>
        <v>2</v>
      </c>
      <c r="EZ25" s="188">
        <f t="shared" si="33"/>
        <v>2</v>
      </c>
      <c r="FA25" s="188">
        <f t="shared" si="33"/>
        <v>2</v>
      </c>
      <c r="FB25" s="188">
        <f t="shared" si="33"/>
        <v>2</v>
      </c>
      <c r="FC25" s="188">
        <f t="shared" si="33"/>
        <v>2</v>
      </c>
      <c r="FD25" s="188">
        <f t="shared" si="33"/>
        <v>2</v>
      </c>
      <c r="FE25" s="188">
        <f t="shared" si="33"/>
        <v>2</v>
      </c>
      <c r="FF25" s="188">
        <f t="shared" si="33"/>
        <v>2</v>
      </c>
      <c r="FG25" s="188">
        <f t="shared" si="33"/>
        <v>2</v>
      </c>
      <c r="FH25" s="188">
        <f t="shared" si="33"/>
        <v>2</v>
      </c>
      <c r="FI25" s="188">
        <f t="shared" si="33"/>
        <v>2</v>
      </c>
      <c r="FJ25" s="188">
        <f t="shared" si="33"/>
        <v>3</v>
      </c>
      <c r="FK25" s="188">
        <f t="shared" si="33"/>
        <v>3</v>
      </c>
      <c r="FL25" s="188">
        <f t="shared" si="33"/>
        <v>3</v>
      </c>
      <c r="FM25" s="188">
        <f t="shared" si="33"/>
        <v>3</v>
      </c>
      <c r="FN25" s="188">
        <f t="shared" si="33"/>
        <v>3</v>
      </c>
      <c r="FO25" s="188">
        <f t="shared" si="33"/>
        <v>3</v>
      </c>
      <c r="FP25" s="188">
        <f t="shared" si="33"/>
        <v>3</v>
      </c>
      <c r="FQ25" s="188">
        <f t="shared" si="33"/>
        <v>3</v>
      </c>
      <c r="FR25" s="188">
        <f t="shared" si="33"/>
        <v>3</v>
      </c>
      <c r="FS25" s="188">
        <f t="shared" si="33"/>
        <v>3</v>
      </c>
      <c r="FT25" s="188">
        <f t="shared" si="33"/>
        <v>3</v>
      </c>
      <c r="FU25" s="188">
        <f t="shared" si="33"/>
        <v>3</v>
      </c>
      <c r="FV25" s="188">
        <f t="shared" si="33"/>
        <v>3</v>
      </c>
      <c r="FW25" s="188">
        <f t="shared" si="33"/>
        <v>3</v>
      </c>
      <c r="FX25" s="188">
        <f t="shared" si="33"/>
        <v>3</v>
      </c>
      <c r="FY25" s="188">
        <f t="shared" si="33"/>
        <v>3</v>
      </c>
      <c r="FZ25" s="188">
        <f t="shared" si="33"/>
        <v>3</v>
      </c>
      <c r="GA25" s="188">
        <f t="shared" si="33"/>
        <v>3</v>
      </c>
      <c r="GB25" s="188">
        <f t="shared" si="33"/>
        <v>3</v>
      </c>
      <c r="GC25" s="188">
        <f t="shared" si="33"/>
        <v>3</v>
      </c>
      <c r="GD25" s="188">
        <f t="shared" si="33"/>
        <v>3</v>
      </c>
      <c r="GE25" s="188">
        <f t="shared" si="33"/>
        <v>3</v>
      </c>
      <c r="GF25" s="188">
        <f t="shared" si="33"/>
        <v>3</v>
      </c>
      <c r="GG25" s="188">
        <f t="shared" si="33"/>
        <v>4</v>
      </c>
      <c r="GH25" s="188">
        <f t="shared" si="33"/>
        <v>4</v>
      </c>
      <c r="GI25" s="188">
        <f t="shared" si="33"/>
        <v>4</v>
      </c>
      <c r="GJ25" s="188">
        <f t="shared" si="33"/>
        <v>4</v>
      </c>
      <c r="GK25" s="188">
        <f t="shared" si="33"/>
        <v>4</v>
      </c>
      <c r="GL25" s="188">
        <f t="shared" si="33"/>
        <v>4</v>
      </c>
      <c r="GM25" s="188">
        <f t="shared" si="33"/>
        <v>4</v>
      </c>
      <c r="GN25" s="188">
        <f t="shared" si="33"/>
        <v>4</v>
      </c>
      <c r="GO25" s="188">
        <f t="shared" si="33"/>
        <v>4</v>
      </c>
      <c r="GP25" s="188">
        <f t="shared" ref="GP25:JA25" si="34">MONTH(GP17)</f>
        <v>4</v>
      </c>
      <c r="GQ25" s="188">
        <f t="shared" si="34"/>
        <v>4</v>
      </c>
      <c r="GR25" s="188">
        <f t="shared" si="34"/>
        <v>4</v>
      </c>
      <c r="GS25" s="188">
        <f t="shared" si="34"/>
        <v>4</v>
      </c>
      <c r="GT25" s="188">
        <f t="shared" si="34"/>
        <v>4</v>
      </c>
      <c r="GU25" s="188">
        <f t="shared" si="34"/>
        <v>4</v>
      </c>
      <c r="GV25" s="188">
        <f t="shared" si="34"/>
        <v>4</v>
      </c>
      <c r="GW25" s="188">
        <f t="shared" si="34"/>
        <v>4</v>
      </c>
      <c r="GX25" s="188">
        <f t="shared" si="34"/>
        <v>4</v>
      </c>
      <c r="GY25" s="188">
        <f t="shared" si="34"/>
        <v>4</v>
      </c>
      <c r="GZ25" s="188">
        <f t="shared" si="34"/>
        <v>5</v>
      </c>
      <c r="HA25" s="188">
        <f t="shared" si="34"/>
        <v>5</v>
      </c>
      <c r="HB25" s="188">
        <f t="shared" si="34"/>
        <v>5</v>
      </c>
      <c r="HC25" s="188">
        <f t="shared" si="34"/>
        <v>5</v>
      </c>
      <c r="HD25" s="188">
        <f t="shared" si="34"/>
        <v>5</v>
      </c>
      <c r="HE25" s="188">
        <f t="shared" si="34"/>
        <v>5</v>
      </c>
      <c r="HF25" s="188">
        <f t="shared" si="34"/>
        <v>5</v>
      </c>
      <c r="HG25" s="188">
        <f t="shared" si="34"/>
        <v>5</v>
      </c>
      <c r="HH25" s="188">
        <f t="shared" si="34"/>
        <v>5</v>
      </c>
      <c r="HI25" s="188">
        <f t="shared" si="34"/>
        <v>5</v>
      </c>
      <c r="HJ25" s="188">
        <f t="shared" si="34"/>
        <v>5</v>
      </c>
      <c r="HK25" s="188">
        <f t="shared" si="34"/>
        <v>5</v>
      </c>
      <c r="HL25" s="188">
        <f t="shared" si="34"/>
        <v>5</v>
      </c>
      <c r="HM25" s="188">
        <f t="shared" si="34"/>
        <v>5</v>
      </c>
      <c r="HN25" s="188">
        <f t="shared" si="34"/>
        <v>5</v>
      </c>
      <c r="HO25" s="188">
        <f t="shared" si="34"/>
        <v>5</v>
      </c>
      <c r="HP25" s="188">
        <f t="shared" si="34"/>
        <v>5</v>
      </c>
      <c r="HQ25" s="188">
        <f t="shared" si="34"/>
        <v>5</v>
      </c>
      <c r="HR25" s="188">
        <f t="shared" si="34"/>
        <v>5</v>
      </c>
      <c r="HS25" s="188">
        <f t="shared" si="34"/>
        <v>5</v>
      </c>
      <c r="HT25" s="188">
        <f t="shared" si="34"/>
        <v>5</v>
      </c>
      <c r="HU25" s="188">
        <f t="shared" si="34"/>
        <v>5</v>
      </c>
      <c r="HV25" s="188">
        <f t="shared" si="34"/>
        <v>6</v>
      </c>
      <c r="HW25" s="188">
        <f t="shared" si="34"/>
        <v>6</v>
      </c>
      <c r="HX25" s="188">
        <f t="shared" si="34"/>
        <v>6</v>
      </c>
      <c r="HY25" s="188">
        <f t="shared" si="34"/>
        <v>6</v>
      </c>
      <c r="HZ25" s="188">
        <f t="shared" si="34"/>
        <v>6</v>
      </c>
      <c r="IA25" s="188">
        <f t="shared" si="34"/>
        <v>6</v>
      </c>
      <c r="IB25" s="188">
        <f t="shared" si="34"/>
        <v>6</v>
      </c>
      <c r="IC25" s="188">
        <f t="shared" si="34"/>
        <v>6</v>
      </c>
      <c r="ID25" s="188">
        <f t="shared" si="34"/>
        <v>6</v>
      </c>
      <c r="IE25" s="188">
        <f t="shared" si="34"/>
        <v>6</v>
      </c>
      <c r="IF25" s="188">
        <f t="shared" si="34"/>
        <v>6</v>
      </c>
      <c r="IG25" s="188">
        <f t="shared" si="34"/>
        <v>6</v>
      </c>
      <c r="IH25" s="188">
        <f t="shared" si="34"/>
        <v>6</v>
      </c>
      <c r="II25" s="188">
        <f t="shared" si="34"/>
        <v>6</v>
      </c>
      <c r="IJ25" s="188">
        <f t="shared" si="34"/>
        <v>6</v>
      </c>
      <c r="IK25" s="188">
        <f t="shared" si="34"/>
        <v>6</v>
      </c>
      <c r="IL25" s="188">
        <f t="shared" si="34"/>
        <v>6</v>
      </c>
      <c r="IM25" s="188">
        <f t="shared" si="34"/>
        <v>6</v>
      </c>
      <c r="IN25" s="188">
        <f t="shared" si="34"/>
        <v>6</v>
      </c>
      <c r="IO25" s="188">
        <f t="shared" si="34"/>
        <v>6</v>
      </c>
      <c r="IP25" s="188">
        <f t="shared" si="34"/>
        <v>6</v>
      </c>
      <c r="IQ25" s="188">
        <f t="shared" si="34"/>
        <v>6</v>
      </c>
      <c r="IR25" s="188">
        <f t="shared" si="34"/>
        <v>7</v>
      </c>
      <c r="IS25" s="188">
        <f t="shared" si="34"/>
        <v>7</v>
      </c>
      <c r="IT25" s="188">
        <f t="shared" si="34"/>
        <v>7</v>
      </c>
      <c r="IU25" s="188">
        <f t="shared" si="34"/>
        <v>7</v>
      </c>
      <c r="IV25" s="188">
        <f t="shared" si="34"/>
        <v>7</v>
      </c>
      <c r="IW25" s="188">
        <f t="shared" si="34"/>
        <v>7</v>
      </c>
      <c r="IX25" s="188">
        <f t="shared" si="34"/>
        <v>7</v>
      </c>
      <c r="IY25" s="188">
        <f t="shared" si="34"/>
        <v>7</v>
      </c>
      <c r="IZ25" s="188">
        <f t="shared" si="34"/>
        <v>7</v>
      </c>
      <c r="JA25" s="188">
        <f t="shared" si="34"/>
        <v>7</v>
      </c>
      <c r="JB25" s="188">
        <f t="shared" ref="JB25:LB25" si="35">MONTH(JB17)</f>
        <v>7</v>
      </c>
      <c r="JC25" s="188">
        <f t="shared" si="35"/>
        <v>7</v>
      </c>
      <c r="JD25" s="188">
        <f t="shared" si="35"/>
        <v>7</v>
      </c>
      <c r="JE25" s="188">
        <f t="shared" si="35"/>
        <v>7</v>
      </c>
      <c r="JF25" s="188">
        <f t="shared" si="35"/>
        <v>7</v>
      </c>
      <c r="JG25" s="188">
        <f t="shared" si="35"/>
        <v>7</v>
      </c>
      <c r="JH25" s="188">
        <f t="shared" si="35"/>
        <v>7</v>
      </c>
      <c r="JI25" s="188">
        <f t="shared" si="35"/>
        <v>7</v>
      </c>
      <c r="JJ25" s="188">
        <f t="shared" si="35"/>
        <v>7</v>
      </c>
      <c r="JK25" s="188">
        <f t="shared" si="35"/>
        <v>7</v>
      </c>
      <c r="JL25" s="188">
        <f t="shared" si="35"/>
        <v>8</v>
      </c>
      <c r="JM25" s="188">
        <f t="shared" si="35"/>
        <v>8</v>
      </c>
      <c r="JN25" s="188">
        <f t="shared" si="35"/>
        <v>8</v>
      </c>
      <c r="JO25" s="188">
        <f t="shared" si="35"/>
        <v>8</v>
      </c>
      <c r="JP25" s="188">
        <f t="shared" si="35"/>
        <v>8</v>
      </c>
      <c r="JQ25" s="188">
        <f t="shared" si="35"/>
        <v>8</v>
      </c>
      <c r="JR25" s="188">
        <f t="shared" si="35"/>
        <v>8</v>
      </c>
      <c r="JS25" s="188">
        <f t="shared" si="35"/>
        <v>8</v>
      </c>
      <c r="JT25" s="188">
        <f t="shared" si="35"/>
        <v>8</v>
      </c>
      <c r="JU25" s="188">
        <f t="shared" si="35"/>
        <v>8</v>
      </c>
      <c r="JV25" s="188">
        <f t="shared" si="35"/>
        <v>8</v>
      </c>
      <c r="JW25" s="188">
        <f t="shared" si="35"/>
        <v>8</v>
      </c>
      <c r="JX25" s="188">
        <f t="shared" si="35"/>
        <v>8</v>
      </c>
      <c r="JY25" s="188">
        <f t="shared" si="35"/>
        <v>8</v>
      </c>
      <c r="JZ25" s="188">
        <f t="shared" si="35"/>
        <v>8</v>
      </c>
      <c r="KA25" s="188">
        <f t="shared" si="35"/>
        <v>8</v>
      </c>
      <c r="KB25" s="188">
        <f t="shared" si="35"/>
        <v>8</v>
      </c>
      <c r="KC25" s="188">
        <f t="shared" si="35"/>
        <v>8</v>
      </c>
      <c r="KD25" s="188">
        <f t="shared" si="35"/>
        <v>8</v>
      </c>
      <c r="KE25" s="188">
        <f t="shared" si="35"/>
        <v>8</v>
      </c>
      <c r="KF25" s="188">
        <f t="shared" si="35"/>
        <v>8</v>
      </c>
      <c r="KG25" s="188">
        <f t="shared" si="35"/>
        <v>8</v>
      </c>
      <c r="KH25" s="188">
        <f t="shared" si="35"/>
        <v>8</v>
      </c>
      <c r="KI25" s="188">
        <f t="shared" si="35"/>
        <v>9</v>
      </c>
      <c r="KJ25" s="188">
        <f t="shared" si="35"/>
        <v>9</v>
      </c>
      <c r="KK25" s="188">
        <f t="shared" si="35"/>
        <v>9</v>
      </c>
      <c r="KL25" s="188">
        <f t="shared" si="35"/>
        <v>9</v>
      </c>
      <c r="KM25" s="188">
        <f t="shared" si="35"/>
        <v>9</v>
      </c>
      <c r="KN25" s="188">
        <f t="shared" si="35"/>
        <v>9</v>
      </c>
      <c r="KO25" s="188">
        <f t="shared" si="35"/>
        <v>9</v>
      </c>
      <c r="KP25" s="188">
        <f t="shared" si="35"/>
        <v>9</v>
      </c>
      <c r="KQ25" s="188">
        <f t="shared" si="35"/>
        <v>9</v>
      </c>
      <c r="KR25" s="188">
        <f t="shared" si="35"/>
        <v>9</v>
      </c>
      <c r="KS25" s="188">
        <f t="shared" si="35"/>
        <v>9</v>
      </c>
      <c r="KT25" s="188">
        <f t="shared" si="35"/>
        <v>9</v>
      </c>
      <c r="KU25" s="188">
        <f t="shared" si="35"/>
        <v>9</v>
      </c>
      <c r="KV25" s="188">
        <f t="shared" si="35"/>
        <v>9</v>
      </c>
      <c r="KW25" s="188">
        <f t="shared" si="35"/>
        <v>9</v>
      </c>
      <c r="KX25" s="188">
        <f t="shared" si="35"/>
        <v>9</v>
      </c>
      <c r="KY25" s="188">
        <f t="shared" si="35"/>
        <v>9</v>
      </c>
      <c r="KZ25" s="188">
        <f t="shared" si="35"/>
        <v>9</v>
      </c>
      <c r="LA25" s="188">
        <f t="shared" si="35"/>
        <v>9</v>
      </c>
      <c r="LB25" s="188">
        <f t="shared" si="35"/>
        <v>9</v>
      </c>
    </row>
    <row r="26" spans="1:314" ht="15" outlineLevel="1" x14ac:dyDescent="0.25">
      <c r="A26" s="21"/>
      <c r="B26" s="28"/>
      <c r="C26" s="314"/>
      <c r="D26" s="159"/>
      <c r="E26" s="188" t="s">
        <v>218</v>
      </c>
      <c r="F26" s="400" t="s">
        <v>219</v>
      </c>
      <c r="G26" s="400" t="s">
        <v>220</v>
      </c>
      <c r="H26" s="400" t="s">
        <v>221</v>
      </c>
      <c r="I26" s="400" t="s">
        <v>222</v>
      </c>
      <c r="J26" s="400" t="s">
        <v>223</v>
      </c>
      <c r="K26" s="400" t="s">
        <v>224</v>
      </c>
      <c r="L26" s="400" t="s">
        <v>225</v>
      </c>
      <c r="M26" s="400" t="s">
        <v>226</v>
      </c>
      <c r="N26" s="400" t="s">
        <v>227</v>
      </c>
      <c r="O26" s="400" t="s">
        <v>228</v>
      </c>
      <c r="P26" s="400" t="s">
        <v>229</v>
      </c>
      <c r="Q26" s="400" t="s">
        <v>230</v>
      </c>
      <c r="R26" s="400" t="s">
        <v>231</v>
      </c>
      <c r="S26" s="400" t="s">
        <v>232</v>
      </c>
      <c r="T26" s="400">
        <v>10.201700000000001</v>
      </c>
      <c r="U26" s="400" t="s">
        <v>235</v>
      </c>
      <c r="V26" s="400" t="s">
        <v>236</v>
      </c>
      <c r="W26" s="400" t="s">
        <v>237</v>
      </c>
      <c r="X26" s="400" t="s">
        <v>238</v>
      </c>
      <c r="Y26" s="400" t="s">
        <v>239</v>
      </c>
      <c r="Z26" s="400" t="s">
        <v>240</v>
      </c>
      <c r="AA26" s="400" t="s">
        <v>241</v>
      </c>
      <c r="AB26" s="400" t="s">
        <v>242</v>
      </c>
      <c r="AC26" s="400" t="s">
        <v>243</v>
      </c>
      <c r="AD26" s="400" t="s">
        <v>244</v>
      </c>
      <c r="AE26" s="400" t="s">
        <v>245</v>
      </c>
      <c r="AF26" s="188"/>
      <c r="AG26" s="188"/>
      <c r="AH26" s="188"/>
      <c r="AI26" s="188"/>
      <c r="AJ26" s="188"/>
      <c r="AK26" s="188"/>
      <c r="AL26" s="188"/>
      <c r="AM26" s="188"/>
      <c r="AN26" s="188"/>
      <c r="AO26" s="188"/>
      <c r="AP26" s="188"/>
      <c r="AQ26" s="188"/>
      <c r="AR26" s="188"/>
      <c r="AS26" s="188"/>
      <c r="AT26" s="188"/>
      <c r="AU26" s="188"/>
      <c r="AV26" s="188"/>
      <c r="AW26" s="188"/>
      <c r="AX26" s="188"/>
      <c r="AY26" s="188"/>
      <c r="AZ26" s="188"/>
      <c r="BA26" s="188"/>
      <c r="BB26" s="188"/>
      <c r="BC26" s="188"/>
      <c r="BD26" s="188"/>
      <c r="BE26" s="188"/>
      <c r="BF26" s="188"/>
      <c r="BG26" s="188"/>
      <c r="BH26" s="188"/>
      <c r="BI26" s="188"/>
      <c r="BJ26" s="188"/>
      <c r="BK26" s="188"/>
      <c r="BL26" s="188"/>
      <c r="BM26" s="188"/>
      <c r="BN26" s="188"/>
      <c r="BO26" s="188"/>
      <c r="BP26" s="188"/>
      <c r="BQ26" s="188"/>
      <c r="BR26" s="188"/>
      <c r="BS26" s="188"/>
      <c r="BT26" s="188"/>
      <c r="BU26" s="188"/>
      <c r="BV26" s="188"/>
      <c r="BW26" s="188"/>
      <c r="BX26" s="188"/>
      <c r="BY26" s="188"/>
      <c r="BZ26" s="188"/>
      <c r="CA26" s="188"/>
      <c r="CB26" s="188"/>
      <c r="CC26" s="188"/>
      <c r="CD26" s="188"/>
      <c r="CE26" s="188"/>
      <c r="CF26" s="188"/>
      <c r="CG26" s="188"/>
      <c r="CH26" s="188"/>
      <c r="CI26" s="188"/>
      <c r="CJ26" s="188"/>
      <c r="CK26" s="188"/>
      <c r="CL26" s="188"/>
      <c r="CM26" s="188"/>
      <c r="CN26" s="188"/>
      <c r="CO26" s="188"/>
      <c r="CP26" s="188"/>
      <c r="CQ26" s="188"/>
      <c r="CR26" s="188"/>
      <c r="CS26" s="188"/>
      <c r="CT26" s="188"/>
      <c r="CU26" s="188"/>
      <c r="CV26" s="188"/>
      <c r="CW26" s="188"/>
      <c r="CX26" s="188"/>
      <c r="CY26" s="188"/>
      <c r="CZ26" s="188"/>
      <c r="DA26" s="188"/>
      <c r="DB26" s="188"/>
      <c r="DC26" s="188"/>
      <c r="DD26" s="188"/>
      <c r="DE26" s="188"/>
      <c r="DF26" s="188"/>
      <c r="DG26" s="188"/>
      <c r="DH26" s="188"/>
      <c r="DI26" s="188"/>
      <c r="DJ26" s="188"/>
      <c r="DK26" s="188"/>
      <c r="DL26" s="188"/>
      <c r="DM26" s="188"/>
      <c r="DN26" s="188"/>
      <c r="DO26" s="188"/>
      <c r="DP26" s="188"/>
      <c r="DQ26" s="188"/>
      <c r="DR26" s="188"/>
      <c r="DS26" s="188"/>
      <c r="DT26" s="188"/>
      <c r="DU26" s="188"/>
      <c r="DV26" s="188"/>
      <c r="DW26" s="188"/>
      <c r="DX26" s="188"/>
      <c r="DY26" s="188"/>
      <c r="DZ26" s="188"/>
      <c r="EA26" s="188"/>
      <c r="EB26" s="188"/>
      <c r="EC26" s="188"/>
      <c r="ED26" s="188"/>
      <c r="EE26" s="188"/>
      <c r="EF26" s="188"/>
      <c r="EG26" s="188"/>
      <c r="EH26" s="188"/>
      <c r="EI26" s="188"/>
      <c r="EJ26" s="188"/>
      <c r="EK26" s="188"/>
      <c r="EL26" s="188"/>
      <c r="EM26" s="188"/>
      <c r="EN26" s="188"/>
      <c r="EO26" s="188"/>
      <c r="EP26" s="188"/>
      <c r="EQ26" s="188"/>
      <c r="ER26" s="188"/>
      <c r="ES26" s="188"/>
      <c r="ET26" s="188"/>
      <c r="EU26" s="188"/>
      <c r="EV26" s="188"/>
      <c r="EW26" s="188"/>
      <c r="EX26" s="188"/>
      <c r="EY26" s="188"/>
      <c r="EZ26" s="188"/>
      <c r="FA26" s="188"/>
      <c r="FB26" s="188"/>
      <c r="FC26" s="188"/>
      <c r="FD26" s="188"/>
      <c r="FE26" s="188"/>
      <c r="FF26" s="188"/>
      <c r="FG26" s="188"/>
      <c r="FH26" s="188"/>
      <c r="FI26" s="188"/>
      <c r="FJ26" s="188"/>
      <c r="FK26" s="188"/>
      <c r="FL26" s="188"/>
      <c r="FM26" s="188"/>
      <c r="FN26" s="188"/>
      <c r="FO26" s="188"/>
      <c r="FP26" s="188"/>
      <c r="FQ26" s="188"/>
      <c r="FR26" s="188"/>
      <c r="FS26" s="188"/>
      <c r="FT26" s="188"/>
      <c r="FU26" s="188"/>
      <c r="FV26" s="188"/>
      <c r="FW26" s="188"/>
      <c r="FX26" s="188"/>
      <c r="FY26" s="188"/>
      <c r="FZ26" s="188"/>
      <c r="GA26" s="188"/>
      <c r="GB26" s="188"/>
      <c r="GC26" s="188"/>
      <c r="GD26" s="188"/>
      <c r="GE26" s="188"/>
      <c r="GF26" s="188"/>
      <c r="GG26" s="188"/>
      <c r="GH26" s="188"/>
      <c r="GI26" s="188"/>
      <c r="GJ26" s="188"/>
      <c r="GK26" s="188"/>
      <c r="GL26" s="188"/>
      <c r="GM26" s="188"/>
      <c r="GN26" s="188"/>
      <c r="GO26" s="188"/>
      <c r="GP26" s="188"/>
      <c r="GQ26" s="188"/>
      <c r="GR26" s="188"/>
      <c r="GS26" s="188"/>
      <c r="GT26" s="188"/>
      <c r="GU26" s="188"/>
      <c r="GV26" s="188"/>
      <c r="GW26" s="188"/>
      <c r="GX26" s="188"/>
      <c r="GY26" s="188"/>
      <c r="GZ26" s="188"/>
      <c r="HA26" s="188"/>
      <c r="HB26" s="188"/>
      <c r="HC26" s="188"/>
      <c r="HD26" s="188"/>
      <c r="HE26" s="188"/>
      <c r="HF26" s="188"/>
      <c r="HG26" s="188"/>
      <c r="HH26" s="188"/>
      <c r="HI26" s="188"/>
      <c r="HJ26" s="188"/>
      <c r="HK26" s="188"/>
      <c r="HL26" s="188"/>
      <c r="HM26" s="188"/>
      <c r="HN26" s="188"/>
      <c r="HO26" s="188"/>
      <c r="HP26" s="188"/>
      <c r="HQ26" s="188"/>
      <c r="HR26" s="188"/>
      <c r="HS26" s="188"/>
      <c r="HT26" s="188"/>
      <c r="HU26" s="188"/>
      <c r="HV26" s="188"/>
      <c r="HW26" s="188"/>
      <c r="HX26" s="188"/>
      <c r="HY26" s="188"/>
      <c r="HZ26" s="188"/>
      <c r="IA26" s="188"/>
      <c r="IB26" s="188"/>
      <c r="IC26" s="188"/>
      <c r="ID26" s="188"/>
      <c r="IE26" s="188"/>
      <c r="IF26" s="188"/>
      <c r="IG26" s="188"/>
      <c r="IH26" s="188"/>
      <c r="II26" s="188"/>
      <c r="IJ26" s="188"/>
      <c r="IK26" s="188"/>
      <c r="IL26" s="188"/>
      <c r="IM26" s="188"/>
      <c r="IN26" s="188"/>
      <c r="IO26" s="188"/>
      <c r="IP26" s="188"/>
      <c r="IQ26" s="188"/>
      <c r="IR26" s="188"/>
      <c r="IS26" s="188"/>
      <c r="IT26" s="188"/>
      <c r="IU26" s="188"/>
      <c r="IV26" s="188"/>
      <c r="IW26" s="188"/>
      <c r="IX26" s="188"/>
      <c r="IY26" s="188"/>
      <c r="IZ26" s="188"/>
      <c r="JA26" s="188"/>
      <c r="JB26" s="188"/>
      <c r="JC26" s="188"/>
      <c r="JD26" s="188"/>
      <c r="JE26" s="188"/>
      <c r="JF26" s="188"/>
      <c r="JG26" s="188"/>
      <c r="JH26" s="188"/>
      <c r="JI26" s="188"/>
      <c r="JJ26" s="188"/>
      <c r="JK26" s="188"/>
      <c r="JL26" s="188"/>
      <c r="JM26" s="188"/>
      <c r="JN26" s="188"/>
      <c r="JO26" s="188"/>
      <c r="JP26" s="188"/>
      <c r="JQ26" s="188"/>
      <c r="JR26" s="188"/>
      <c r="JS26" s="188"/>
      <c r="JT26" s="188"/>
      <c r="JU26" s="188"/>
      <c r="JV26" s="188"/>
      <c r="JW26" s="188"/>
      <c r="JX26" s="188"/>
      <c r="JY26" s="188"/>
      <c r="JZ26" s="188"/>
      <c r="KA26" s="188"/>
      <c r="KB26" s="188"/>
      <c r="KC26" s="188"/>
      <c r="KD26" s="188"/>
      <c r="KE26" s="188"/>
      <c r="KF26" s="188"/>
      <c r="KG26" s="188"/>
      <c r="KH26" s="188"/>
      <c r="KI26" s="188"/>
      <c r="KJ26" s="188"/>
      <c r="KK26" s="188"/>
      <c r="KL26" s="188"/>
      <c r="KM26" s="188"/>
      <c r="KN26" s="188"/>
      <c r="KO26" s="188"/>
      <c r="KP26" s="188"/>
      <c r="KQ26" s="188"/>
      <c r="KR26" s="188"/>
      <c r="KS26" s="188"/>
      <c r="KT26" s="188"/>
      <c r="KU26" s="188"/>
      <c r="KV26" s="188"/>
      <c r="KW26" s="188"/>
      <c r="KX26" s="188"/>
      <c r="KY26" s="188"/>
      <c r="KZ26" s="188"/>
      <c r="LA26" s="188"/>
      <c r="LB26" s="188"/>
    </row>
    <row r="27" spans="1:314" ht="15" outlineLevel="1" x14ac:dyDescent="0.25">
      <c r="A27" s="21" t="s">
        <v>233</v>
      </c>
      <c r="B27" s="28"/>
      <c r="C27" s="314"/>
      <c r="D27" s="159" t="s">
        <v>8</v>
      </c>
      <c r="E27" s="290">
        <f>AVERAGEIF($E$18:$LB$18,E26,$E$20:$LB$20)</f>
        <v>659.71999999999991</v>
      </c>
      <c r="F27" s="290">
        <f>AVERAGEIF($E$18:$LB$18,F26,$E$20:$LB$20)</f>
        <v>578.23826086956524</v>
      </c>
      <c r="G27" s="290">
        <f t="shared" ref="G27:S27" si="36">AVERAGEIF($E$18:$LB$18,G26,$E$20:$LB$20)</f>
        <v>603.8366666666667</v>
      </c>
      <c r="H27" s="290">
        <f t="shared" si="36"/>
        <v>639.63000000000011</v>
      </c>
      <c r="I27" s="290">
        <f t="shared" si="36"/>
        <v>725.81999999999994</v>
      </c>
      <c r="J27" s="290">
        <f t="shared" si="36"/>
        <v>821.81666666666695</v>
      </c>
      <c r="K27" s="290">
        <f t="shared" si="36"/>
        <v>913.18000000000006</v>
      </c>
      <c r="L27" s="290">
        <f t="shared" si="36"/>
        <v>1064.1852631578945</v>
      </c>
      <c r="M27" s="290">
        <f t="shared" si="36"/>
        <v>1136.8982608695653</v>
      </c>
      <c r="N27" s="290">
        <f t="shared" si="36"/>
        <v>1223.6778947368421</v>
      </c>
      <c r="O27" s="290">
        <f t="shared" si="36"/>
        <v>1866.6104545454548</v>
      </c>
      <c r="P27" s="290">
        <f t="shared" si="36"/>
        <v>2645.6145454545458</v>
      </c>
      <c r="Q27" s="290">
        <f t="shared" si="36"/>
        <v>2540.5165000000006</v>
      </c>
      <c r="R27" s="290">
        <f t="shared" si="36"/>
        <v>3898.7413043478264</v>
      </c>
      <c r="S27" s="290">
        <f t="shared" si="36"/>
        <v>4074.9500000000007</v>
      </c>
      <c r="T27" s="403">
        <f>S27*(1+$T$28)</f>
        <v>4324.5254396082091</v>
      </c>
      <c r="U27" s="403">
        <f t="shared" ref="U27:AE27" si="37">T27*(1+$T$28)</f>
        <v>4589.3864410161032</v>
      </c>
      <c r="V27" s="403">
        <f t="shared" si="37"/>
        <v>4870.469187687484</v>
      </c>
      <c r="W27" s="403">
        <f t="shared" si="37"/>
        <v>5168.7672008202426</v>
      </c>
      <c r="X27" s="403">
        <f t="shared" si="37"/>
        <v>5485.3348510680244</v>
      </c>
      <c r="Y27" s="403">
        <f t="shared" si="37"/>
        <v>5821.2910853417034</v>
      </c>
      <c r="Z27" s="403">
        <f t="shared" si="37"/>
        <v>6177.8233818635008</v>
      </c>
      <c r="AA27" s="403">
        <f t="shared" si="37"/>
        <v>6556.1919474533734</v>
      </c>
      <c r="AB27" s="403">
        <f t="shared" si="37"/>
        <v>6957.7341718834814</v>
      </c>
      <c r="AC27" s="403">
        <f t="shared" si="37"/>
        <v>7383.8693550452062</v>
      </c>
      <c r="AD27" s="403">
        <f t="shared" si="37"/>
        <v>7836.103723637455</v>
      </c>
      <c r="AE27" s="403">
        <f t="shared" si="37"/>
        <v>8316.0357551083525</v>
      </c>
      <c r="AF27" s="188"/>
      <c r="AG27" s="188"/>
      <c r="AH27" s="188"/>
      <c r="AI27" s="188"/>
      <c r="AJ27" s="188"/>
      <c r="AK27" s="188"/>
      <c r="AL27" s="188"/>
      <c r="AM27" s="188"/>
      <c r="AN27" s="188"/>
      <c r="AO27" s="188"/>
      <c r="AP27" s="188"/>
      <c r="AQ27" s="188"/>
      <c r="AR27" s="188"/>
      <c r="AS27" s="188"/>
      <c r="AT27" s="188"/>
      <c r="AU27" s="188"/>
      <c r="AV27" s="188"/>
      <c r="AW27" s="188"/>
      <c r="AX27" s="188"/>
      <c r="AY27" s="188"/>
      <c r="AZ27" s="188"/>
      <c r="BA27" s="188"/>
      <c r="BB27" s="188"/>
      <c r="BC27" s="188"/>
      <c r="BD27" s="188"/>
      <c r="BE27" s="188"/>
      <c r="BF27" s="188"/>
      <c r="BG27" s="188"/>
      <c r="BH27" s="188"/>
      <c r="BI27" s="188"/>
      <c r="BJ27" s="188"/>
      <c r="BK27" s="188"/>
      <c r="BL27" s="188"/>
      <c r="BM27" s="188"/>
      <c r="BN27" s="188"/>
      <c r="BO27" s="188"/>
      <c r="BP27" s="188"/>
      <c r="BQ27" s="188"/>
      <c r="BR27" s="188"/>
      <c r="BS27" s="188"/>
      <c r="BT27" s="188"/>
      <c r="BU27" s="188"/>
      <c r="BV27" s="188"/>
      <c r="BW27" s="188"/>
      <c r="BX27" s="188"/>
      <c r="BY27" s="188"/>
      <c r="BZ27" s="188"/>
      <c r="CA27" s="188"/>
      <c r="CB27" s="188"/>
      <c r="CC27" s="188"/>
      <c r="CD27" s="188"/>
      <c r="CE27" s="188"/>
      <c r="CF27" s="188"/>
      <c r="CG27" s="188"/>
      <c r="CH27" s="188"/>
      <c r="CI27" s="188"/>
      <c r="CJ27" s="188"/>
      <c r="CK27" s="188"/>
      <c r="CL27" s="188"/>
      <c r="CM27" s="188"/>
      <c r="CN27" s="188"/>
      <c r="CO27" s="188"/>
      <c r="CP27" s="188"/>
      <c r="CQ27" s="188"/>
      <c r="CR27" s="188"/>
      <c r="CS27" s="188"/>
      <c r="CT27" s="188"/>
      <c r="CU27" s="188"/>
      <c r="CV27" s="188"/>
      <c r="CW27" s="188"/>
      <c r="CX27" s="188"/>
      <c r="CY27" s="188"/>
      <c r="CZ27" s="188"/>
      <c r="DA27" s="188"/>
      <c r="DB27" s="188"/>
      <c r="DC27" s="188"/>
      <c r="DD27" s="188"/>
      <c r="DE27" s="188"/>
      <c r="DF27" s="188"/>
      <c r="DG27" s="188"/>
      <c r="DH27" s="188"/>
      <c r="DI27" s="188"/>
      <c r="DJ27" s="188"/>
      <c r="DK27" s="188"/>
      <c r="DL27" s="188"/>
      <c r="DM27" s="188"/>
      <c r="DN27" s="188"/>
      <c r="DO27" s="188"/>
      <c r="DP27" s="188"/>
      <c r="DQ27" s="188"/>
      <c r="DR27" s="188"/>
      <c r="DS27" s="188"/>
      <c r="DT27" s="188"/>
      <c r="DU27" s="188"/>
      <c r="DV27" s="188"/>
      <c r="DW27" s="188"/>
      <c r="DX27" s="188"/>
      <c r="DY27" s="188"/>
      <c r="DZ27" s="188"/>
      <c r="EA27" s="188"/>
      <c r="EB27" s="188"/>
      <c r="EC27" s="188"/>
      <c r="ED27" s="188"/>
      <c r="EE27" s="188"/>
      <c r="EF27" s="188"/>
      <c r="EG27" s="188"/>
      <c r="EH27" s="188"/>
      <c r="EI27" s="188"/>
      <c r="EJ27" s="188"/>
      <c r="EK27" s="188"/>
      <c r="EL27" s="188"/>
      <c r="EM27" s="188"/>
      <c r="EN27" s="188"/>
      <c r="EO27" s="188"/>
      <c r="EP27" s="188"/>
      <c r="EQ27" s="188"/>
      <c r="ER27" s="188"/>
      <c r="ES27" s="188"/>
      <c r="ET27" s="188"/>
      <c r="EU27" s="188"/>
      <c r="EV27" s="188"/>
      <c r="EW27" s="188"/>
      <c r="EX27" s="188"/>
      <c r="EY27" s="188"/>
      <c r="EZ27" s="188"/>
      <c r="FA27" s="188"/>
      <c r="FB27" s="188"/>
      <c r="FC27" s="188"/>
      <c r="FD27" s="188"/>
      <c r="FE27" s="188"/>
      <c r="FF27" s="188"/>
      <c r="FG27" s="188"/>
      <c r="FH27" s="188"/>
      <c r="FI27" s="188"/>
      <c r="FJ27" s="188"/>
      <c r="FK27" s="188"/>
      <c r="FL27" s="188"/>
      <c r="FM27" s="188"/>
      <c r="FN27" s="188"/>
      <c r="FO27" s="188"/>
      <c r="FP27" s="188"/>
      <c r="FQ27" s="188"/>
      <c r="FR27" s="188"/>
      <c r="FS27" s="188"/>
      <c r="FT27" s="188"/>
      <c r="FU27" s="188"/>
      <c r="FV27" s="188"/>
      <c r="FW27" s="188"/>
      <c r="FX27" s="188"/>
      <c r="FY27" s="188"/>
      <c r="FZ27" s="188"/>
      <c r="GA27" s="188"/>
      <c r="GB27" s="188"/>
      <c r="GC27" s="188"/>
      <c r="GD27" s="188"/>
      <c r="GE27" s="188"/>
      <c r="GF27" s="188"/>
      <c r="GG27" s="188"/>
      <c r="GH27" s="188"/>
      <c r="GI27" s="188"/>
      <c r="GJ27" s="188"/>
      <c r="GK27" s="188"/>
      <c r="GL27" s="188"/>
      <c r="GM27" s="188"/>
      <c r="GN27" s="188"/>
      <c r="GO27" s="188"/>
      <c r="GP27" s="188"/>
      <c r="GQ27" s="188"/>
      <c r="GR27" s="188"/>
      <c r="GS27" s="188"/>
      <c r="GT27" s="188"/>
      <c r="GU27" s="188"/>
      <c r="GV27" s="188"/>
      <c r="GW27" s="188"/>
      <c r="GX27" s="188"/>
      <c r="GY27" s="188"/>
      <c r="GZ27" s="188"/>
      <c r="HA27" s="188"/>
      <c r="HB27" s="188"/>
      <c r="HC27" s="188"/>
      <c r="HD27" s="188"/>
      <c r="HE27" s="188"/>
      <c r="HF27" s="188"/>
      <c r="HG27" s="188"/>
      <c r="HH27" s="188"/>
      <c r="HI27" s="188"/>
      <c r="HJ27" s="188"/>
      <c r="HK27" s="188"/>
      <c r="HL27" s="188"/>
      <c r="HM27" s="188"/>
      <c r="HN27" s="188"/>
      <c r="HO27" s="188"/>
      <c r="HP27" s="188"/>
      <c r="HQ27" s="188"/>
      <c r="HR27" s="188"/>
      <c r="HS27" s="188"/>
      <c r="HT27" s="188"/>
      <c r="HU27" s="188"/>
      <c r="HV27" s="188"/>
      <c r="HW27" s="188"/>
      <c r="HX27" s="188"/>
      <c r="HY27" s="188"/>
      <c r="HZ27" s="188"/>
      <c r="IA27" s="188"/>
      <c r="IB27" s="188"/>
      <c r="IC27" s="188"/>
      <c r="ID27" s="188"/>
      <c r="IE27" s="188"/>
      <c r="IF27" s="188"/>
      <c r="IG27" s="188"/>
      <c r="IH27" s="188"/>
      <c r="II27" s="188"/>
      <c r="IJ27" s="188"/>
      <c r="IK27" s="188"/>
      <c r="IL27" s="188"/>
      <c r="IM27" s="188"/>
      <c r="IN27" s="188"/>
      <c r="IO27" s="188"/>
      <c r="IP27" s="188"/>
      <c r="IQ27" s="188"/>
      <c r="IR27" s="188"/>
      <c r="IS27" s="188"/>
      <c r="IT27" s="188"/>
      <c r="IU27" s="188"/>
      <c r="IV27" s="188"/>
      <c r="IW27" s="188"/>
      <c r="IX27" s="188"/>
      <c r="IY27" s="188"/>
      <c r="IZ27" s="188"/>
      <c r="JA27" s="188"/>
      <c r="JB27" s="188"/>
      <c r="JC27" s="188"/>
      <c r="JD27" s="188"/>
      <c r="JE27" s="188"/>
      <c r="JF27" s="188"/>
      <c r="JG27" s="188"/>
      <c r="JH27" s="188"/>
      <c r="JI27" s="188"/>
      <c r="JJ27" s="188"/>
      <c r="JK27" s="188"/>
      <c r="JL27" s="188"/>
      <c r="JM27" s="188"/>
      <c r="JN27" s="188"/>
      <c r="JO27" s="188"/>
      <c r="JP27" s="188"/>
      <c r="JQ27" s="188"/>
      <c r="JR27" s="188"/>
      <c r="JS27" s="188"/>
      <c r="JT27" s="188"/>
      <c r="JU27" s="188"/>
      <c r="JV27" s="188"/>
      <c r="JW27" s="188"/>
      <c r="JX27" s="188"/>
      <c r="JY27" s="188"/>
      <c r="JZ27" s="188"/>
      <c r="KA27" s="188"/>
      <c r="KB27" s="188"/>
      <c r="KC27" s="188"/>
      <c r="KD27" s="188"/>
      <c r="KE27" s="188"/>
      <c r="KF27" s="188"/>
      <c r="KG27" s="188"/>
      <c r="KH27" s="188"/>
      <c r="KI27" s="188"/>
      <c r="KJ27" s="188"/>
      <c r="KK27" s="188"/>
      <c r="KL27" s="188"/>
      <c r="KM27" s="188"/>
      <c r="KN27" s="188"/>
      <c r="KO27" s="188"/>
      <c r="KP27" s="188"/>
      <c r="KQ27" s="188"/>
      <c r="KR27" s="188"/>
      <c r="KS27" s="188"/>
      <c r="KT27" s="188"/>
      <c r="KU27" s="188"/>
      <c r="KV27" s="188"/>
      <c r="KW27" s="188"/>
      <c r="KX27" s="188"/>
      <c r="KY27" s="188"/>
      <c r="KZ27" s="188"/>
      <c r="LA27" s="188"/>
      <c r="LB27" s="188"/>
    </row>
    <row r="28" spans="1:314" ht="15" outlineLevel="1" x14ac:dyDescent="0.25">
      <c r="A28" s="21"/>
      <c r="B28" s="296" t="s">
        <v>39</v>
      </c>
      <c r="C28" s="314"/>
      <c r="D28" s="159" t="s">
        <v>7</v>
      </c>
      <c r="E28" s="188"/>
      <c r="F28" s="402">
        <f>F27/E27-1</f>
        <v>-0.12350957850366018</v>
      </c>
      <c r="G28" s="402">
        <f t="shared" ref="G28:S28" si="38">G27/F27-1</f>
        <v>4.4269650642982494E-2</v>
      </c>
      <c r="H28" s="402">
        <f t="shared" si="38"/>
        <v>5.927651517242527E-2</v>
      </c>
      <c r="I28" s="402">
        <f t="shared" si="38"/>
        <v>0.13474977721495218</v>
      </c>
      <c r="J28" s="402">
        <f t="shared" si="38"/>
        <v>0.1322596052281102</v>
      </c>
      <c r="K28" s="402">
        <f t="shared" si="38"/>
        <v>0.11117240260398686</v>
      </c>
      <c r="L28" s="402">
        <f t="shared" si="38"/>
        <v>0.16536199123709938</v>
      </c>
      <c r="M28" s="402">
        <f t="shared" si="38"/>
        <v>6.8327386432603054E-2</v>
      </c>
      <c r="N28" s="402">
        <f t="shared" si="38"/>
        <v>7.6330166782824227E-2</v>
      </c>
      <c r="O28" s="402">
        <f t="shared" si="38"/>
        <v>0.52540996497029835</v>
      </c>
      <c r="P28" s="402">
        <f t="shared" si="38"/>
        <v>0.41733618764006608</v>
      </c>
      <c r="Q28" s="402">
        <f t="shared" si="38"/>
        <v>-3.9725380870435201E-2</v>
      </c>
      <c r="R28" s="402">
        <f t="shared" si="38"/>
        <v>0.53462546074698802</v>
      </c>
      <c r="S28" s="402">
        <f t="shared" si="38"/>
        <v>4.5196303600772092E-2</v>
      </c>
      <c r="T28" s="402">
        <f>AVERAGE(F28,G28,H28,I28,J28,K28,L28,M28,N28,Q28,S28)</f>
        <v>6.1246258140150944E-2</v>
      </c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  <c r="AS28" s="188"/>
      <c r="AT28" s="188"/>
      <c r="AU28" s="188"/>
      <c r="AV28" s="188"/>
      <c r="AW28" s="188"/>
      <c r="AX28" s="188"/>
      <c r="AY28" s="188"/>
      <c r="AZ28" s="188"/>
      <c r="BA28" s="188"/>
      <c r="BB28" s="188"/>
      <c r="BC28" s="188"/>
      <c r="BD28" s="188"/>
      <c r="BE28" s="188"/>
      <c r="BF28" s="188"/>
      <c r="BG28" s="188"/>
      <c r="BH28" s="188"/>
      <c r="BI28" s="188"/>
      <c r="BJ28" s="188"/>
      <c r="BK28" s="188"/>
      <c r="BL28" s="188"/>
      <c r="BM28" s="188"/>
      <c r="BN28" s="188"/>
      <c r="BO28" s="188"/>
      <c r="BP28" s="188"/>
      <c r="BQ28" s="188"/>
      <c r="BR28" s="188"/>
      <c r="BS28" s="188"/>
      <c r="BT28" s="188"/>
      <c r="BU28" s="188"/>
      <c r="BV28" s="188"/>
      <c r="BW28" s="188"/>
      <c r="BX28" s="188"/>
      <c r="BY28" s="188"/>
      <c r="BZ28" s="188"/>
      <c r="CA28" s="188"/>
      <c r="CB28" s="188"/>
      <c r="CC28" s="188"/>
      <c r="CD28" s="188"/>
      <c r="CE28" s="188"/>
      <c r="CF28" s="188"/>
      <c r="CG28" s="188"/>
      <c r="CH28" s="188"/>
      <c r="CI28" s="188"/>
      <c r="CJ28" s="188"/>
      <c r="CK28" s="188"/>
      <c r="CL28" s="188"/>
      <c r="CM28" s="188"/>
      <c r="CN28" s="188"/>
      <c r="CO28" s="188"/>
      <c r="CP28" s="188"/>
      <c r="CQ28" s="188"/>
      <c r="CR28" s="188"/>
      <c r="CS28" s="188"/>
      <c r="CT28" s="188"/>
      <c r="CU28" s="188"/>
      <c r="CV28" s="188"/>
      <c r="CW28" s="188"/>
      <c r="CX28" s="188"/>
      <c r="CY28" s="188"/>
      <c r="CZ28" s="188"/>
      <c r="DA28" s="188"/>
      <c r="DB28" s="188"/>
      <c r="DC28" s="188"/>
      <c r="DD28" s="188"/>
      <c r="DE28" s="188"/>
      <c r="DF28" s="188"/>
      <c r="DG28" s="188"/>
      <c r="DH28" s="188"/>
      <c r="DI28" s="188"/>
      <c r="DJ28" s="188"/>
      <c r="DK28" s="188"/>
      <c r="DL28" s="188"/>
      <c r="DM28" s="188"/>
      <c r="DN28" s="188"/>
      <c r="DO28" s="188"/>
      <c r="DP28" s="188"/>
      <c r="DQ28" s="188"/>
      <c r="DR28" s="188"/>
      <c r="DS28" s="188"/>
      <c r="DT28" s="188"/>
      <c r="DU28" s="188"/>
      <c r="DV28" s="188"/>
      <c r="DW28" s="188"/>
      <c r="DX28" s="188"/>
      <c r="DY28" s="188"/>
      <c r="DZ28" s="188"/>
      <c r="EA28" s="188"/>
      <c r="EB28" s="188"/>
      <c r="EC28" s="188"/>
      <c r="ED28" s="188"/>
      <c r="EE28" s="188"/>
      <c r="EF28" s="188"/>
      <c r="EG28" s="188"/>
      <c r="EH28" s="188"/>
      <c r="EI28" s="188"/>
      <c r="EJ28" s="188"/>
      <c r="EK28" s="188"/>
      <c r="EL28" s="188"/>
      <c r="EM28" s="188"/>
      <c r="EN28" s="188"/>
      <c r="EO28" s="188"/>
      <c r="EP28" s="188"/>
      <c r="EQ28" s="188"/>
      <c r="ER28" s="188"/>
      <c r="ES28" s="188"/>
      <c r="ET28" s="188"/>
      <c r="EU28" s="188"/>
      <c r="EV28" s="188"/>
      <c r="EW28" s="188"/>
      <c r="EX28" s="188"/>
      <c r="EY28" s="188"/>
      <c r="EZ28" s="188"/>
      <c r="FA28" s="188"/>
      <c r="FB28" s="188"/>
      <c r="FC28" s="188"/>
      <c r="FD28" s="188"/>
      <c r="FE28" s="188"/>
      <c r="FF28" s="188"/>
      <c r="FG28" s="188"/>
      <c r="FH28" s="188"/>
      <c r="FI28" s="188"/>
      <c r="FJ28" s="188"/>
      <c r="FK28" s="188"/>
      <c r="FL28" s="188"/>
      <c r="FM28" s="188"/>
      <c r="FN28" s="188"/>
      <c r="FO28" s="188"/>
      <c r="FP28" s="188"/>
      <c r="FQ28" s="188"/>
      <c r="FR28" s="188"/>
      <c r="FS28" s="188"/>
      <c r="FT28" s="188"/>
      <c r="FU28" s="188"/>
      <c r="FV28" s="188"/>
      <c r="FW28" s="188"/>
      <c r="FX28" s="188"/>
      <c r="FY28" s="188"/>
      <c r="FZ28" s="188"/>
      <c r="GA28" s="188"/>
      <c r="GB28" s="188"/>
      <c r="GC28" s="188"/>
      <c r="GD28" s="188"/>
      <c r="GE28" s="188"/>
      <c r="GF28" s="188"/>
      <c r="GG28" s="188"/>
      <c r="GH28" s="188"/>
      <c r="GI28" s="188"/>
      <c r="GJ28" s="188"/>
      <c r="GK28" s="188"/>
      <c r="GL28" s="188"/>
      <c r="GM28" s="188"/>
      <c r="GN28" s="188"/>
      <c r="GO28" s="188"/>
      <c r="GP28" s="188"/>
      <c r="GQ28" s="188"/>
      <c r="GR28" s="188"/>
      <c r="GS28" s="188"/>
      <c r="GT28" s="188"/>
      <c r="GU28" s="188"/>
      <c r="GV28" s="188"/>
      <c r="GW28" s="188"/>
      <c r="GX28" s="188"/>
      <c r="GY28" s="188"/>
      <c r="GZ28" s="188"/>
      <c r="HA28" s="188"/>
      <c r="HB28" s="188"/>
      <c r="HC28" s="188"/>
      <c r="HD28" s="188"/>
      <c r="HE28" s="188"/>
      <c r="HF28" s="188"/>
      <c r="HG28" s="188"/>
      <c r="HH28" s="188"/>
      <c r="HI28" s="188"/>
      <c r="HJ28" s="188"/>
      <c r="HK28" s="188"/>
      <c r="HL28" s="188"/>
      <c r="HM28" s="188"/>
      <c r="HN28" s="188"/>
      <c r="HO28" s="188"/>
      <c r="HP28" s="188"/>
      <c r="HQ28" s="188"/>
      <c r="HR28" s="188"/>
      <c r="HS28" s="188"/>
      <c r="HT28" s="188"/>
      <c r="HU28" s="188"/>
      <c r="HV28" s="188"/>
      <c r="HW28" s="188"/>
      <c r="HX28" s="188"/>
      <c r="HY28" s="188"/>
      <c r="HZ28" s="188"/>
      <c r="IA28" s="188"/>
      <c r="IB28" s="188"/>
      <c r="IC28" s="188"/>
      <c r="ID28" s="188"/>
      <c r="IE28" s="188"/>
      <c r="IF28" s="188"/>
      <c r="IG28" s="188"/>
      <c r="IH28" s="188"/>
      <c r="II28" s="188"/>
      <c r="IJ28" s="188"/>
      <c r="IK28" s="188"/>
      <c r="IL28" s="188"/>
      <c r="IM28" s="188"/>
      <c r="IN28" s="188"/>
      <c r="IO28" s="188"/>
      <c r="IP28" s="188"/>
      <c r="IQ28" s="188"/>
      <c r="IR28" s="188"/>
      <c r="IS28" s="188"/>
      <c r="IT28" s="188"/>
      <c r="IU28" s="188"/>
      <c r="IV28" s="188"/>
      <c r="IW28" s="188"/>
      <c r="IX28" s="188"/>
      <c r="IY28" s="188"/>
      <c r="IZ28" s="188"/>
      <c r="JA28" s="188"/>
      <c r="JB28" s="188"/>
      <c r="JC28" s="188"/>
      <c r="JD28" s="188"/>
      <c r="JE28" s="188"/>
      <c r="JF28" s="188"/>
      <c r="JG28" s="188"/>
      <c r="JH28" s="188"/>
      <c r="JI28" s="188"/>
      <c r="JJ28" s="188"/>
      <c r="JK28" s="188"/>
      <c r="JL28" s="188"/>
      <c r="JM28" s="188"/>
      <c r="JN28" s="188"/>
      <c r="JO28" s="188"/>
      <c r="JP28" s="188"/>
      <c r="JQ28" s="188"/>
      <c r="JR28" s="188"/>
      <c r="JS28" s="188"/>
      <c r="JT28" s="188"/>
      <c r="JU28" s="188"/>
      <c r="JV28" s="188"/>
      <c r="JW28" s="188"/>
      <c r="JX28" s="188"/>
      <c r="JY28" s="188"/>
      <c r="JZ28" s="188"/>
      <c r="KA28" s="188"/>
      <c r="KB28" s="188"/>
      <c r="KC28" s="188"/>
      <c r="KD28" s="188"/>
      <c r="KE28" s="188"/>
      <c r="KF28" s="188"/>
      <c r="KG28" s="188"/>
      <c r="KH28" s="188"/>
      <c r="KI28" s="188"/>
      <c r="KJ28" s="188"/>
      <c r="KK28" s="188"/>
      <c r="KL28" s="188"/>
      <c r="KM28" s="188"/>
      <c r="KN28" s="188"/>
      <c r="KO28" s="188"/>
      <c r="KP28" s="188"/>
      <c r="KQ28" s="188"/>
      <c r="KR28" s="188"/>
      <c r="KS28" s="188"/>
      <c r="KT28" s="188"/>
      <c r="KU28" s="188"/>
      <c r="KV28" s="188"/>
      <c r="KW28" s="188"/>
      <c r="KX28" s="188"/>
      <c r="KY28" s="188"/>
      <c r="KZ28" s="188"/>
      <c r="LA28" s="188"/>
      <c r="LB28" s="188"/>
    </row>
    <row r="29" spans="1:314" ht="15" outlineLevel="1" x14ac:dyDescent="0.25">
      <c r="A29" s="21" t="s">
        <v>234</v>
      </c>
      <c r="B29" s="28"/>
      <c r="C29" s="314"/>
      <c r="D29" s="159" t="s">
        <v>8</v>
      </c>
      <c r="E29" s="290">
        <f>AVERAGEIF($E$18:$LB$18,E26,$E$19:$LB$19)</f>
        <v>108.94333333333334</v>
      </c>
      <c r="F29" s="290">
        <f>AVERAGEIF($E$18:$LB$18,F26,$E$19:$LB$19)</f>
        <v>90.652608695652177</v>
      </c>
      <c r="G29" s="290">
        <f t="shared" ref="G29:S29" si="39">AVERAGEIF($E$18:$LB$18,G26,$E$19:$LB$19)</f>
        <v>89.672380952380962</v>
      </c>
      <c r="H29" s="290">
        <f t="shared" si="39"/>
        <v>92.947142857142865</v>
      </c>
      <c r="I29" s="290">
        <f t="shared" si="39"/>
        <v>102.70428571428572</v>
      </c>
      <c r="J29" s="290">
        <f t="shared" si="39"/>
        <v>105.84642857142858</v>
      </c>
      <c r="K29" s="290">
        <f t="shared" si="39"/>
        <v>116.00825</v>
      </c>
      <c r="L29" s="290">
        <f t="shared" si="39"/>
        <v>110.31473684210526</v>
      </c>
      <c r="M29" s="290">
        <f t="shared" si="39"/>
        <v>121.45652173913041</v>
      </c>
      <c r="N29" s="290">
        <f t="shared" si="39"/>
        <v>126.39842105263156</v>
      </c>
      <c r="O29" s="290">
        <f t="shared" si="39"/>
        <v>257.86090909090905</v>
      </c>
      <c r="P29" s="290">
        <f t="shared" si="39"/>
        <v>437.80613636363637</v>
      </c>
      <c r="Q29" s="290">
        <f t="shared" si="39"/>
        <v>393.63900144999997</v>
      </c>
      <c r="R29" s="290">
        <f t="shared" si="39"/>
        <v>656.83934743478267</v>
      </c>
      <c r="S29" s="290">
        <f t="shared" si="39"/>
        <v>717.12725219999993</v>
      </c>
      <c r="T29" s="403">
        <f>S29*(1+$T$28)</f>
        <v>761.0486130075783</v>
      </c>
      <c r="U29" s="403">
        <f t="shared" ref="U29:AE29" si="40">T29*(1+$T$28)</f>
        <v>807.65999281704433</v>
      </c>
      <c r="V29" s="403">
        <f t="shared" si="40"/>
        <v>857.12614522658953</v>
      </c>
      <c r="W29" s="403">
        <f t="shared" si="40"/>
        <v>909.62191437580975</v>
      </c>
      <c r="X29" s="403">
        <f t="shared" si="40"/>
        <v>965.33285295360884</v>
      </c>
      <c r="Y29" s="403">
        <f t="shared" si="40"/>
        <v>1024.4558780567738</v>
      </c>
      <c r="Z29" s="403">
        <f t="shared" si="40"/>
        <v>1087.1999672174341</v>
      </c>
      <c r="AA29" s="403">
        <f t="shared" si="40"/>
        <v>1153.7868970595966</v>
      </c>
      <c r="AB29" s="403">
        <f t="shared" si="40"/>
        <v>1224.4520271956324</v>
      </c>
      <c r="AC29" s="403">
        <f t="shared" si="40"/>
        <v>1299.4451321334873</v>
      </c>
      <c r="AD29" s="403">
        <f t="shared" si="40"/>
        <v>1379.0312841350974</v>
      </c>
      <c r="AE29" s="403">
        <f t="shared" si="40"/>
        <v>1463.4917901465794</v>
      </c>
      <c r="AF29" s="188"/>
      <c r="AG29" s="188"/>
      <c r="AH29" s="188"/>
      <c r="AI29" s="188"/>
      <c r="AJ29" s="188"/>
      <c r="AK29" s="188"/>
      <c r="AL29" s="188"/>
      <c r="AM29" s="188"/>
      <c r="AN29" s="188"/>
      <c r="AO29" s="188"/>
      <c r="AP29" s="188"/>
      <c r="AQ29" s="188"/>
      <c r="AR29" s="188"/>
      <c r="AS29" s="188"/>
      <c r="AT29" s="188"/>
      <c r="AU29" s="188"/>
      <c r="AV29" s="188"/>
      <c r="AW29" s="188"/>
      <c r="AX29" s="188"/>
      <c r="AY29" s="188"/>
      <c r="AZ29" s="188"/>
      <c r="BA29" s="188"/>
      <c r="BB29" s="188"/>
      <c r="BC29" s="188"/>
      <c r="BD29" s="188"/>
      <c r="BE29" s="188"/>
      <c r="BF29" s="188"/>
      <c r="BG29" s="188"/>
      <c r="BH29" s="188"/>
      <c r="BI29" s="188"/>
      <c r="BJ29" s="188"/>
      <c r="BK29" s="188"/>
      <c r="BL29" s="188"/>
      <c r="BM29" s="188"/>
      <c r="BN29" s="188"/>
      <c r="BO29" s="188"/>
      <c r="BP29" s="188"/>
      <c r="BQ29" s="188"/>
      <c r="BR29" s="188"/>
      <c r="BS29" s="188"/>
      <c r="BT29" s="188"/>
      <c r="BU29" s="188"/>
      <c r="BV29" s="188"/>
      <c r="BW29" s="188"/>
      <c r="BX29" s="188"/>
      <c r="BY29" s="188"/>
      <c r="BZ29" s="188"/>
      <c r="CA29" s="188"/>
      <c r="CB29" s="188"/>
      <c r="CC29" s="188"/>
      <c r="CD29" s="188"/>
      <c r="CE29" s="188"/>
      <c r="CF29" s="188"/>
      <c r="CG29" s="188"/>
      <c r="CH29" s="188"/>
      <c r="CI29" s="188"/>
      <c r="CJ29" s="188"/>
      <c r="CK29" s="188"/>
      <c r="CL29" s="188"/>
      <c r="CM29" s="188"/>
      <c r="CN29" s="188"/>
      <c r="CO29" s="188"/>
      <c r="CP29" s="188"/>
      <c r="CQ29" s="188"/>
      <c r="CR29" s="188"/>
      <c r="CS29" s="188"/>
      <c r="CT29" s="188"/>
      <c r="CU29" s="188"/>
      <c r="CV29" s="188"/>
      <c r="CW29" s="188"/>
      <c r="CX29" s="188"/>
      <c r="CY29" s="188"/>
      <c r="CZ29" s="188"/>
      <c r="DA29" s="188"/>
      <c r="DB29" s="188"/>
      <c r="DC29" s="188"/>
      <c r="DD29" s="188"/>
      <c r="DE29" s="188"/>
      <c r="DF29" s="188"/>
      <c r="DG29" s="188"/>
      <c r="DH29" s="188"/>
      <c r="DI29" s="188"/>
      <c r="DJ29" s="188"/>
      <c r="DK29" s="188"/>
      <c r="DL29" s="188"/>
      <c r="DM29" s="188"/>
      <c r="DN29" s="188"/>
      <c r="DO29" s="188"/>
      <c r="DP29" s="188"/>
      <c r="DQ29" s="188"/>
      <c r="DR29" s="188"/>
      <c r="DS29" s="188"/>
      <c r="DT29" s="188"/>
      <c r="DU29" s="188"/>
      <c r="DV29" s="188"/>
      <c r="DW29" s="188"/>
      <c r="DX29" s="188"/>
      <c r="DY29" s="188"/>
      <c r="DZ29" s="188"/>
      <c r="EA29" s="188"/>
      <c r="EB29" s="188"/>
      <c r="EC29" s="188"/>
      <c r="ED29" s="188"/>
      <c r="EE29" s="188"/>
      <c r="EF29" s="188"/>
      <c r="EG29" s="188"/>
      <c r="EH29" s="188"/>
      <c r="EI29" s="188"/>
      <c r="EJ29" s="188"/>
      <c r="EK29" s="188"/>
      <c r="EL29" s="188"/>
      <c r="EM29" s="188"/>
      <c r="EN29" s="188"/>
      <c r="EO29" s="188"/>
      <c r="EP29" s="188"/>
      <c r="EQ29" s="188"/>
      <c r="ER29" s="188"/>
      <c r="ES29" s="188"/>
      <c r="ET29" s="188"/>
      <c r="EU29" s="188"/>
      <c r="EV29" s="188"/>
      <c r="EW29" s="188"/>
      <c r="EX29" s="188"/>
      <c r="EY29" s="188"/>
      <c r="EZ29" s="188"/>
      <c r="FA29" s="188"/>
      <c r="FB29" s="188"/>
      <c r="FC29" s="188"/>
      <c r="FD29" s="188"/>
      <c r="FE29" s="188"/>
      <c r="FF29" s="188"/>
      <c r="FG29" s="188"/>
      <c r="FH29" s="188"/>
      <c r="FI29" s="188"/>
      <c r="FJ29" s="188"/>
      <c r="FK29" s="188"/>
      <c r="FL29" s="188"/>
      <c r="FM29" s="188"/>
      <c r="FN29" s="188"/>
      <c r="FO29" s="188"/>
      <c r="FP29" s="188"/>
      <c r="FQ29" s="188"/>
      <c r="FR29" s="188"/>
      <c r="FS29" s="188"/>
      <c r="FT29" s="188"/>
      <c r="FU29" s="188"/>
      <c r="FV29" s="188"/>
      <c r="FW29" s="188"/>
      <c r="FX29" s="188"/>
      <c r="FY29" s="188"/>
      <c r="FZ29" s="188"/>
      <c r="GA29" s="188"/>
      <c r="GB29" s="188"/>
      <c r="GC29" s="188"/>
      <c r="GD29" s="188"/>
      <c r="GE29" s="188"/>
      <c r="GF29" s="188"/>
      <c r="GG29" s="188"/>
      <c r="GH29" s="188"/>
      <c r="GI29" s="188"/>
      <c r="GJ29" s="188"/>
      <c r="GK29" s="188"/>
      <c r="GL29" s="188"/>
      <c r="GM29" s="188"/>
      <c r="GN29" s="188"/>
      <c r="GO29" s="188"/>
      <c r="GP29" s="188"/>
      <c r="GQ29" s="188"/>
      <c r="GR29" s="188"/>
      <c r="GS29" s="188"/>
      <c r="GT29" s="188"/>
      <c r="GU29" s="188"/>
      <c r="GV29" s="188"/>
      <c r="GW29" s="188"/>
      <c r="GX29" s="188"/>
      <c r="GY29" s="188"/>
      <c r="GZ29" s="188"/>
      <c r="HA29" s="188"/>
      <c r="HB29" s="188"/>
      <c r="HC29" s="188"/>
      <c r="HD29" s="188"/>
      <c r="HE29" s="188"/>
      <c r="HF29" s="188"/>
      <c r="HG29" s="188"/>
      <c r="HH29" s="188"/>
      <c r="HI29" s="188"/>
      <c r="HJ29" s="188"/>
      <c r="HK29" s="188"/>
      <c r="HL29" s="188"/>
      <c r="HM29" s="188"/>
      <c r="HN29" s="188"/>
      <c r="HO29" s="188"/>
      <c r="HP29" s="188"/>
      <c r="HQ29" s="188"/>
      <c r="HR29" s="188"/>
      <c r="HS29" s="188"/>
      <c r="HT29" s="188"/>
      <c r="HU29" s="188"/>
      <c r="HV29" s="188"/>
      <c r="HW29" s="188"/>
      <c r="HX29" s="188"/>
      <c r="HY29" s="188"/>
      <c r="HZ29" s="188"/>
      <c r="IA29" s="188"/>
      <c r="IB29" s="188"/>
      <c r="IC29" s="188"/>
      <c r="ID29" s="188"/>
      <c r="IE29" s="188"/>
      <c r="IF29" s="188"/>
      <c r="IG29" s="188"/>
      <c r="IH29" s="188"/>
      <c r="II29" s="188"/>
      <c r="IJ29" s="188"/>
      <c r="IK29" s="188"/>
      <c r="IL29" s="188"/>
      <c r="IM29" s="188"/>
      <c r="IN29" s="188"/>
      <c r="IO29" s="188"/>
      <c r="IP29" s="188"/>
      <c r="IQ29" s="188"/>
      <c r="IR29" s="188"/>
      <c r="IS29" s="188"/>
      <c r="IT29" s="188"/>
      <c r="IU29" s="188"/>
      <c r="IV29" s="188"/>
      <c r="IW29" s="188"/>
      <c r="IX29" s="188"/>
      <c r="IY29" s="188"/>
      <c r="IZ29" s="188"/>
      <c r="JA29" s="188"/>
      <c r="JB29" s="188"/>
      <c r="JC29" s="188"/>
      <c r="JD29" s="188"/>
      <c r="JE29" s="188"/>
      <c r="JF29" s="188"/>
      <c r="JG29" s="188"/>
      <c r="JH29" s="188"/>
      <c r="JI29" s="188"/>
      <c r="JJ29" s="188"/>
      <c r="JK29" s="188"/>
      <c r="JL29" s="188"/>
      <c r="JM29" s="188"/>
      <c r="JN29" s="188"/>
      <c r="JO29" s="188"/>
      <c r="JP29" s="188"/>
      <c r="JQ29" s="188"/>
      <c r="JR29" s="188"/>
      <c r="JS29" s="188"/>
      <c r="JT29" s="188"/>
      <c r="JU29" s="188"/>
      <c r="JV29" s="188"/>
      <c r="JW29" s="188"/>
      <c r="JX29" s="188"/>
      <c r="JY29" s="188"/>
      <c r="JZ29" s="188"/>
      <c r="KA29" s="188"/>
      <c r="KB29" s="188"/>
      <c r="KC29" s="188"/>
      <c r="KD29" s="188"/>
      <c r="KE29" s="188"/>
      <c r="KF29" s="188"/>
      <c r="KG29" s="188"/>
      <c r="KH29" s="188"/>
      <c r="KI29" s="188"/>
      <c r="KJ29" s="188"/>
      <c r="KK29" s="188"/>
      <c r="KL29" s="188"/>
      <c r="KM29" s="188"/>
      <c r="KN29" s="188"/>
      <c r="KO29" s="188"/>
      <c r="KP29" s="188"/>
      <c r="KQ29" s="188"/>
      <c r="KR29" s="188"/>
      <c r="KS29" s="188"/>
      <c r="KT29" s="188"/>
      <c r="KU29" s="188"/>
      <c r="KV29" s="188"/>
      <c r="KW29" s="188"/>
      <c r="KX29" s="188"/>
      <c r="KY29" s="188"/>
      <c r="KZ29" s="188"/>
      <c r="LA29" s="188"/>
      <c r="LB29" s="188"/>
    </row>
    <row r="30" spans="1:314" ht="15" outlineLevel="1" x14ac:dyDescent="0.25">
      <c r="A30" s="21"/>
      <c r="B30" s="28"/>
      <c r="C30" s="314"/>
      <c r="D30" s="159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8"/>
      <c r="AR30" s="188"/>
      <c r="AS30" s="188"/>
      <c r="AT30" s="188"/>
      <c r="AU30" s="188"/>
      <c r="AV30" s="188"/>
      <c r="AW30" s="188"/>
      <c r="AX30" s="188"/>
      <c r="AY30" s="188"/>
      <c r="AZ30" s="188"/>
      <c r="BA30" s="188"/>
      <c r="BB30" s="188"/>
      <c r="BC30" s="188"/>
      <c r="BD30" s="188"/>
      <c r="BE30" s="188"/>
      <c r="BF30" s="188"/>
      <c r="BG30" s="188"/>
      <c r="BH30" s="188"/>
      <c r="BI30" s="188"/>
      <c r="BJ30" s="188"/>
      <c r="BK30" s="188"/>
      <c r="BL30" s="188"/>
      <c r="BM30" s="188"/>
      <c r="BN30" s="188"/>
      <c r="BO30" s="188"/>
      <c r="BP30" s="188"/>
      <c r="BQ30" s="188"/>
      <c r="BR30" s="188"/>
      <c r="BS30" s="188"/>
      <c r="BT30" s="188"/>
      <c r="BU30" s="188"/>
      <c r="BV30" s="188"/>
      <c r="BW30" s="188"/>
      <c r="BX30" s="188"/>
      <c r="BY30" s="188"/>
      <c r="BZ30" s="188"/>
      <c r="CA30" s="188"/>
      <c r="CB30" s="188"/>
      <c r="CC30" s="188"/>
      <c r="CD30" s="188"/>
      <c r="CE30" s="188"/>
      <c r="CF30" s="188"/>
      <c r="CG30" s="188"/>
      <c r="CH30" s="188"/>
      <c r="CI30" s="188"/>
      <c r="CJ30" s="188"/>
      <c r="CK30" s="188"/>
      <c r="CL30" s="188"/>
      <c r="CM30" s="188"/>
      <c r="CN30" s="188"/>
      <c r="CO30" s="188"/>
      <c r="CP30" s="188"/>
      <c r="CQ30" s="188"/>
      <c r="CR30" s="188"/>
      <c r="CS30" s="188"/>
      <c r="CT30" s="188"/>
      <c r="CU30" s="188"/>
      <c r="CV30" s="188"/>
      <c r="CW30" s="188"/>
      <c r="CX30" s="188"/>
      <c r="CY30" s="188"/>
      <c r="CZ30" s="188"/>
      <c r="DA30" s="188"/>
      <c r="DB30" s="188"/>
      <c r="DC30" s="188"/>
      <c r="DD30" s="188"/>
      <c r="DE30" s="188"/>
      <c r="DF30" s="188"/>
      <c r="DG30" s="188"/>
      <c r="DH30" s="188"/>
      <c r="DI30" s="188"/>
      <c r="DJ30" s="188"/>
      <c r="DK30" s="188"/>
      <c r="DL30" s="188"/>
      <c r="DM30" s="188"/>
      <c r="DN30" s="188"/>
      <c r="DO30" s="188"/>
      <c r="DP30" s="188"/>
      <c r="DQ30" s="188"/>
      <c r="DR30" s="188"/>
      <c r="DS30" s="188"/>
      <c r="DT30" s="188"/>
      <c r="DU30" s="188"/>
      <c r="DV30" s="188"/>
      <c r="DW30" s="188"/>
      <c r="DX30" s="188"/>
      <c r="DY30" s="188"/>
      <c r="DZ30" s="188"/>
      <c r="EA30" s="188"/>
      <c r="EB30" s="188"/>
      <c r="EC30" s="188"/>
      <c r="ED30" s="188"/>
      <c r="EE30" s="188"/>
      <c r="EF30" s="188"/>
      <c r="EG30" s="188"/>
      <c r="EH30" s="188"/>
      <c r="EI30" s="188"/>
      <c r="EJ30" s="188"/>
      <c r="EK30" s="188"/>
      <c r="EL30" s="188"/>
      <c r="EM30" s="188"/>
      <c r="EN30" s="188"/>
      <c r="EO30" s="188"/>
      <c r="EP30" s="188"/>
      <c r="EQ30" s="188"/>
      <c r="ER30" s="188"/>
      <c r="ES30" s="188"/>
      <c r="ET30" s="188"/>
      <c r="EU30" s="188"/>
      <c r="EV30" s="188"/>
      <c r="EW30" s="188"/>
      <c r="EX30" s="188"/>
      <c r="EY30" s="188"/>
      <c r="EZ30" s="188"/>
      <c r="FA30" s="188"/>
      <c r="FB30" s="188"/>
      <c r="FC30" s="188"/>
      <c r="FD30" s="188"/>
      <c r="FE30" s="188"/>
      <c r="FF30" s="188"/>
      <c r="FG30" s="188"/>
      <c r="FH30" s="188"/>
      <c r="FI30" s="188"/>
      <c r="FJ30" s="188"/>
      <c r="FK30" s="188"/>
      <c r="FL30" s="188"/>
      <c r="FM30" s="188"/>
      <c r="FN30" s="188"/>
      <c r="FO30" s="188"/>
      <c r="FP30" s="188"/>
      <c r="FQ30" s="188"/>
      <c r="FR30" s="188"/>
      <c r="FS30" s="188"/>
      <c r="FT30" s="188"/>
      <c r="FU30" s="188"/>
      <c r="FV30" s="188"/>
      <c r="FW30" s="188"/>
      <c r="FX30" s="188"/>
      <c r="FY30" s="188"/>
      <c r="FZ30" s="188"/>
      <c r="GA30" s="188"/>
      <c r="GB30" s="188"/>
      <c r="GC30" s="188"/>
      <c r="GD30" s="188"/>
      <c r="GE30" s="188"/>
      <c r="GF30" s="188"/>
      <c r="GG30" s="188"/>
      <c r="GH30" s="188"/>
      <c r="GI30" s="188"/>
      <c r="GJ30" s="188"/>
      <c r="GK30" s="188"/>
      <c r="GL30" s="188"/>
      <c r="GM30" s="188"/>
      <c r="GN30" s="188"/>
      <c r="GO30" s="188"/>
      <c r="GP30" s="188"/>
      <c r="GQ30" s="188"/>
      <c r="GR30" s="188"/>
      <c r="GS30" s="188"/>
      <c r="GT30" s="188"/>
      <c r="GU30" s="188"/>
      <c r="GV30" s="188"/>
      <c r="GW30" s="188"/>
      <c r="GX30" s="188"/>
      <c r="GY30" s="188"/>
      <c r="GZ30" s="188"/>
      <c r="HA30" s="188"/>
      <c r="HB30" s="188"/>
      <c r="HC30" s="188"/>
      <c r="HD30" s="188"/>
      <c r="HE30" s="188"/>
      <c r="HF30" s="188"/>
      <c r="HG30" s="188"/>
      <c r="HH30" s="188"/>
      <c r="HI30" s="188"/>
      <c r="HJ30" s="188"/>
      <c r="HK30" s="188"/>
      <c r="HL30" s="188"/>
      <c r="HM30" s="188"/>
      <c r="HN30" s="188"/>
      <c r="HO30" s="188"/>
      <c r="HP30" s="188"/>
      <c r="HQ30" s="188"/>
      <c r="HR30" s="188"/>
      <c r="HS30" s="188"/>
      <c r="HT30" s="188"/>
      <c r="HU30" s="188"/>
      <c r="HV30" s="188"/>
      <c r="HW30" s="188"/>
      <c r="HX30" s="188"/>
      <c r="HY30" s="188"/>
      <c r="HZ30" s="188"/>
      <c r="IA30" s="188"/>
      <c r="IB30" s="188"/>
      <c r="IC30" s="188"/>
      <c r="ID30" s="188"/>
      <c r="IE30" s="188"/>
      <c r="IF30" s="188"/>
      <c r="IG30" s="188"/>
      <c r="IH30" s="188"/>
      <c r="II30" s="188"/>
      <c r="IJ30" s="188"/>
      <c r="IK30" s="188"/>
      <c r="IL30" s="188"/>
      <c r="IM30" s="188"/>
      <c r="IN30" s="188"/>
      <c r="IO30" s="188"/>
      <c r="IP30" s="188"/>
      <c r="IQ30" s="188"/>
      <c r="IR30" s="188"/>
      <c r="IS30" s="188"/>
      <c r="IT30" s="188"/>
      <c r="IU30" s="188"/>
      <c r="IV30" s="188"/>
      <c r="IW30" s="188"/>
      <c r="IX30" s="188"/>
      <c r="IY30" s="188"/>
      <c r="IZ30" s="188"/>
      <c r="JA30" s="188"/>
      <c r="JB30" s="188"/>
      <c r="JC30" s="188"/>
      <c r="JD30" s="188"/>
      <c r="JE30" s="188"/>
      <c r="JF30" s="188"/>
      <c r="JG30" s="188"/>
      <c r="JH30" s="188"/>
      <c r="JI30" s="188"/>
      <c r="JJ30" s="188"/>
      <c r="JK30" s="188"/>
      <c r="JL30" s="188"/>
      <c r="JM30" s="188"/>
      <c r="JN30" s="188"/>
      <c r="JO30" s="188"/>
      <c r="JP30" s="188"/>
      <c r="JQ30" s="188"/>
      <c r="JR30" s="188"/>
      <c r="JS30" s="188"/>
      <c r="JT30" s="188"/>
      <c r="JU30" s="188"/>
      <c r="JV30" s="188"/>
      <c r="JW30" s="188"/>
      <c r="JX30" s="188"/>
      <c r="JY30" s="188"/>
      <c r="JZ30" s="188"/>
      <c r="KA30" s="188"/>
      <c r="KB30" s="188"/>
      <c r="KC30" s="188"/>
      <c r="KD30" s="188"/>
      <c r="KE30" s="188"/>
      <c r="KF30" s="188"/>
      <c r="KG30" s="188"/>
      <c r="KH30" s="188"/>
      <c r="KI30" s="188"/>
      <c r="KJ30" s="188"/>
      <c r="KK30" s="188"/>
      <c r="KL30" s="188"/>
      <c r="KM30" s="188"/>
      <c r="KN30" s="188"/>
      <c r="KO30" s="188"/>
      <c r="KP30" s="188"/>
      <c r="KQ30" s="188"/>
      <c r="KR30" s="188"/>
      <c r="KS30" s="188"/>
      <c r="KT30" s="188"/>
      <c r="KU30" s="188"/>
      <c r="KV30" s="188"/>
      <c r="KW30" s="188"/>
      <c r="KX30" s="188"/>
      <c r="KY30" s="188"/>
      <c r="KZ30" s="188"/>
      <c r="LA30" s="188"/>
      <c r="LB30" s="188"/>
    </row>
    <row r="31" spans="1:314" ht="15" outlineLevel="1" x14ac:dyDescent="0.25">
      <c r="A31" s="21"/>
      <c r="B31" s="28"/>
      <c r="C31" s="314"/>
      <c r="D31" s="159"/>
      <c r="E31" s="188">
        <v>2016</v>
      </c>
      <c r="F31" s="188">
        <v>2017</v>
      </c>
      <c r="G31" s="154"/>
      <c r="H31" s="154"/>
      <c r="I31" s="154"/>
      <c r="J31" s="154"/>
    </row>
    <row r="32" spans="1:314" ht="15" outlineLevel="1" x14ac:dyDescent="0.25">
      <c r="A32" s="21" t="s">
        <v>134</v>
      </c>
      <c r="B32" s="28"/>
      <c r="C32" s="314"/>
      <c r="D32" s="159" t="s">
        <v>8</v>
      </c>
      <c r="E32" s="154">
        <f>AVERAGEIF($E$24:$LB$24,E31,$E$19:$LB$19)</f>
        <v>97.81750000000001</v>
      </c>
      <c r="F32" s="154">
        <f>AVERAGEIF($E$24:$LB$24,F31,$E$19:$LB$19)</f>
        <v>331.05595778723409</v>
      </c>
      <c r="G32" s="154"/>
      <c r="H32" s="154"/>
      <c r="I32" s="154"/>
      <c r="J32" s="154"/>
    </row>
    <row r="33" spans="1:10" s="23" customFormat="1" ht="15" outlineLevel="1" x14ac:dyDescent="0.25">
      <c r="A33" s="21"/>
      <c r="B33" s="296" t="s">
        <v>39</v>
      </c>
      <c r="C33" s="316"/>
      <c r="D33" s="318" t="s">
        <v>7</v>
      </c>
      <c r="E33" s="194">
        <f>'BTC Price'!G5</f>
        <v>2.2192922780752085</v>
      </c>
      <c r="F33" s="195"/>
      <c r="G33" s="195"/>
      <c r="H33" s="195"/>
      <c r="I33" s="195"/>
      <c r="J33" s="195"/>
    </row>
    <row r="34" spans="1:10" ht="15" x14ac:dyDescent="0.25">
      <c r="A34" s="20" t="s">
        <v>164</v>
      </c>
      <c r="B34" s="196"/>
      <c r="C34" s="317"/>
      <c r="D34" s="319" t="s">
        <v>7</v>
      </c>
      <c r="E34" s="194">
        <f>'BTC Price'!G6</f>
        <v>0.65</v>
      </c>
    </row>
  </sheetData>
  <mergeCells count="1">
    <mergeCell ref="E2:I2"/>
  </mergeCells>
  <conditionalFormatting sqref="A2:D2 A4:C4 B3 A17:A21 A33:J33 B1:M1 A16:B16 D16:J16 A22:IQ23 A24:A26 D31:J32 K2:M2 J3:XFD4 U1:XFD2 N1:S2 D20:IQ21 D19:J19 D17:F17 IR21:LB23 D30:LB30 D26 A30:A32 D24:LB25 D18 AF26:LB26 U28:LB28 T29:LB29 T27:LB27">
    <cfRule type="cellIs" dxfId="115" priority="41" operator="lessThan">
      <formula>0</formula>
    </cfRule>
    <cfRule type="expression" dxfId="114" priority="42">
      <formula>"&lt;0"</formula>
    </cfRule>
  </conditionalFormatting>
  <conditionalFormatting sqref="A15">
    <cfRule type="cellIs" dxfId="113" priority="39" operator="lessThan">
      <formula>0</formula>
    </cfRule>
    <cfRule type="expression" dxfId="112" priority="40">
      <formula>"&lt;0"</formula>
    </cfRule>
  </conditionalFormatting>
  <conditionalFormatting sqref="B15:I15">
    <cfRule type="cellIs" dxfId="111" priority="37" operator="lessThan">
      <formula>0</formula>
    </cfRule>
    <cfRule type="expression" dxfId="110" priority="38">
      <formula>"&lt;0"</formula>
    </cfRule>
  </conditionalFormatting>
  <conditionalFormatting sqref="E4:I4">
    <cfRule type="cellIs" dxfId="109" priority="35" operator="lessThan">
      <formula>0</formula>
    </cfRule>
    <cfRule type="expression" dxfId="108" priority="36">
      <formula>"&lt;0"</formula>
    </cfRule>
  </conditionalFormatting>
  <conditionalFormatting sqref="A3">
    <cfRule type="cellIs" dxfId="107" priority="29" operator="lessThan">
      <formula>0</formula>
    </cfRule>
    <cfRule type="expression" dxfId="106" priority="30">
      <formula>"&lt;0"</formula>
    </cfRule>
  </conditionalFormatting>
  <conditionalFormatting sqref="B5:C5 E5:I5">
    <cfRule type="cellIs" dxfId="105" priority="31" operator="lessThan">
      <formula>0</formula>
    </cfRule>
    <cfRule type="expression" dxfId="104" priority="32">
      <formula>"&lt;0"</formula>
    </cfRule>
  </conditionalFormatting>
  <conditionalFormatting sqref="A1">
    <cfRule type="cellIs" dxfId="103" priority="25" operator="lessThan">
      <formula>0</formula>
    </cfRule>
    <cfRule type="expression" dxfId="102" priority="26">
      <formula>"&lt;0"</formula>
    </cfRule>
  </conditionalFormatting>
  <conditionalFormatting sqref="A5">
    <cfRule type="cellIs" dxfId="101" priority="23" operator="lessThan">
      <formula>0</formula>
    </cfRule>
    <cfRule type="expression" dxfId="100" priority="24">
      <formula>"&lt;0"</formula>
    </cfRule>
  </conditionalFormatting>
  <conditionalFormatting sqref="A34:E34">
    <cfRule type="cellIs" dxfId="99" priority="19" operator="lessThan">
      <formula>0</formula>
    </cfRule>
    <cfRule type="expression" dxfId="98" priority="20">
      <formula>"&lt;0"</formula>
    </cfRule>
  </conditionalFormatting>
  <conditionalFormatting sqref="G17:LB17">
    <cfRule type="cellIs" dxfId="97" priority="17" operator="lessThan">
      <formula>0</formula>
    </cfRule>
    <cfRule type="expression" dxfId="96" priority="18">
      <formula>"&lt;0"</formula>
    </cfRule>
  </conditionalFormatting>
  <conditionalFormatting sqref="E28 E29:S29 E26:S27">
    <cfRule type="cellIs" dxfId="95" priority="15" operator="lessThan">
      <formula>0</formula>
    </cfRule>
    <cfRule type="expression" dxfId="94" priority="16">
      <formula>"&lt;0"</formula>
    </cfRule>
  </conditionalFormatting>
  <conditionalFormatting sqref="D27:D29 A27:A29">
    <cfRule type="cellIs" dxfId="93" priority="13" operator="lessThan">
      <formula>0</formula>
    </cfRule>
    <cfRule type="expression" dxfId="92" priority="14">
      <formula>"&lt;0"</formula>
    </cfRule>
  </conditionalFormatting>
  <conditionalFormatting sqref="B28">
    <cfRule type="cellIs" dxfId="91" priority="11" operator="lessThan">
      <formula>0</formula>
    </cfRule>
    <cfRule type="expression" dxfId="90" priority="12">
      <formula>"&lt;0"</formula>
    </cfRule>
  </conditionalFormatting>
  <conditionalFormatting sqref="E18:LB18">
    <cfRule type="cellIs" dxfId="89" priority="9" operator="lessThan">
      <formula>0</formula>
    </cfRule>
    <cfRule type="expression" dxfId="88" priority="10">
      <formula>"&lt;0"</formula>
    </cfRule>
  </conditionalFormatting>
  <conditionalFormatting sqref="F28:S28">
    <cfRule type="cellIs" dxfId="87" priority="7" operator="lessThan">
      <formula>0</formula>
    </cfRule>
    <cfRule type="expression" dxfId="86" priority="8">
      <formula>"&lt;0"</formula>
    </cfRule>
  </conditionalFormatting>
  <conditionalFormatting sqref="T28">
    <cfRule type="cellIs" dxfId="85" priority="3" operator="lessThan">
      <formula>0</formula>
    </cfRule>
    <cfRule type="expression" dxfId="84" priority="4">
      <formula>"&lt;0"</formula>
    </cfRule>
  </conditionalFormatting>
  <conditionalFormatting sqref="T26:AE26">
    <cfRule type="cellIs" dxfId="83" priority="1" operator="lessThan">
      <formula>0</formula>
    </cfRule>
    <cfRule type="expression" dxfId="82" priority="2">
      <formula>"&lt;0"</formula>
    </cfRule>
  </conditionalFormatting>
  <hyperlinks>
    <hyperlink ref="C20" r:id="rId1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O81"/>
  <sheetViews>
    <sheetView zoomScale="85" zoomScaleNormal="85" zoomScalePageLayoutView="85" workbookViewId="0">
      <pane xSplit="8" ySplit="3" topLeftCell="I4" activePane="bottomRight" state="frozen"/>
      <selection pane="topRight" activeCell="J1" sqref="J1"/>
      <selection pane="bottomLeft" activeCell="A4" sqref="A4"/>
      <selection pane="bottomRight" activeCell="E8" sqref="E8"/>
    </sheetView>
  </sheetViews>
  <sheetFormatPr defaultColWidth="8.85546875" defaultRowHeight="14.25" outlineLevelRow="1" x14ac:dyDescent="0.2"/>
  <cols>
    <col min="1" max="1" width="2.7109375" style="11" customWidth="1"/>
    <col min="2" max="2" width="50.42578125" style="11" customWidth="1"/>
    <col min="3" max="3" width="13.28515625" style="71" customWidth="1"/>
    <col min="4" max="4" width="12.140625" style="11" bestFit="1" customWidth="1"/>
    <col min="5" max="5" width="13" style="11" customWidth="1"/>
    <col min="6" max="6" width="13.42578125" style="11" bestFit="1" customWidth="1"/>
    <col min="7" max="8" width="15.28515625" style="11" bestFit="1" customWidth="1"/>
    <col min="9" max="12" width="11.42578125" style="11" bestFit="1" customWidth="1"/>
    <col min="13" max="13" width="12.28515625" style="11" customWidth="1"/>
    <col min="14" max="249" width="11.42578125" style="11" bestFit="1" customWidth="1"/>
    <col min="250" max="16384" width="8.85546875" style="11"/>
  </cols>
  <sheetData>
    <row r="1" spans="1:249" s="6" customFormat="1" ht="18" x14ac:dyDescent="0.25">
      <c r="A1" s="1" t="s">
        <v>141</v>
      </c>
      <c r="B1" s="2"/>
      <c r="C1" s="3"/>
      <c r="D1" s="2"/>
      <c r="E1" s="2"/>
      <c r="F1" s="2"/>
      <c r="G1" s="2"/>
      <c r="H1" s="4"/>
      <c r="I1" s="4"/>
      <c r="J1" s="4"/>
      <c r="K1" s="4"/>
      <c r="L1" s="4"/>
      <c r="M1" s="4" t="s">
        <v>0</v>
      </c>
      <c r="N1" s="4"/>
      <c r="O1" s="4"/>
      <c r="P1" s="4"/>
      <c r="Q1" s="4"/>
      <c r="R1" s="4"/>
    </row>
    <row r="2" spans="1:249" s="6" customFormat="1" ht="15.75" x14ac:dyDescent="0.25">
      <c r="A2" s="7" t="s">
        <v>168</v>
      </c>
      <c r="B2" s="2"/>
      <c r="C2" s="3"/>
      <c r="D2" s="410" t="s">
        <v>2</v>
      </c>
      <c r="E2" s="410"/>
      <c r="F2" s="410"/>
      <c r="G2" s="410"/>
      <c r="H2" s="411"/>
      <c r="I2" s="4"/>
      <c r="J2" s="4"/>
      <c r="K2" s="4"/>
      <c r="L2" s="4"/>
      <c r="M2" s="8"/>
      <c r="N2" s="8"/>
      <c r="O2" s="8"/>
      <c r="P2" s="9"/>
      <c r="Q2" s="9"/>
      <c r="R2" s="9"/>
    </row>
    <row r="3" spans="1:249" s="6" customFormat="1" ht="15.75" x14ac:dyDescent="0.25">
      <c r="A3" s="85" t="s">
        <v>16</v>
      </c>
      <c r="B3" s="2"/>
      <c r="C3" s="107" t="s">
        <v>70</v>
      </c>
      <c r="D3" s="236">
        <f>Cover!D11</f>
        <v>2018</v>
      </c>
      <c r="E3" s="51">
        <f>Cover!E11</f>
        <v>2019</v>
      </c>
      <c r="F3" s="51">
        <f>Cover!F11</f>
        <v>2020</v>
      </c>
      <c r="G3" s="51">
        <f>Cover!G11</f>
        <v>2021</v>
      </c>
      <c r="H3" s="237">
        <f>Cover!H11</f>
        <v>2022</v>
      </c>
      <c r="I3" s="4"/>
      <c r="J3" s="4"/>
      <c r="K3" s="4"/>
      <c r="L3" s="4"/>
      <c r="M3" s="9"/>
      <c r="N3" s="9"/>
      <c r="O3" s="9"/>
      <c r="P3" s="9"/>
      <c r="Q3" s="9"/>
      <c r="R3" s="9"/>
    </row>
    <row r="4" spans="1:249" x14ac:dyDescent="0.2">
      <c r="D4" s="240"/>
      <c r="E4" s="240"/>
      <c r="F4" s="240"/>
      <c r="G4" s="240"/>
      <c r="H4" s="241"/>
    </row>
    <row r="5" spans="1:249" ht="15" x14ac:dyDescent="0.25">
      <c r="A5" s="53" t="s">
        <v>168</v>
      </c>
      <c r="B5" s="53"/>
      <c r="C5" s="78"/>
      <c r="D5" s="75"/>
      <c r="E5" s="75"/>
      <c r="F5" s="75"/>
      <c r="G5" s="75"/>
      <c r="H5" s="242"/>
    </row>
    <row r="6" spans="1:249" s="10" customFormat="1" ht="15" outlineLevel="1" x14ac:dyDescent="0.25">
      <c r="A6" s="12" t="s">
        <v>145</v>
      </c>
      <c r="B6" s="124"/>
      <c r="C6" s="104" t="s">
        <v>215</v>
      </c>
      <c r="D6" s="226">
        <f>BS!D19</f>
        <v>202.89039573854561</v>
      </c>
      <c r="E6" s="227">
        <f>BS!E19</f>
        <v>57785.131448614629</v>
      </c>
      <c r="F6" s="227">
        <f>BS!F19</f>
        <v>450454.33818963834</v>
      </c>
      <c r="G6" s="227">
        <f>BS!G19</f>
        <v>468672.41709913441</v>
      </c>
      <c r="H6" s="228">
        <f>BS!H19</f>
        <v>487443.6239572622</v>
      </c>
      <c r="I6" s="42"/>
    </row>
    <row r="7" spans="1:249" s="10" customFormat="1" ht="15" outlineLevel="1" x14ac:dyDescent="0.25">
      <c r="A7" s="21" t="s">
        <v>148</v>
      </c>
      <c r="B7" s="22"/>
      <c r="C7" s="100" t="s">
        <v>209</v>
      </c>
      <c r="D7" s="229">
        <f>IS!D16</f>
        <v>167.89039573854561</v>
      </c>
      <c r="E7" s="152">
        <f>IS!E16</f>
        <v>57582.241052876081</v>
      </c>
      <c r="F7" s="152">
        <f>IS!F16</f>
        <v>392669.20674102369</v>
      </c>
      <c r="G7" s="152">
        <f>IS!G16</f>
        <v>18218.078909496071</v>
      </c>
      <c r="H7" s="153">
        <f>IS!H16</f>
        <v>18771.206858127793</v>
      </c>
      <c r="I7" s="42"/>
    </row>
    <row r="8" spans="1:249" ht="15" outlineLevel="1" x14ac:dyDescent="0.25">
      <c r="A8" s="21" t="s">
        <v>216</v>
      </c>
      <c r="B8" s="22"/>
      <c r="C8" s="100" t="s">
        <v>209</v>
      </c>
      <c r="D8" s="229">
        <f>D23*IS!D16/(1+D22)</f>
        <v>2318.434637673754</v>
      </c>
      <c r="E8" s="152"/>
      <c r="F8" s="152"/>
      <c r="G8" s="152"/>
      <c r="H8" s="153"/>
      <c r="I8" s="191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  <c r="BJ8" s="191"/>
      <c r="BK8" s="191"/>
      <c r="BL8" s="191"/>
      <c r="BM8" s="191"/>
      <c r="BN8" s="191"/>
      <c r="BO8" s="191"/>
      <c r="BP8" s="191"/>
      <c r="BQ8" s="191"/>
      <c r="BR8" s="191"/>
      <c r="BS8" s="191"/>
      <c r="BT8" s="191"/>
      <c r="BU8" s="191"/>
      <c r="BV8" s="191"/>
      <c r="BW8" s="191"/>
      <c r="BX8" s="191"/>
      <c r="BY8" s="191"/>
      <c r="BZ8" s="191"/>
      <c r="CA8" s="191"/>
      <c r="CB8" s="191"/>
      <c r="CC8" s="191"/>
      <c r="CD8" s="191"/>
      <c r="CE8" s="191"/>
      <c r="CF8" s="191"/>
      <c r="CG8" s="191"/>
      <c r="CH8" s="191"/>
      <c r="CI8" s="191"/>
      <c r="CJ8" s="191"/>
      <c r="CK8" s="191"/>
      <c r="CL8" s="191"/>
      <c r="CM8" s="191"/>
      <c r="CN8" s="191"/>
      <c r="CO8" s="191"/>
      <c r="CP8" s="191"/>
      <c r="CQ8" s="191"/>
      <c r="CR8" s="191"/>
      <c r="CS8" s="191"/>
      <c r="CT8" s="191"/>
      <c r="CU8" s="191"/>
      <c r="CV8" s="191"/>
      <c r="CW8" s="191"/>
      <c r="CX8" s="191"/>
      <c r="CY8" s="191"/>
      <c r="CZ8" s="191"/>
      <c r="DA8" s="191"/>
      <c r="DB8" s="191"/>
      <c r="DC8" s="191"/>
      <c r="DD8" s="191"/>
      <c r="DE8" s="191"/>
      <c r="DF8" s="191"/>
      <c r="DG8" s="191"/>
      <c r="DH8" s="191"/>
      <c r="DI8" s="191"/>
      <c r="DJ8" s="191"/>
      <c r="DK8" s="191"/>
      <c r="DL8" s="191"/>
      <c r="DM8" s="191"/>
      <c r="DN8" s="191"/>
      <c r="DO8" s="191"/>
      <c r="DP8" s="191"/>
      <c r="DQ8" s="191"/>
      <c r="DR8" s="191"/>
      <c r="DS8" s="191"/>
      <c r="DT8" s="191"/>
      <c r="DU8" s="191"/>
      <c r="DV8" s="191"/>
      <c r="DW8" s="191"/>
      <c r="DX8" s="191"/>
      <c r="DY8" s="191"/>
      <c r="DZ8" s="191"/>
      <c r="EA8" s="191"/>
      <c r="EB8" s="191"/>
      <c r="EC8" s="191"/>
      <c r="ED8" s="191"/>
      <c r="EE8" s="191"/>
      <c r="EF8" s="191"/>
      <c r="EG8" s="191"/>
      <c r="EH8" s="191"/>
      <c r="EI8" s="191"/>
      <c r="EJ8" s="191"/>
      <c r="EK8" s="191"/>
      <c r="EL8" s="191"/>
      <c r="EM8" s="191"/>
      <c r="EN8" s="191"/>
      <c r="EO8" s="191"/>
      <c r="EP8" s="191"/>
      <c r="EQ8" s="191"/>
      <c r="ER8" s="191"/>
      <c r="ES8" s="191"/>
      <c r="ET8" s="191"/>
      <c r="EU8" s="191"/>
      <c r="EV8" s="191"/>
      <c r="EW8" s="191"/>
      <c r="EX8" s="191"/>
      <c r="EY8" s="191"/>
      <c r="EZ8" s="191"/>
      <c r="FA8" s="191"/>
      <c r="FB8" s="191"/>
      <c r="FC8" s="191"/>
      <c r="FD8" s="191"/>
      <c r="FE8" s="191"/>
      <c r="FF8" s="191"/>
      <c r="FG8" s="191"/>
      <c r="FH8" s="191"/>
      <c r="FI8" s="191"/>
      <c r="FJ8" s="191"/>
      <c r="FK8" s="191"/>
      <c r="FL8" s="191"/>
      <c r="FM8" s="191"/>
      <c r="FN8" s="191"/>
      <c r="FO8" s="191"/>
      <c r="FP8" s="191"/>
      <c r="FQ8" s="191"/>
      <c r="FR8" s="191"/>
      <c r="FS8" s="191"/>
      <c r="FT8" s="191"/>
      <c r="FU8" s="191"/>
      <c r="FV8" s="191"/>
      <c r="FW8" s="191"/>
      <c r="FX8" s="191"/>
      <c r="FY8" s="191"/>
      <c r="FZ8" s="191"/>
      <c r="GA8" s="191"/>
      <c r="GB8" s="191"/>
      <c r="GC8" s="191"/>
      <c r="GD8" s="191"/>
      <c r="GE8" s="191"/>
      <c r="GF8" s="191"/>
      <c r="GG8" s="191"/>
      <c r="GH8" s="191"/>
      <c r="GI8" s="191"/>
      <c r="GJ8" s="191"/>
      <c r="GK8" s="191"/>
      <c r="GL8" s="191"/>
      <c r="GM8" s="191"/>
      <c r="GN8" s="191"/>
      <c r="GO8" s="191"/>
      <c r="GP8" s="191"/>
      <c r="GQ8" s="191"/>
      <c r="GR8" s="191"/>
      <c r="GS8" s="191"/>
      <c r="GT8" s="191"/>
      <c r="GU8" s="191"/>
      <c r="GV8" s="191"/>
      <c r="GW8" s="191"/>
      <c r="GX8" s="191"/>
      <c r="GY8" s="191"/>
      <c r="GZ8" s="191"/>
      <c r="HA8" s="191"/>
      <c r="HB8" s="191"/>
      <c r="HC8" s="191"/>
      <c r="HD8" s="191"/>
      <c r="HE8" s="191"/>
      <c r="HF8" s="191"/>
      <c r="HG8" s="191"/>
      <c r="HH8" s="191"/>
      <c r="HI8" s="191"/>
      <c r="HJ8" s="191"/>
      <c r="HK8" s="191"/>
      <c r="HL8" s="191"/>
      <c r="HM8" s="191"/>
      <c r="HN8" s="191"/>
      <c r="HO8" s="191"/>
      <c r="HP8" s="191"/>
      <c r="HQ8" s="191"/>
      <c r="HR8" s="191"/>
      <c r="HS8" s="191"/>
      <c r="HT8" s="191"/>
      <c r="HU8" s="191"/>
      <c r="HV8" s="191"/>
      <c r="HW8" s="191"/>
      <c r="HX8" s="191"/>
      <c r="HY8" s="191"/>
      <c r="HZ8" s="191"/>
      <c r="IA8" s="191"/>
      <c r="IB8" s="191"/>
      <c r="IC8" s="191"/>
      <c r="ID8" s="191"/>
      <c r="IE8" s="191"/>
      <c r="IF8" s="191"/>
      <c r="IG8" s="191"/>
      <c r="IH8" s="191"/>
      <c r="II8" s="191"/>
      <c r="IJ8" s="191"/>
      <c r="IK8" s="191"/>
      <c r="IL8" s="191"/>
      <c r="IM8" s="191"/>
      <c r="IN8" s="191"/>
      <c r="IO8" s="191"/>
    </row>
    <row r="9" spans="1:249" ht="15" outlineLevel="1" x14ac:dyDescent="0.25">
      <c r="A9" s="21" t="s">
        <v>154</v>
      </c>
      <c r="B9" s="22"/>
      <c r="C9" s="100" t="s">
        <v>7</v>
      </c>
      <c r="D9" s="263">
        <f>MEDIAN(D16,D22,D19)</f>
        <v>7.0199999999999999E-2</v>
      </c>
      <c r="E9" s="154"/>
      <c r="F9" s="154"/>
      <c r="G9" s="154"/>
      <c r="H9" s="155"/>
      <c r="I9" s="194"/>
      <c r="J9" s="194"/>
      <c r="K9" s="194"/>
      <c r="L9" s="194"/>
      <c r="M9" s="194"/>
      <c r="N9" s="194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194"/>
      <c r="AH9" s="194"/>
      <c r="AI9" s="194"/>
      <c r="AJ9" s="194"/>
      <c r="AK9" s="194"/>
      <c r="AL9" s="194"/>
      <c r="AM9" s="194"/>
      <c r="AN9" s="194"/>
      <c r="AO9" s="194"/>
      <c r="AP9" s="194"/>
      <c r="AQ9" s="194"/>
      <c r="AR9" s="194"/>
      <c r="AS9" s="194"/>
      <c r="AT9" s="194"/>
      <c r="AU9" s="194"/>
      <c r="AV9" s="194"/>
      <c r="AW9" s="194"/>
      <c r="AX9" s="194"/>
      <c r="AY9" s="194"/>
      <c r="AZ9" s="194"/>
      <c r="BA9" s="194"/>
      <c r="BB9" s="194"/>
      <c r="BC9" s="194"/>
      <c r="BD9" s="194"/>
      <c r="BE9" s="194"/>
      <c r="BF9" s="194"/>
      <c r="BG9" s="194"/>
      <c r="BH9" s="194"/>
      <c r="BI9" s="194"/>
      <c r="BJ9" s="194"/>
      <c r="BK9" s="194"/>
      <c r="BL9" s="194"/>
      <c r="BM9" s="194"/>
      <c r="BN9" s="194"/>
      <c r="BO9" s="194"/>
      <c r="BP9" s="194"/>
      <c r="BQ9" s="194"/>
      <c r="BR9" s="194"/>
      <c r="BS9" s="194"/>
      <c r="BT9" s="194"/>
      <c r="BU9" s="194"/>
      <c r="BV9" s="194"/>
      <c r="BW9" s="194"/>
      <c r="BX9" s="194"/>
      <c r="BY9" s="194"/>
      <c r="BZ9" s="194"/>
      <c r="CA9" s="194"/>
      <c r="CB9" s="194"/>
      <c r="CC9" s="194"/>
      <c r="CD9" s="194"/>
      <c r="CE9" s="194"/>
      <c r="CF9" s="194"/>
      <c r="CG9" s="194"/>
      <c r="CH9" s="194"/>
      <c r="CI9" s="194"/>
      <c r="CJ9" s="194"/>
      <c r="CK9" s="194"/>
      <c r="CL9" s="194"/>
      <c r="CM9" s="194"/>
      <c r="CN9" s="194"/>
      <c r="CO9" s="194"/>
      <c r="CP9" s="194"/>
      <c r="CQ9" s="194"/>
      <c r="CR9" s="194"/>
      <c r="CS9" s="194"/>
      <c r="CT9" s="194"/>
      <c r="CU9" s="194"/>
      <c r="CV9" s="194"/>
      <c r="CW9" s="194"/>
      <c r="CX9" s="194"/>
      <c r="CY9" s="194"/>
      <c r="CZ9" s="194"/>
      <c r="DA9" s="194"/>
      <c r="DB9" s="194"/>
      <c r="DC9" s="194"/>
      <c r="DD9" s="194"/>
      <c r="DE9" s="194"/>
      <c r="DF9" s="194"/>
      <c r="DG9" s="194"/>
      <c r="DH9" s="194"/>
      <c r="DI9" s="194"/>
      <c r="DJ9" s="194"/>
      <c r="DK9" s="194"/>
      <c r="DL9" s="194"/>
      <c r="DM9" s="194"/>
      <c r="DN9" s="194"/>
      <c r="DO9" s="194"/>
      <c r="DP9" s="194"/>
      <c r="DQ9" s="194"/>
      <c r="DR9" s="194"/>
      <c r="DS9" s="194"/>
      <c r="DT9" s="194"/>
      <c r="DU9" s="194"/>
      <c r="DV9" s="194"/>
      <c r="DW9" s="194"/>
      <c r="DX9" s="194"/>
      <c r="DY9" s="194"/>
      <c r="DZ9" s="194"/>
      <c r="EA9" s="194"/>
      <c r="EB9" s="194"/>
      <c r="EC9" s="194"/>
      <c r="ED9" s="194"/>
      <c r="EE9" s="194"/>
      <c r="EF9" s="194"/>
      <c r="EG9" s="194"/>
      <c r="EH9" s="194"/>
      <c r="EI9" s="194"/>
      <c r="EJ9" s="194"/>
      <c r="EK9" s="194"/>
      <c r="EL9" s="194"/>
      <c r="EM9" s="194"/>
      <c r="EN9" s="194"/>
      <c r="EO9" s="194"/>
      <c r="EP9" s="194"/>
      <c r="EQ9" s="194"/>
      <c r="ER9" s="194"/>
      <c r="ES9" s="194"/>
      <c r="ET9" s="194"/>
      <c r="EU9" s="194"/>
      <c r="EV9" s="194"/>
      <c r="EW9" s="194"/>
      <c r="EX9" s="194"/>
      <c r="EY9" s="194"/>
      <c r="EZ9" s="194"/>
      <c r="FA9" s="194"/>
      <c r="FB9" s="194"/>
      <c r="FC9" s="194"/>
      <c r="FD9" s="194"/>
      <c r="FE9" s="194"/>
      <c r="FF9" s="194"/>
      <c r="FG9" s="194"/>
      <c r="FH9" s="194"/>
      <c r="FI9" s="194"/>
      <c r="FJ9" s="194"/>
      <c r="FK9" s="194"/>
      <c r="FL9" s="194"/>
      <c r="FM9" s="194"/>
      <c r="FN9" s="194"/>
      <c r="FO9" s="194"/>
      <c r="FP9" s="194"/>
      <c r="FQ9" s="194"/>
      <c r="FR9" s="194"/>
      <c r="FS9" s="194"/>
      <c r="FT9" s="194"/>
      <c r="FU9" s="194"/>
      <c r="FV9" s="194"/>
      <c r="FW9" s="194"/>
      <c r="FX9" s="194"/>
      <c r="FY9" s="194"/>
      <c r="FZ9" s="194"/>
      <c r="GA9" s="194"/>
      <c r="GB9" s="194"/>
      <c r="GC9" s="194"/>
      <c r="GD9" s="194"/>
      <c r="GE9" s="194"/>
      <c r="GF9" s="194"/>
      <c r="GG9" s="194"/>
      <c r="GH9" s="194"/>
      <c r="GI9" s="194"/>
      <c r="GJ9" s="194"/>
      <c r="GK9" s="194"/>
      <c r="GL9" s="194"/>
      <c r="GM9" s="194"/>
      <c r="GN9" s="194"/>
      <c r="GO9" s="194"/>
      <c r="GP9" s="194"/>
      <c r="GQ9" s="194"/>
      <c r="GR9" s="194"/>
      <c r="GS9" s="194"/>
      <c r="GT9" s="194"/>
      <c r="GU9" s="194"/>
      <c r="GV9" s="194"/>
      <c r="GW9" s="194"/>
      <c r="GX9" s="194"/>
      <c r="GY9" s="194"/>
      <c r="GZ9" s="194"/>
      <c r="HA9" s="194"/>
      <c r="HB9" s="194"/>
      <c r="HC9" s="194"/>
      <c r="HD9" s="194"/>
      <c r="HE9" s="194"/>
      <c r="HF9" s="194"/>
      <c r="HG9" s="194"/>
      <c r="HH9" s="194"/>
      <c r="HI9" s="194"/>
      <c r="HJ9" s="194"/>
      <c r="HK9" s="194"/>
      <c r="HL9" s="194"/>
      <c r="HM9" s="194"/>
      <c r="HN9" s="194"/>
      <c r="HO9" s="194"/>
      <c r="HP9" s="194"/>
      <c r="HQ9" s="194"/>
      <c r="HR9" s="194"/>
      <c r="HS9" s="194"/>
      <c r="HT9" s="194"/>
      <c r="HU9" s="194"/>
      <c r="HV9" s="194"/>
      <c r="HW9" s="194"/>
      <c r="HX9" s="194"/>
      <c r="HY9" s="194"/>
      <c r="HZ9" s="194"/>
      <c r="IA9" s="194"/>
      <c r="IB9" s="194"/>
      <c r="IC9" s="194"/>
      <c r="ID9" s="194"/>
      <c r="IE9" s="194"/>
      <c r="IF9" s="194"/>
      <c r="IG9" s="194"/>
      <c r="IH9" s="194"/>
      <c r="II9" s="194"/>
      <c r="IJ9" s="194"/>
      <c r="IK9" s="194"/>
      <c r="IL9" s="194"/>
      <c r="IM9" s="194"/>
      <c r="IN9" s="194"/>
      <c r="IO9" s="194"/>
    </row>
    <row r="10" spans="1:249" ht="15" outlineLevel="1" x14ac:dyDescent="0.25">
      <c r="A10" s="21" t="s">
        <v>171</v>
      </c>
      <c r="B10" s="22"/>
      <c r="C10" s="100"/>
      <c r="D10" s="249"/>
      <c r="E10" s="154"/>
      <c r="F10" s="154"/>
      <c r="G10" s="154"/>
      <c r="H10" s="155"/>
      <c r="I10" s="194"/>
      <c r="J10" s="194"/>
      <c r="K10" s="194"/>
      <c r="L10" s="194"/>
      <c r="M10" s="194"/>
      <c r="N10" s="194"/>
      <c r="O10" s="194"/>
      <c r="P10" s="194"/>
      <c r="Q10" s="194"/>
      <c r="R10" s="194"/>
      <c r="S10" s="194"/>
      <c r="T10" s="194"/>
      <c r="U10" s="194"/>
      <c r="V10" s="194"/>
      <c r="W10" s="194"/>
      <c r="X10" s="194"/>
      <c r="Y10" s="194"/>
      <c r="Z10" s="194"/>
      <c r="AA10" s="194"/>
      <c r="AB10" s="194"/>
      <c r="AC10" s="194"/>
      <c r="AD10" s="194"/>
      <c r="AE10" s="194"/>
      <c r="AF10" s="194"/>
      <c r="AG10" s="194"/>
      <c r="AH10" s="194"/>
      <c r="AI10" s="194"/>
      <c r="AJ10" s="194"/>
      <c r="AK10" s="194"/>
      <c r="AL10" s="194"/>
      <c r="AM10" s="194"/>
      <c r="AN10" s="194"/>
      <c r="AO10" s="194"/>
      <c r="AP10" s="194"/>
      <c r="AQ10" s="194"/>
      <c r="AR10" s="194"/>
      <c r="AS10" s="194"/>
      <c r="AT10" s="194"/>
      <c r="AU10" s="194"/>
      <c r="AV10" s="194"/>
      <c r="AW10" s="194"/>
      <c r="AX10" s="194"/>
      <c r="AY10" s="194"/>
      <c r="AZ10" s="194"/>
      <c r="BA10" s="194"/>
      <c r="BB10" s="194"/>
      <c r="BC10" s="194"/>
      <c r="BD10" s="194"/>
      <c r="BE10" s="194"/>
      <c r="BF10" s="194"/>
      <c r="BG10" s="194"/>
      <c r="BH10" s="194"/>
      <c r="BI10" s="194"/>
      <c r="BJ10" s="194"/>
      <c r="BK10" s="194"/>
      <c r="BL10" s="194"/>
      <c r="BM10" s="194"/>
      <c r="BN10" s="194"/>
      <c r="BO10" s="194"/>
      <c r="BP10" s="194"/>
      <c r="BQ10" s="194"/>
      <c r="BR10" s="194"/>
      <c r="BS10" s="194"/>
      <c r="BT10" s="194"/>
      <c r="BU10" s="194"/>
      <c r="BV10" s="194"/>
      <c r="BW10" s="194"/>
      <c r="BX10" s="194"/>
      <c r="BY10" s="194"/>
      <c r="BZ10" s="194"/>
      <c r="CA10" s="194"/>
      <c r="CB10" s="194"/>
      <c r="CC10" s="194"/>
      <c r="CD10" s="194"/>
      <c r="CE10" s="194"/>
      <c r="CF10" s="194"/>
      <c r="CG10" s="194"/>
      <c r="CH10" s="194"/>
      <c r="CI10" s="194"/>
      <c r="CJ10" s="194"/>
      <c r="CK10" s="194"/>
      <c r="CL10" s="194"/>
      <c r="CM10" s="194"/>
      <c r="CN10" s="194"/>
      <c r="CO10" s="194"/>
      <c r="CP10" s="194"/>
      <c r="CQ10" s="194"/>
      <c r="CR10" s="194"/>
      <c r="CS10" s="194"/>
      <c r="CT10" s="194"/>
      <c r="CU10" s="194"/>
      <c r="CV10" s="194"/>
      <c r="CW10" s="194"/>
      <c r="CX10" s="194"/>
      <c r="CY10" s="194"/>
      <c r="CZ10" s="194"/>
      <c r="DA10" s="194"/>
      <c r="DB10" s="194"/>
      <c r="DC10" s="194"/>
      <c r="DD10" s="194"/>
      <c r="DE10" s="194"/>
      <c r="DF10" s="194"/>
      <c r="DG10" s="194"/>
      <c r="DH10" s="194"/>
      <c r="DI10" s="194"/>
      <c r="DJ10" s="194"/>
      <c r="DK10" s="194"/>
      <c r="DL10" s="194"/>
      <c r="DM10" s="194"/>
      <c r="DN10" s="194"/>
      <c r="DO10" s="194"/>
      <c r="DP10" s="194"/>
      <c r="DQ10" s="194"/>
      <c r="DR10" s="194"/>
      <c r="DS10" s="194"/>
      <c r="DT10" s="194"/>
      <c r="DU10" s="194"/>
      <c r="DV10" s="194"/>
      <c r="DW10" s="194"/>
      <c r="DX10" s="194"/>
      <c r="DY10" s="194"/>
      <c r="DZ10" s="194"/>
      <c r="EA10" s="194"/>
      <c r="EB10" s="194"/>
      <c r="EC10" s="194"/>
      <c r="ED10" s="194"/>
      <c r="EE10" s="194"/>
      <c r="EF10" s="194"/>
      <c r="EG10" s="194"/>
      <c r="EH10" s="194"/>
      <c r="EI10" s="194"/>
      <c r="EJ10" s="194"/>
      <c r="EK10" s="194"/>
      <c r="EL10" s="194"/>
      <c r="EM10" s="194"/>
      <c r="EN10" s="194"/>
      <c r="EO10" s="194"/>
      <c r="EP10" s="194"/>
      <c r="EQ10" s="194"/>
      <c r="ER10" s="194"/>
      <c r="ES10" s="194"/>
      <c r="ET10" s="194"/>
      <c r="EU10" s="194"/>
      <c r="EV10" s="194"/>
      <c r="EW10" s="194"/>
      <c r="EX10" s="194"/>
      <c r="EY10" s="194"/>
      <c r="EZ10" s="194"/>
      <c r="FA10" s="194"/>
      <c r="FB10" s="194"/>
      <c r="FC10" s="194"/>
      <c r="FD10" s="194"/>
      <c r="FE10" s="194"/>
      <c r="FF10" s="194"/>
      <c r="FG10" s="194"/>
      <c r="FH10" s="194"/>
      <c r="FI10" s="194"/>
      <c r="FJ10" s="194"/>
      <c r="FK10" s="194"/>
      <c r="FL10" s="194"/>
      <c r="FM10" s="194"/>
      <c r="FN10" s="194"/>
      <c r="FO10" s="194"/>
      <c r="FP10" s="194"/>
      <c r="FQ10" s="194"/>
      <c r="FR10" s="194"/>
      <c r="FS10" s="194"/>
      <c r="FT10" s="194"/>
      <c r="FU10" s="194"/>
      <c r="FV10" s="194"/>
      <c r="FW10" s="194"/>
      <c r="FX10" s="194"/>
      <c r="FY10" s="194"/>
      <c r="FZ10" s="194"/>
      <c r="GA10" s="194"/>
      <c r="GB10" s="194"/>
      <c r="GC10" s="194"/>
      <c r="GD10" s="194"/>
      <c r="GE10" s="194"/>
      <c r="GF10" s="194"/>
      <c r="GG10" s="194"/>
      <c r="GH10" s="194"/>
      <c r="GI10" s="194"/>
      <c r="GJ10" s="194"/>
      <c r="GK10" s="194"/>
      <c r="GL10" s="194"/>
      <c r="GM10" s="194"/>
      <c r="GN10" s="194"/>
      <c r="GO10" s="194"/>
      <c r="GP10" s="194"/>
      <c r="GQ10" s="194"/>
      <c r="GR10" s="194"/>
      <c r="GS10" s="194"/>
      <c r="GT10" s="194"/>
      <c r="GU10" s="194"/>
      <c r="GV10" s="194"/>
      <c r="GW10" s="194"/>
      <c r="GX10" s="194"/>
      <c r="GY10" s="194"/>
      <c r="GZ10" s="194"/>
      <c r="HA10" s="194"/>
      <c r="HB10" s="194"/>
      <c r="HC10" s="194"/>
      <c r="HD10" s="194"/>
      <c r="HE10" s="194"/>
      <c r="HF10" s="194"/>
      <c r="HG10" s="194"/>
      <c r="HH10" s="194"/>
      <c r="HI10" s="194"/>
      <c r="HJ10" s="194"/>
      <c r="HK10" s="194"/>
      <c r="HL10" s="194"/>
      <c r="HM10" s="194"/>
      <c r="HN10" s="194"/>
      <c r="HO10" s="194"/>
      <c r="HP10" s="194"/>
      <c r="HQ10" s="194"/>
      <c r="HR10" s="194"/>
      <c r="HS10" s="194"/>
      <c r="HT10" s="194"/>
      <c r="HU10" s="194"/>
      <c r="HV10" s="194"/>
      <c r="HW10" s="194"/>
      <c r="HX10" s="194"/>
      <c r="HY10" s="194"/>
      <c r="HZ10" s="194"/>
      <c r="IA10" s="194"/>
      <c r="IB10" s="194"/>
      <c r="IC10" s="194"/>
      <c r="ID10" s="194"/>
      <c r="IE10" s="194"/>
      <c r="IF10" s="194"/>
      <c r="IG10" s="194"/>
      <c r="IH10" s="194"/>
      <c r="II10" s="194"/>
      <c r="IJ10" s="194"/>
      <c r="IK10" s="194"/>
      <c r="IL10" s="194"/>
      <c r="IM10" s="194"/>
      <c r="IN10" s="194"/>
      <c r="IO10" s="194"/>
    </row>
    <row r="11" spans="1:249" ht="15" outlineLevel="1" x14ac:dyDescent="0.25">
      <c r="A11" s="21" t="s">
        <v>146</v>
      </c>
      <c r="B11" s="22"/>
      <c r="C11" s="100"/>
      <c r="D11" s="230"/>
      <c r="E11" s="154"/>
      <c r="F11" s="154"/>
      <c r="G11" s="154"/>
      <c r="H11" s="155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194"/>
      <c r="X11" s="194"/>
      <c r="Y11" s="194"/>
      <c r="Z11" s="194"/>
      <c r="AA11" s="194"/>
      <c r="AB11" s="194"/>
      <c r="AC11" s="194"/>
      <c r="AD11" s="194"/>
      <c r="AE11" s="194"/>
      <c r="AF11" s="194"/>
      <c r="AG11" s="194"/>
      <c r="AH11" s="194"/>
      <c r="AI11" s="194"/>
      <c r="AJ11" s="194"/>
      <c r="AK11" s="194"/>
      <c r="AL11" s="194"/>
      <c r="AM11" s="194"/>
      <c r="AN11" s="194"/>
      <c r="AO11" s="194"/>
      <c r="AP11" s="194"/>
      <c r="AQ11" s="194"/>
      <c r="AR11" s="194"/>
      <c r="AS11" s="194"/>
      <c r="AT11" s="194"/>
      <c r="AU11" s="194"/>
      <c r="AV11" s="194"/>
      <c r="AW11" s="194"/>
      <c r="AX11" s="194"/>
      <c r="AY11" s="194"/>
      <c r="AZ11" s="194"/>
      <c r="BA11" s="194"/>
      <c r="BB11" s="194"/>
      <c r="BC11" s="194"/>
      <c r="BD11" s="194"/>
      <c r="BE11" s="194"/>
      <c r="BF11" s="194"/>
      <c r="BG11" s="194"/>
      <c r="BH11" s="194"/>
      <c r="BI11" s="194"/>
      <c r="BJ11" s="194"/>
      <c r="BK11" s="194"/>
      <c r="BL11" s="194"/>
      <c r="BM11" s="194"/>
      <c r="BN11" s="194"/>
      <c r="BO11" s="194"/>
      <c r="BP11" s="194"/>
      <c r="BQ11" s="194"/>
      <c r="BR11" s="194"/>
      <c r="BS11" s="194"/>
      <c r="BT11" s="194"/>
      <c r="BU11" s="194"/>
      <c r="BV11" s="194"/>
      <c r="BW11" s="194"/>
      <c r="BX11" s="194"/>
      <c r="BY11" s="194"/>
      <c r="BZ11" s="194"/>
      <c r="CA11" s="194"/>
      <c r="CB11" s="194"/>
      <c r="CC11" s="194"/>
      <c r="CD11" s="194"/>
      <c r="CE11" s="194"/>
      <c r="CF11" s="194"/>
      <c r="CG11" s="194"/>
      <c r="CH11" s="194"/>
      <c r="CI11" s="194"/>
      <c r="CJ11" s="194"/>
      <c r="CK11" s="194"/>
      <c r="CL11" s="194"/>
      <c r="CM11" s="194"/>
      <c r="CN11" s="194"/>
      <c r="CO11" s="194"/>
      <c r="CP11" s="194"/>
      <c r="CQ11" s="194"/>
      <c r="CR11" s="194"/>
      <c r="CS11" s="194"/>
      <c r="CT11" s="194"/>
      <c r="CU11" s="194"/>
      <c r="CV11" s="194"/>
      <c r="CW11" s="194"/>
      <c r="CX11" s="194"/>
      <c r="CY11" s="194"/>
      <c r="CZ11" s="194"/>
      <c r="DA11" s="194"/>
      <c r="DB11" s="194"/>
      <c r="DC11" s="194"/>
      <c r="DD11" s="194"/>
      <c r="DE11" s="194"/>
      <c r="DF11" s="194"/>
      <c r="DG11" s="194"/>
      <c r="DH11" s="194"/>
      <c r="DI11" s="194"/>
      <c r="DJ11" s="194"/>
      <c r="DK11" s="194"/>
      <c r="DL11" s="194"/>
      <c r="DM11" s="194"/>
      <c r="DN11" s="194"/>
      <c r="DO11" s="194"/>
      <c r="DP11" s="194"/>
      <c r="DQ11" s="194"/>
      <c r="DR11" s="194"/>
      <c r="DS11" s="194"/>
      <c r="DT11" s="194"/>
      <c r="DU11" s="194"/>
      <c r="DV11" s="194"/>
      <c r="DW11" s="194"/>
      <c r="DX11" s="194"/>
      <c r="DY11" s="194"/>
      <c r="DZ11" s="194"/>
      <c r="EA11" s="194"/>
      <c r="EB11" s="194"/>
      <c r="EC11" s="194"/>
      <c r="ED11" s="194"/>
      <c r="EE11" s="194"/>
      <c r="EF11" s="194"/>
      <c r="EG11" s="194"/>
      <c r="EH11" s="194"/>
      <c r="EI11" s="194"/>
      <c r="EJ11" s="194"/>
      <c r="EK11" s="194"/>
      <c r="EL11" s="194"/>
      <c r="EM11" s="194"/>
      <c r="EN11" s="194"/>
      <c r="EO11" s="194"/>
      <c r="EP11" s="194"/>
      <c r="EQ11" s="194"/>
      <c r="ER11" s="194"/>
      <c r="ES11" s="194"/>
      <c r="ET11" s="194"/>
      <c r="EU11" s="194"/>
      <c r="EV11" s="194"/>
      <c r="EW11" s="194"/>
      <c r="EX11" s="194"/>
      <c r="EY11" s="194"/>
      <c r="EZ11" s="194"/>
      <c r="FA11" s="194"/>
      <c r="FB11" s="194"/>
      <c r="FC11" s="194"/>
      <c r="FD11" s="194"/>
      <c r="FE11" s="194"/>
      <c r="FF11" s="194"/>
      <c r="FG11" s="194"/>
      <c r="FH11" s="194"/>
      <c r="FI11" s="194"/>
      <c r="FJ11" s="194"/>
      <c r="FK11" s="194"/>
      <c r="FL11" s="194"/>
      <c r="FM11" s="194"/>
      <c r="FN11" s="194"/>
      <c r="FO11" s="194"/>
      <c r="FP11" s="194"/>
      <c r="FQ11" s="194"/>
      <c r="FR11" s="194"/>
      <c r="FS11" s="194"/>
      <c r="FT11" s="194"/>
      <c r="FU11" s="194"/>
      <c r="FV11" s="194"/>
      <c r="FW11" s="194"/>
      <c r="FX11" s="194"/>
      <c r="FY11" s="194"/>
      <c r="FZ11" s="194"/>
      <c r="GA11" s="194"/>
      <c r="GB11" s="194"/>
      <c r="GC11" s="194"/>
      <c r="GD11" s="194"/>
      <c r="GE11" s="194"/>
      <c r="GF11" s="194"/>
      <c r="GG11" s="194"/>
      <c r="GH11" s="194"/>
      <c r="GI11" s="194"/>
      <c r="GJ11" s="194"/>
      <c r="GK11" s="194"/>
      <c r="GL11" s="194"/>
      <c r="GM11" s="194"/>
      <c r="GN11" s="194"/>
      <c r="GO11" s="194"/>
      <c r="GP11" s="194"/>
      <c r="GQ11" s="194"/>
      <c r="GR11" s="194"/>
      <c r="GS11" s="194"/>
      <c r="GT11" s="194"/>
      <c r="GU11" s="194"/>
      <c r="GV11" s="194"/>
      <c r="GW11" s="194"/>
      <c r="GX11" s="194"/>
      <c r="GY11" s="194"/>
      <c r="GZ11" s="194"/>
      <c r="HA11" s="194"/>
      <c r="HB11" s="194"/>
      <c r="HC11" s="194"/>
      <c r="HD11" s="194"/>
      <c r="HE11" s="194"/>
      <c r="HF11" s="194"/>
      <c r="HG11" s="194"/>
      <c r="HH11" s="194"/>
      <c r="HI11" s="194"/>
      <c r="HJ11" s="194"/>
      <c r="HK11" s="194"/>
      <c r="HL11" s="194"/>
      <c r="HM11" s="194"/>
      <c r="HN11" s="194"/>
      <c r="HO11" s="194"/>
      <c r="HP11" s="194"/>
      <c r="HQ11" s="194"/>
      <c r="HR11" s="194"/>
      <c r="HS11" s="194"/>
      <c r="HT11" s="194"/>
      <c r="HU11" s="194"/>
      <c r="HV11" s="194"/>
      <c r="HW11" s="194"/>
      <c r="HX11" s="194"/>
      <c r="HY11" s="194"/>
      <c r="HZ11" s="194"/>
      <c r="IA11" s="194"/>
      <c r="IB11" s="194"/>
      <c r="IC11" s="194"/>
      <c r="ID11" s="194"/>
      <c r="IE11" s="194"/>
      <c r="IF11" s="194"/>
      <c r="IG11" s="194"/>
      <c r="IH11" s="194"/>
      <c r="II11" s="194"/>
      <c r="IJ11" s="194"/>
      <c r="IK11" s="194"/>
      <c r="IL11" s="194"/>
      <c r="IM11" s="194"/>
      <c r="IN11" s="194"/>
      <c r="IO11" s="194"/>
    </row>
    <row r="12" spans="1:249" s="42" customFormat="1" ht="15" outlineLevel="1" x14ac:dyDescent="0.25">
      <c r="A12" s="21"/>
      <c r="B12" s="28" t="s">
        <v>147</v>
      </c>
      <c r="C12" s="100" t="s">
        <v>118</v>
      </c>
      <c r="D12" s="257">
        <v>6.52</v>
      </c>
      <c r="E12" s="256">
        <v>6.52</v>
      </c>
      <c r="F12" s="256">
        <v>6.52</v>
      </c>
      <c r="G12" s="256">
        <v>6.52</v>
      </c>
      <c r="H12" s="258">
        <v>6.52</v>
      </c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  <c r="V12" s="194"/>
      <c r="W12" s="194"/>
      <c r="X12" s="194"/>
      <c r="Y12" s="194"/>
      <c r="Z12" s="194"/>
      <c r="AA12" s="194"/>
      <c r="AB12" s="194"/>
      <c r="AC12" s="194"/>
      <c r="AD12" s="194"/>
      <c r="AE12" s="194"/>
      <c r="AF12" s="194"/>
      <c r="AG12" s="194"/>
      <c r="AH12" s="194"/>
      <c r="AI12" s="194"/>
      <c r="AJ12" s="194"/>
      <c r="AK12" s="194"/>
      <c r="AL12" s="194"/>
      <c r="AM12" s="194"/>
      <c r="AN12" s="194"/>
      <c r="AO12" s="194"/>
      <c r="AP12" s="194"/>
      <c r="AQ12" s="194"/>
      <c r="AR12" s="194"/>
      <c r="AS12" s="194"/>
      <c r="AT12" s="194"/>
      <c r="AU12" s="194"/>
      <c r="AV12" s="194"/>
      <c r="AW12" s="194"/>
      <c r="AX12" s="194"/>
      <c r="AY12" s="194"/>
      <c r="AZ12" s="194"/>
      <c r="BA12" s="194"/>
      <c r="BB12" s="194"/>
      <c r="BC12" s="194"/>
      <c r="BD12" s="194"/>
      <c r="BE12" s="194"/>
      <c r="BF12" s="194"/>
      <c r="BG12" s="194"/>
      <c r="BH12" s="194"/>
      <c r="BI12" s="194"/>
      <c r="BJ12" s="194"/>
      <c r="BK12" s="194"/>
      <c r="BL12" s="194"/>
      <c r="BM12" s="194"/>
      <c r="BN12" s="194"/>
      <c r="BO12" s="194"/>
      <c r="BP12" s="194"/>
      <c r="BQ12" s="194"/>
      <c r="BR12" s="194"/>
      <c r="BS12" s="194"/>
      <c r="BT12" s="194"/>
      <c r="BU12" s="194"/>
      <c r="BV12" s="194"/>
      <c r="BW12" s="194"/>
      <c r="BX12" s="194"/>
      <c r="BY12" s="194"/>
      <c r="BZ12" s="194"/>
      <c r="CA12" s="194"/>
      <c r="CB12" s="194"/>
      <c r="CC12" s="194"/>
      <c r="CD12" s="194"/>
      <c r="CE12" s="194"/>
      <c r="CF12" s="194"/>
      <c r="CG12" s="194"/>
      <c r="CH12" s="194"/>
      <c r="CI12" s="194"/>
      <c r="CJ12" s="194"/>
      <c r="CK12" s="194"/>
      <c r="CL12" s="194"/>
      <c r="CM12" s="194"/>
      <c r="CN12" s="194"/>
      <c r="CO12" s="194"/>
      <c r="CP12" s="194"/>
      <c r="CQ12" s="194"/>
      <c r="CR12" s="194"/>
      <c r="CS12" s="194"/>
      <c r="CT12" s="194"/>
      <c r="CU12" s="194"/>
      <c r="CV12" s="194"/>
      <c r="CW12" s="194"/>
      <c r="CX12" s="194"/>
      <c r="CY12" s="194"/>
      <c r="CZ12" s="194"/>
      <c r="DA12" s="194"/>
      <c r="DB12" s="194"/>
      <c r="DC12" s="194"/>
      <c r="DD12" s="194"/>
      <c r="DE12" s="194"/>
      <c r="DF12" s="194"/>
      <c r="DG12" s="194"/>
      <c r="DH12" s="194"/>
      <c r="DI12" s="194"/>
      <c r="DJ12" s="194"/>
      <c r="DK12" s="194"/>
      <c r="DL12" s="194"/>
      <c r="DM12" s="194"/>
      <c r="DN12" s="194"/>
      <c r="DO12" s="194"/>
      <c r="DP12" s="194"/>
      <c r="DQ12" s="194"/>
      <c r="DR12" s="194"/>
      <c r="DS12" s="194"/>
      <c r="DT12" s="194"/>
      <c r="DU12" s="194"/>
      <c r="DV12" s="194"/>
      <c r="DW12" s="194"/>
      <c r="DX12" s="194"/>
      <c r="DY12" s="194"/>
      <c r="DZ12" s="194"/>
      <c r="EA12" s="194"/>
      <c r="EB12" s="194"/>
      <c r="EC12" s="194"/>
      <c r="ED12" s="194"/>
      <c r="EE12" s="194"/>
      <c r="EF12" s="194"/>
      <c r="EG12" s="194"/>
      <c r="EH12" s="194"/>
      <c r="EI12" s="194"/>
      <c r="EJ12" s="194"/>
      <c r="EK12" s="194"/>
      <c r="EL12" s="194"/>
      <c r="EM12" s="194"/>
      <c r="EN12" s="194"/>
      <c r="EO12" s="194"/>
      <c r="EP12" s="194"/>
      <c r="EQ12" s="194"/>
      <c r="ER12" s="194"/>
      <c r="ES12" s="194"/>
      <c r="ET12" s="194"/>
      <c r="EU12" s="194"/>
      <c r="EV12" s="194"/>
      <c r="EW12" s="194"/>
      <c r="EX12" s="194"/>
      <c r="EY12" s="194"/>
      <c r="EZ12" s="194"/>
      <c r="FA12" s="194"/>
      <c r="FB12" s="194"/>
      <c r="FC12" s="194"/>
      <c r="FD12" s="194"/>
      <c r="FE12" s="194"/>
      <c r="FF12" s="194"/>
      <c r="FG12" s="194"/>
      <c r="FH12" s="194"/>
      <c r="FI12" s="194"/>
      <c r="FJ12" s="194"/>
      <c r="FK12" s="194"/>
      <c r="FL12" s="194"/>
      <c r="FM12" s="194"/>
      <c r="FN12" s="194"/>
      <c r="FO12" s="194"/>
      <c r="FP12" s="194"/>
      <c r="FQ12" s="194"/>
      <c r="FR12" s="194"/>
      <c r="FS12" s="194"/>
      <c r="FT12" s="194"/>
      <c r="FU12" s="194"/>
      <c r="FV12" s="194"/>
      <c r="FW12" s="194"/>
      <c r="FX12" s="194"/>
      <c r="FY12" s="194"/>
      <c r="FZ12" s="194"/>
      <c r="GA12" s="194"/>
      <c r="GB12" s="194"/>
      <c r="GC12" s="194"/>
      <c r="GD12" s="194"/>
      <c r="GE12" s="194"/>
      <c r="GF12" s="194"/>
      <c r="GG12" s="194"/>
      <c r="GH12" s="194"/>
      <c r="GI12" s="194"/>
      <c r="GJ12" s="194"/>
      <c r="GK12" s="194"/>
      <c r="GL12" s="194"/>
      <c r="GM12" s="194"/>
      <c r="GN12" s="194"/>
      <c r="GO12" s="194"/>
      <c r="GP12" s="194"/>
      <c r="GQ12" s="194"/>
      <c r="GR12" s="194"/>
      <c r="GS12" s="194"/>
      <c r="GT12" s="194"/>
      <c r="GU12" s="194"/>
      <c r="GV12" s="194"/>
      <c r="GW12" s="194"/>
      <c r="GX12" s="194"/>
      <c r="GY12" s="194"/>
      <c r="GZ12" s="194"/>
      <c r="HA12" s="194"/>
      <c r="HB12" s="194"/>
      <c r="HC12" s="194"/>
      <c r="HD12" s="194"/>
      <c r="HE12" s="194"/>
      <c r="HF12" s="194"/>
      <c r="HG12" s="194"/>
      <c r="HH12" s="194"/>
      <c r="HI12" s="194"/>
      <c r="HJ12" s="194"/>
      <c r="HK12" s="194"/>
      <c r="HL12" s="194"/>
      <c r="HM12" s="194"/>
      <c r="HN12" s="194"/>
      <c r="HO12" s="194"/>
      <c r="HP12" s="194"/>
      <c r="HQ12" s="194"/>
      <c r="HR12" s="194"/>
      <c r="HS12" s="194"/>
      <c r="HT12" s="194"/>
      <c r="HU12" s="194"/>
      <c r="HV12" s="194"/>
      <c r="HW12" s="194"/>
      <c r="HX12" s="194"/>
      <c r="HY12" s="194"/>
      <c r="HZ12" s="194"/>
      <c r="IA12" s="194"/>
      <c r="IB12" s="194"/>
      <c r="IC12" s="194"/>
      <c r="ID12" s="194"/>
      <c r="IE12" s="194"/>
      <c r="IF12" s="194"/>
      <c r="IG12" s="194"/>
      <c r="IH12" s="194"/>
      <c r="II12" s="194"/>
      <c r="IJ12" s="194"/>
      <c r="IK12" s="194"/>
      <c r="IL12" s="194"/>
      <c r="IM12" s="194"/>
      <c r="IN12" s="194"/>
      <c r="IO12" s="194"/>
    </row>
    <row r="13" spans="1:249" s="42" customFormat="1" ht="15" outlineLevel="1" x14ac:dyDescent="0.25">
      <c r="A13" s="21"/>
      <c r="B13" s="28" t="s">
        <v>154</v>
      </c>
      <c r="C13" s="100" t="s">
        <v>7</v>
      </c>
      <c r="D13" s="262" t="s">
        <v>162</v>
      </c>
      <c r="E13" s="256"/>
      <c r="F13" s="256"/>
      <c r="G13" s="256"/>
      <c r="H13" s="258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94"/>
      <c r="X13" s="194"/>
      <c r="Y13" s="194"/>
      <c r="Z13" s="194"/>
      <c r="AA13" s="194"/>
      <c r="AB13" s="194"/>
      <c r="AC13" s="194"/>
      <c r="AD13" s="194"/>
      <c r="AE13" s="194"/>
      <c r="AF13" s="194"/>
      <c r="AG13" s="194"/>
      <c r="AH13" s="194"/>
      <c r="AI13" s="194"/>
      <c r="AJ13" s="194"/>
      <c r="AK13" s="194"/>
      <c r="AL13" s="194"/>
      <c r="AM13" s="194"/>
      <c r="AN13" s="194"/>
      <c r="AO13" s="194"/>
      <c r="AP13" s="194"/>
      <c r="AQ13" s="194"/>
      <c r="AR13" s="194"/>
      <c r="AS13" s="194"/>
      <c r="AT13" s="194"/>
      <c r="AU13" s="194"/>
      <c r="AV13" s="194"/>
      <c r="AW13" s="194"/>
      <c r="AX13" s="194"/>
      <c r="AY13" s="194"/>
      <c r="AZ13" s="194"/>
      <c r="BA13" s="194"/>
      <c r="BB13" s="194"/>
      <c r="BC13" s="194"/>
      <c r="BD13" s="194"/>
      <c r="BE13" s="194"/>
      <c r="BF13" s="194"/>
      <c r="BG13" s="194"/>
      <c r="BH13" s="194"/>
      <c r="BI13" s="194"/>
      <c r="BJ13" s="194"/>
      <c r="BK13" s="194"/>
      <c r="BL13" s="194"/>
      <c r="BM13" s="194"/>
      <c r="BN13" s="194"/>
      <c r="BO13" s="194"/>
      <c r="BP13" s="194"/>
      <c r="BQ13" s="194"/>
      <c r="BR13" s="194"/>
      <c r="BS13" s="194"/>
      <c r="BT13" s="194"/>
      <c r="BU13" s="194"/>
      <c r="BV13" s="194"/>
      <c r="BW13" s="194"/>
      <c r="BX13" s="194"/>
      <c r="BY13" s="194"/>
      <c r="BZ13" s="194"/>
      <c r="CA13" s="194"/>
      <c r="CB13" s="194"/>
      <c r="CC13" s="194"/>
      <c r="CD13" s="194"/>
      <c r="CE13" s="194"/>
      <c r="CF13" s="194"/>
      <c r="CG13" s="194"/>
      <c r="CH13" s="194"/>
      <c r="CI13" s="194"/>
      <c r="CJ13" s="194"/>
      <c r="CK13" s="194"/>
      <c r="CL13" s="194"/>
      <c r="CM13" s="194"/>
      <c r="CN13" s="194"/>
      <c r="CO13" s="194"/>
      <c r="CP13" s="194"/>
      <c r="CQ13" s="194"/>
      <c r="CR13" s="194"/>
      <c r="CS13" s="194"/>
      <c r="CT13" s="194"/>
      <c r="CU13" s="194"/>
      <c r="CV13" s="194"/>
      <c r="CW13" s="194"/>
      <c r="CX13" s="194"/>
      <c r="CY13" s="194"/>
      <c r="CZ13" s="194"/>
      <c r="DA13" s="194"/>
      <c r="DB13" s="194"/>
      <c r="DC13" s="194"/>
      <c r="DD13" s="194"/>
      <c r="DE13" s="194"/>
      <c r="DF13" s="194"/>
      <c r="DG13" s="194"/>
      <c r="DH13" s="194"/>
      <c r="DI13" s="194"/>
      <c r="DJ13" s="194"/>
      <c r="DK13" s="194"/>
      <c r="DL13" s="194"/>
      <c r="DM13" s="194"/>
      <c r="DN13" s="194"/>
      <c r="DO13" s="194"/>
      <c r="DP13" s="194"/>
      <c r="DQ13" s="194"/>
      <c r="DR13" s="194"/>
      <c r="DS13" s="194"/>
      <c r="DT13" s="194"/>
      <c r="DU13" s="194"/>
      <c r="DV13" s="194"/>
      <c r="DW13" s="194"/>
      <c r="DX13" s="194"/>
      <c r="DY13" s="194"/>
      <c r="DZ13" s="194"/>
      <c r="EA13" s="194"/>
      <c r="EB13" s="194"/>
      <c r="EC13" s="194"/>
      <c r="ED13" s="194"/>
      <c r="EE13" s="194"/>
      <c r="EF13" s="194"/>
      <c r="EG13" s="194"/>
      <c r="EH13" s="194"/>
      <c r="EI13" s="194"/>
      <c r="EJ13" s="194"/>
      <c r="EK13" s="194"/>
      <c r="EL13" s="194"/>
      <c r="EM13" s="194"/>
      <c r="EN13" s="194"/>
      <c r="EO13" s="194"/>
      <c r="EP13" s="194"/>
      <c r="EQ13" s="194"/>
      <c r="ER13" s="194"/>
      <c r="ES13" s="194"/>
      <c r="ET13" s="194"/>
      <c r="EU13" s="194"/>
      <c r="EV13" s="194"/>
      <c r="EW13" s="194"/>
      <c r="EX13" s="194"/>
      <c r="EY13" s="194"/>
      <c r="EZ13" s="194"/>
      <c r="FA13" s="194"/>
      <c r="FB13" s="194"/>
      <c r="FC13" s="194"/>
      <c r="FD13" s="194"/>
      <c r="FE13" s="194"/>
      <c r="FF13" s="194"/>
      <c r="FG13" s="194"/>
      <c r="FH13" s="194"/>
      <c r="FI13" s="194"/>
      <c r="FJ13" s="194"/>
      <c r="FK13" s="194"/>
      <c r="FL13" s="194"/>
      <c r="FM13" s="194"/>
      <c r="FN13" s="194"/>
      <c r="FO13" s="194"/>
      <c r="FP13" s="194"/>
      <c r="FQ13" s="194"/>
      <c r="FR13" s="194"/>
      <c r="FS13" s="194"/>
      <c r="FT13" s="194"/>
      <c r="FU13" s="194"/>
      <c r="FV13" s="194"/>
      <c r="FW13" s="194"/>
      <c r="FX13" s="194"/>
      <c r="FY13" s="194"/>
      <c r="FZ13" s="194"/>
      <c r="GA13" s="194"/>
      <c r="GB13" s="194"/>
      <c r="GC13" s="194"/>
      <c r="GD13" s="194"/>
      <c r="GE13" s="194"/>
      <c r="GF13" s="194"/>
      <c r="GG13" s="194"/>
      <c r="GH13" s="194"/>
      <c r="GI13" s="194"/>
      <c r="GJ13" s="194"/>
      <c r="GK13" s="194"/>
      <c r="GL13" s="194"/>
      <c r="GM13" s="194"/>
      <c r="GN13" s="194"/>
      <c r="GO13" s="194"/>
      <c r="GP13" s="194"/>
      <c r="GQ13" s="194"/>
      <c r="GR13" s="194"/>
      <c r="GS13" s="194"/>
      <c r="GT13" s="194"/>
      <c r="GU13" s="194"/>
      <c r="GV13" s="194"/>
      <c r="GW13" s="194"/>
      <c r="GX13" s="194"/>
      <c r="GY13" s="194"/>
      <c r="GZ13" s="194"/>
      <c r="HA13" s="194"/>
      <c r="HB13" s="194"/>
      <c r="HC13" s="194"/>
      <c r="HD13" s="194"/>
      <c r="HE13" s="194"/>
      <c r="HF13" s="194"/>
      <c r="HG13" s="194"/>
      <c r="HH13" s="194"/>
      <c r="HI13" s="194"/>
      <c r="HJ13" s="194"/>
      <c r="HK13" s="194"/>
      <c r="HL13" s="194"/>
      <c r="HM13" s="194"/>
      <c r="HN13" s="194"/>
      <c r="HO13" s="194"/>
      <c r="HP13" s="194"/>
      <c r="HQ13" s="194"/>
      <c r="HR13" s="194"/>
      <c r="HS13" s="194"/>
      <c r="HT13" s="194"/>
      <c r="HU13" s="194"/>
      <c r="HV13" s="194"/>
      <c r="HW13" s="194"/>
      <c r="HX13" s="194"/>
      <c r="HY13" s="194"/>
      <c r="HZ13" s="194"/>
      <c r="IA13" s="194"/>
      <c r="IB13" s="194"/>
      <c r="IC13" s="194"/>
      <c r="ID13" s="194"/>
      <c r="IE13" s="194"/>
      <c r="IF13" s="194"/>
      <c r="IG13" s="194"/>
      <c r="IH13" s="194"/>
      <c r="II13" s="194"/>
      <c r="IJ13" s="194"/>
      <c r="IK13" s="194"/>
      <c r="IL13" s="194"/>
      <c r="IM13" s="194"/>
      <c r="IN13" s="194"/>
      <c r="IO13" s="194"/>
    </row>
    <row r="14" spans="1:249" s="42" customFormat="1" ht="15" outlineLevel="1" x14ac:dyDescent="0.25">
      <c r="A14" s="21" t="s">
        <v>155</v>
      </c>
      <c r="B14" s="22"/>
      <c r="C14" s="100"/>
      <c r="D14" s="230"/>
      <c r="E14" s="154"/>
      <c r="F14" s="154"/>
      <c r="G14" s="154"/>
      <c r="H14" s="155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  <c r="V14" s="194"/>
      <c r="W14" s="194"/>
      <c r="X14" s="194"/>
      <c r="Y14" s="194"/>
      <c r="Z14" s="194"/>
      <c r="AA14" s="194"/>
      <c r="AB14" s="194"/>
      <c r="AC14" s="194"/>
      <c r="AD14" s="194"/>
      <c r="AE14" s="194"/>
      <c r="AF14" s="194"/>
      <c r="AG14" s="194"/>
      <c r="AH14" s="194"/>
      <c r="AI14" s="194"/>
      <c r="AJ14" s="194"/>
      <c r="AK14" s="194"/>
      <c r="AL14" s="194"/>
      <c r="AM14" s="194"/>
      <c r="AN14" s="194"/>
      <c r="AO14" s="194"/>
      <c r="AP14" s="194"/>
      <c r="AQ14" s="194"/>
      <c r="AR14" s="194"/>
      <c r="AS14" s="194"/>
      <c r="AT14" s="194"/>
      <c r="AU14" s="194"/>
      <c r="AV14" s="194"/>
      <c r="AW14" s="194"/>
      <c r="AX14" s="194"/>
      <c r="AY14" s="194"/>
      <c r="AZ14" s="194"/>
      <c r="BA14" s="194"/>
      <c r="BB14" s="194"/>
      <c r="BC14" s="194"/>
      <c r="BD14" s="194"/>
      <c r="BE14" s="194"/>
      <c r="BF14" s="194"/>
      <c r="BG14" s="194"/>
      <c r="BH14" s="194"/>
      <c r="BI14" s="194"/>
      <c r="BJ14" s="194"/>
      <c r="BK14" s="194"/>
      <c r="BL14" s="194"/>
      <c r="BM14" s="194"/>
      <c r="BN14" s="194"/>
      <c r="BO14" s="194"/>
      <c r="BP14" s="194"/>
      <c r="BQ14" s="194"/>
      <c r="BR14" s="194"/>
      <c r="BS14" s="194"/>
      <c r="BT14" s="194"/>
      <c r="BU14" s="194"/>
      <c r="BV14" s="194"/>
      <c r="BW14" s="194"/>
      <c r="BX14" s="194"/>
      <c r="BY14" s="194"/>
      <c r="BZ14" s="194"/>
      <c r="CA14" s="194"/>
      <c r="CB14" s="194"/>
      <c r="CC14" s="194"/>
      <c r="CD14" s="194"/>
      <c r="CE14" s="194"/>
      <c r="CF14" s="194"/>
      <c r="CG14" s="194"/>
      <c r="CH14" s="194"/>
      <c r="CI14" s="194"/>
      <c r="CJ14" s="194"/>
      <c r="CK14" s="194"/>
      <c r="CL14" s="194"/>
      <c r="CM14" s="194"/>
      <c r="CN14" s="194"/>
      <c r="CO14" s="194"/>
      <c r="CP14" s="194"/>
      <c r="CQ14" s="194"/>
      <c r="CR14" s="194"/>
      <c r="CS14" s="194"/>
      <c r="CT14" s="194"/>
      <c r="CU14" s="194"/>
      <c r="CV14" s="194"/>
      <c r="CW14" s="194"/>
      <c r="CX14" s="194"/>
      <c r="CY14" s="194"/>
      <c r="CZ14" s="194"/>
      <c r="DA14" s="194"/>
      <c r="DB14" s="194"/>
      <c r="DC14" s="194"/>
      <c r="DD14" s="194"/>
      <c r="DE14" s="194"/>
      <c r="DF14" s="194"/>
      <c r="DG14" s="194"/>
      <c r="DH14" s="194"/>
      <c r="DI14" s="194"/>
      <c r="DJ14" s="194"/>
      <c r="DK14" s="194"/>
      <c r="DL14" s="194"/>
      <c r="DM14" s="194"/>
      <c r="DN14" s="194"/>
      <c r="DO14" s="194"/>
      <c r="DP14" s="194"/>
      <c r="DQ14" s="194"/>
      <c r="DR14" s="194"/>
      <c r="DS14" s="194"/>
      <c r="DT14" s="194"/>
      <c r="DU14" s="194"/>
      <c r="DV14" s="194"/>
      <c r="DW14" s="194"/>
      <c r="DX14" s="194"/>
      <c r="DY14" s="194"/>
      <c r="DZ14" s="194"/>
      <c r="EA14" s="194"/>
      <c r="EB14" s="194"/>
      <c r="EC14" s="194"/>
      <c r="ED14" s="194"/>
      <c r="EE14" s="194"/>
      <c r="EF14" s="194"/>
      <c r="EG14" s="194"/>
      <c r="EH14" s="194"/>
      <c r="EI14" s="194"/>
      <c r="EJ14" s="194"/>
      <c r="EK14" s="194"/>
      <c r="EL14" s="194"/>
      <c r="EM14" s="194"/>
      <c r="EN14" s="194"/>
      <c r="EO14" s="194"/>
      <c r="EP14" s="194"/>
      <c r="EQ14" s="194"/>
      <c r="ER14" s="194"/>
      <c r="ES14" s="194"/>
      <c r="ET14" s="194"/>
      <c r="EU14" s="194"/>
      <c r="EV14" s="194"/>
      <c r="EW14" s="194"/>
      <c r="EX14" s="194"/>
      <c r="EY14" s="194"/>
      <c r="EZ14" s="194"/>
      <c r="FA14" s="194"/>
      <c r="FB14" s="194"/>
      <c r="FC14" s="194"/>
      <c r="FD14" s="194"/>
      <c r="FE14" s="194"/>
      <c r="FF14" s="194"/>
      <c r="FG14" s="194"/>
      <c r="FH14" s="194"/>
      <c r="FI14" s="194"/>
      <c r="FJ14" s="194"/>
      <c r="FK14" s="194"/>
      <c r="FL14" s="194"/>
      <c r="FM14" s="194"/>
      <c r="FN14" s="194"/>
      <c r="FO14" s="194"/>
      <c r="FP14" s="194"/>
      <c r="FQ14" s="194"/>
      <c r="FR14" s="194"/>
      <c r="FS14" s="194"/>
      <c r="FT14" s="194"/>
      <c r="FU14" s="194"/>
      <c r="FV14" s="194"/>
      <c r="FW14" s="194"/>
      <c r="FX14" s="194"/>
      <c r="FY14" s="194"/>
      <c r="FZ14" s="194"/>
      <c r="GA14" s="194"/>
      <c r="GB14" s="194"/>
      <c r="GC14" s="194"/>
      <c r="GD14" s="194"/>
      <c r="GE14" s="194"/>
      <c r="GF14" s="194"/>
      <c r="GG14" s="194"/>
      <c r="GH14" s="194"/>
      <c r="GI14" s="194"/>
      <c r="GJ14" s="194"/>
      <c r="GK14" s="194"/>
      <c r="GL14" s="194"/>
      <c r="GM14" s="194"/>
      <c r="GN14" s="194"/>
      <c r="GO14" s="194"/>
      <c r="GP14" s="194"/>
      <c r="GQ14" s="194"/>
      <c r="GR14" s="194"/>
      <c r="GS14" s="194"/>
      <c r="GT14" s="194"/>
      <c r="GU14" s="194"/>
      <c r="GV14" s="194"/>
      <c r="GW14" s="194"/>
      <c r="GX14" s="194"/>
      <c r="GY14" s="194"/>
      <c r="GZ14" s="194"/>
      <c r="HA14" s="194"/>
      <c r="HB14" s="194"/>
      <c r="HC14" s="194"/>
      <c r="HD14" s="194"/>
      <c r="HE14" s="194"/>
      <c r="HF14" s="194"/>
      <c r="HG14" s="194"/>
      <c r="HH14" s="194"/>
      <c r="HI14" s="194"/>
      <c r="HJ14" s="194"/>
      <c r="HK14" s="194"/>
      <c r="HL14" s="194"/>
      <c r="HM14" s="194"/>
      <c r="HN14" s="194"/>
      <c r="HO14" s="194"/>
      <c r="HP14" s="194"/>
      <c r="HQ14" s="194"/>
      <c r="HR14" s="194"/>
      <c r="HS14" s="194"/>
      <c r="HT14" s="194"/>
      <c r="HU14" s="194"/>
      <c r="HV14" s="194"/>
      <c r="HW14" s="194"/>
      <c r="HX14" s="194"/>
      <c r="HY14" s="194"/>
      <c r="HZ14" s="194"/>
      <c r="IA14" s="194"/>
      <c r="IB14" s="194"/>
      <c r="IC14" s="194"/>
      <c r="ID14" s="194"/>
      <c r="IE14" s="194"/>
      <c r="IF14" s="194"/>
      <c r="IG14" s="194"/>
      <c r="IH14" s="194"/>
      <c r="II14" s="194"/>
      <c r="IJ14" s="194"/>
      <c r="IK14" s="194"/>
      <c r="IL14" s="194"/>
      <c r="IM14" s="194"/>
      <c r="IN14" s="194"/>
      <c r="IO14" s="194"/>
    </row>
    <row r="15" spans="1:249" s="42" customFormat="1" ht="15" outlineLevel="1" x14ac:dyDescent="0.25">
      <c r="A15" s="21"/>
      <c r="B15" s="28" t="s">
        <v>156</v>
      </c>
      <c r="C15" s="100" t="s">
        <v>118</v>
      </c>
      <c r="D15" s="257">
        <v>20.04</v>
      </c>
      <c r="E15" s="256">
        <v>17.670000000000002</v>
      </c>
      <c r="F15" s="256">
        <v>16.850000000000001</v>
      </c>
      <c r="G15" s="256">
        <v>16.850000000000001</v>
      </c>
      <c r="H15" s="258">
        <v>16.850000000000001</v>
      </c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  <c r="AD15" s="194"/>
      <c r="AE15" s="194"/>
      <c r="AF15" s="194"/>
      <c r="AG15" s="194"/>
      <c r="AH15" s="194"/>
      <c r="AI15" s="194"/>
      <c r="AJ15" s="194"/>
      <c r="AK15" s="194"/>
      <c r="AL15" s="194"/>
      <c r="AM15" s="194"/>
      <c r="AN15" s="194"/>
      <c r="AO15" s="194"/>
      <c r="AP15" s="194"/>
      <c r="AQ15" s="194"/>
      <c r="AR15" s="194"/>
      <c r="AS15" s="194"/>
      <c r="AT15" s="194"/>
      <c r="AU15" s="194"/>
      <c r="AV15" s="194"/>
      <c r="AW15" s="194"/>
      <c r="AX15" s="194"/>
      <c r="AY15" s="194"/>
      <c r="AZ15" s="194"/>
      <c r="BA15" s="194"/>
      <c r="BB15" s="194"/>
      <c r="BC15" s="194"/>
      <c r="BD15" s="194"/>
      <c r="BE15" s="194"/>
      <c r="BF15" s="194"/>
      <c r="BG15" s="194"/>
      <c r="BH15" s="194"/>
      <c r="BI15" s="194"/>
      <c r="BJ15" s="194"/>
      <c r="BK15" s="194"/>
      <c r="BL15" s="194"/>
      <c r="BM15" s="194"/>
      <c r="BN15" s="194"/>
      <c r="BO15" s="194"/>
      <c r="BP15" s="194"/>
      <c r="BQ15" s="194"/>
      <c r="BR15" s="194"/>
      <c r="BS15" s="194"/>
      <c r="BT15" s="194"/>
      <c r="BU15" s="194"/>
      <c r="BV15" s="194"/>
      <c r="BW15" s="194"/>
      <c r="BX15" s="194"/>
      <c r="BY15" s="194"/>
      <c r="BZ15" s="194"/>
      <c r="CA15" s="194"/>
      <c r="CB15" s="194"/>
      <c r="CC15" s="194"/>
      <c r="CD15" s="194"/>
      <c r="CE15" s="194"/>
      <c r="CF15" s="194"/>
      <c r="CG15" s="194"/>
      <c r="CH15" s="194"/>
      <c r="CI15" s="194"/>
      <c r="CJ15" s="194"/>
      <c r="CK15" s="194"/>
      <c r="CL15" s="194"/>
      <c r="CM15" s="194"/>
      <c r="CN15" s="194"/>
      <c r="CO15" s="194"/>
      <c r="CP15" s="194"/>
      <c r="CQ15" s="194"/>
      <c r="CR15" s="194"/>
      <c r="CS15" s="194"/>
      <c r="CT15" s="194"/>
      <c r="CU15" s="194"/>
      <c r="CV15" s="194"/>
      <c r="CW15" s="194"/>
      <c r="CX15" s="194"/>
      <c r="CY15" s="194"/>
      <c r="CZ15" s="194"/>
      <c r="DA15" s="194"/>
      <c r="DB15" s="194"/>
      <c r="DC15" s="194"/>
      <c r="DD15" s="194"/>
      <c r="DE15" s="194"/>
      <c r="DF15" s="194"/>
      <c r="DG15" s="194"/>
      <c r="DH15" s="194"/>
      <c r="DI15" s="194"/>
      <c r="DJ15" s="194"/>
      <c r="DK15" s="194"/>
      <c r="DL15" s="194"/>
      <c r="DM15" s="194"/>
      <c r="DN15" s="194"/>
      <c r="DO15" s="194"/>
      <c r="DP15" s="194"/>
      <c r="DQ15" s="194"/>
      <c r="DR15" s="194"/>
      <c r="DS15" s="194"/>
      <c r="DT15" s="194"/>
      <c r="DU15" s="194"/>
      <c r="DV15" s="194"/>
      <c r="DW15" s="194"/>
      <c r="DX15" s="194"/>
      <c r="DY15" s="194"/>
      <c r="DZ15" s="194"/>
      <c r="EA15" s="194"/>
      <c r="EB15" s="194"/>
      <c r="EC15" s="194"/>
      <c r="ED15" s="194"/>
      <c r="EE15" s="194"/>
      <c r="EF15" s="194"/>
      <c r="EG15" s="194"/>
      <c r="EH15" s="194"/>
      <c r="EI15" s="194"/>
      <c r="EJ15" s="194"/>
      <c r="EK15" s="194"/>
      <c r="EL15" s="194"/>
      <c r="EM15" s="194"/>
      <c r="EN15" s="194"/>
      <c r="EO15" s="194"/>
      <c r="EP15" s="194"/>
      <c r="EQ15" s="194"/>
      <c r="ER15" s="194"/>
      <c r="ES15" s="194"/>
      <c r="ET15" s="194"/>
      <c r="EU15" s="194"/>
      <c r="EV15" s="194"/>
      <c r="EW15" s="194"/>
      <c r="EX15" s="194"/>
      <c r="EY15" s="194"/>
      <c r="EZ15" s="194"/>
      <c r="FA15" s="194"/>
      <c r="FB15" s="194"/>
      <c r="FC15" s="194"/>
      <c r="FD15" s="194"/>
      <c r="FE15" s="194"/>
      <c r="FF15" s="194"/>
      <c r="FG15" s="194"/>
      <c r="FH15" s="194"/>
      <c r="FI15" s="194"/>
      <c r="FJ15" s="194"/>
      <c r="FK15" s="194"/>
      <c r="FL15" s="194"/>
      <c r="FM15" s="194"/>
      <c r="FN15" s="194"/>
      <c r="FO15" s="194"/>
      <c r="FP15" s="194"/>
      <c r="FQ15" s="194"/>
      <c r="FR15" s="194"/>
      <c r="FS15" s="194"/>
      <c r="FT15" s="194"/>
      <c r="FU15" s="194"/>
      <c r="FV15" s="194"/>
      <c r="FW15" s="194"/>
      <c r="FX15" s="194"/>
      <c r="FY15" s="194"/>
      <c r="FZ15" s="194"/>
      <c r="GA15" s="194"/>
      <c r="GB15" s="194"/>
      <c r="GC15" s="194"/>
      <c r="GD15" s="194"/>
      <c r="GE15" s="194"/>
      <c r="GF15" s="194"/>
      <c r="GG15" s="194"/>
      <c r="GH15" s="194"/>
      <c r="GI15" s="194"/>
      <c r="GJ15" s="194"/>
      <c r="GK15" s="194"/>
      <c r="GL15" s="194"/>
      <c r="GM15" s="194"/>
      <c r="GN15" s="194"/>
      <c r="GO15" s="194"/>
      <c r="GP15" s="194"/>
      <c r="GQ15" s="194"/>
      <c r="GR15" s="194"/>
      <c r="GS15" s="194"/>
      <c r="GT15" s="194"/>
      <c r="GU15" s="194"/>
      <c r="GV15" s="194"/>
      <c r="GW15" s="194"/>
      <c r="GX15" s="194"/>
      <c r="GY15" s="194"/>
      <c r="GZ15" s="194"/>
      <c r="HA15" s="194"/>
      <c r="HB15" s="194"/>
      <c r="HC15" s="194"/>
      <c r="HD15" s="194"/>
      <c r="HE15" s="194"/>
      <c r="HF15" s="194"/>
      <c r="HG15" s="194"/>
      <c r="HH15" s="194"/>
      <c r="HI15" s="194"/>
      <c r="HJ15" s="194"/>
      <c r="HK15" s="194"/>
      <c r="HL15" s="194"/>
      <c r="HM15" s="194"/>
      <c r="HN15" s="194"/>
      <c r="HO15" s="194"/>
      <c r="HP15" s="194"/>
      <c r="HQ15" s="194"/>
      <c r="HR15" s="194"/>
      <c r="HS15" s="194"/>
      <c r="HT15" s="194"/>
      <c r="HU15" s="194"/>
      <c r="HV15" s="194"/>
      <c r="HW15" s="194"/>
      <c r="HX15" s="194"/>
      <c r="HY15" s="194"/>
      <c r="HZ15" s="194"/>
      <c r="IA15" s="194"/>
      <c r="IB15" s="194"/>
      <c r="IC15" s="194"/>
      <c r="ID15" s="194"/>
      <c r="IE15" s="194"/>
      <c r="IF15" s="194"/>
      <c r="IG15" s="194"/>
      <c r="IH15" s="194"/>
      <c r="II15" s="194"/>
      <c r="IJ15" s="194"/>
      <c r="IK15" s="194"/>
      <c r="IL15" s="194"/>
      <c r="IM15" s="194"/>
      <c r="IN15" s="194"/>
      <c r="IO15" s="194"/>
    </row>
    <row r="16" spans="1:249" s="42" customFormat="1" ht="15" outlineLevel="1" x14ac:dyDescent="0.25">
      <c r="A16" s="21"/>
      <c r="B16" s="28" t="s">
        <v>154</v>
      </c>
      <c r="C16" s="100" t="s">
        <v>7</v>
      </c>
      <c r="D16" s="263">
        <v>7.0199999999999999E-2</v>
      </c>
      <c r="E16" s="256"/>
      <c r="F16" s="256"/>
      <c r="G16" s="256"/>
      <c r="H16" s="258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194"/>
      <c r="AH16" s="194"/>
      <c r="AI16" s="194"/>
      <c r="AJ16" s="194"/>
      <c r="AK16" s="194"/>
      <c r="AL16" s="194"/>
      <c r="AM16" s="194"/>
      <c r="AN16" s="194"/>
      <c r="AO16" s="194"/>
      <c r="AP16" s="194"/>
      <c r="AQ16" s="194"/>
      <c r="AR16" s="194"/>
      <c r="AS16" s="194"/>
      <c r="AT16" s="194"/>
      <c r="AU16" s="194"/>
      <c r="AV16" s="194"/>
      <c r="AW16" s="194"/>
      <c r="AX16" s="194"/>
      <c r="AY16" s="194"/>
      <c r="AZ16" s="194"/>
      <c r="BA16" s="194"/>
      <c r="BB16" s="194"/>
      <c r="BC16" s="194"/>
      <c r="BD16" s="194"/>
      <c r="BE16" s="194"/>
      <c r="BF16" s="194"/>
      <c r="BG16" s="194"/>
      <c r="BH16" s="194"/>
      <c r="BI16" s="194"/>
      <c r="BJ16" s="194"/>
      <c r="BK16" s="194"/>
      <c r="BL16" s="194"/>
      <c r="BM16" s="194"/>
      <c r="BN16" s="194"/>
      <c r="BO16" s="194"/>
      <c r="BP16" s="194"/>
      <c r="BQ16" s="194"/>
      <c r="BR16" s="194"/>
      <c r="BS16" s="194"/>
      <c r="BT16" s="194"/>
      <c r="BU16" s="194"/>
      <c r="BV16" s="194"/>
      <c r="BW16" s="194"/>
      <c r="BX16" s="194"/>
      <c r="BY16" s="194"/>
      <c r="BZ16" s="194"/>
      <c r="CA16" s="194"/>
      <c r="CB16" s="194"/>
      <c r="CC16" s="194"/>
      <c r="CD16" s="194"/>
      <c r="CE16" s="194"/>
      <c r="CF16" s="194"/>
      <c r="CG16" s="194"/>
      <c r="CH16" s="194"/>
      <c r="CI16" s="194"/>
      <c r="CJ16" s="194"/>
      <c r="CK16" s="194"/>
      <c r="CL16" s="194"/>
      <c r="CM16" s="194"/>
      <c r="CN16" s="194"/>
      <c r="CO16" s="194"/>
      <c r="CP16" s="194"/>
      <c r="CQ16" s="194"/>
      <c r="CR16" s="194"/>
      <c r="CS16" s="194"/>
      <c r="CT16" s="194"/>
      <c r="CU16" s="194"/>
      <c r="CV16" s="194"/>
      <c r="CW16" s="194"/>
      <c r="CX16" s="194"/>
      <c r="CY16" s="194"/>
      <c r="CZ16" s="194"/>
      <c r="DA16" s="194"/>
      <c r="DB16" s="194"/>
      <c r="DC16" s="194"/>
      <c r="DD16" s="194"/>
      <c r="DE16" s="194"/>
      <c r="DF16" s="194"/>
      <c r="DG16" s="194"/>
      <c r="DH16" s="194"/>
      <c r="DI16" s="194"/>
      <c r="DJ16" s="194"/>
      <c r="DK16" s="194"/>
      <c r="DL16" s="194"/>
      <c r="DM16" s="194"/>
      <c r="DN16" s="194"/>
      <c r="DO16" s="194"/>
      <c r="DP16" s="194"/>
      <c r="DQ16" s="194"/>
      <c r="DR16" s="194"/>
      <c r="DS16" s="194"/>
      <c r="DT16" s="194"/>
      <c r="DU16" s="194"/>
      <c r="DV16" s="194"/>
      <c r="DW16" s="194"/>
      <c r="DX16" s="194"/>
      <c r="DY16" s="194"/>
      <c r="DZ16" s="194"/>
      <c r="EA16" s="194"/>
      <c r="EB16" s="194"/>
      <c r="EC16" s="194"/>
      <c r="ED16" s="194"/>
      <c r="EE16" s="194"/>
      <c r="EF16" s="194"/>
      <c r="EG16" s="194"/>
      <c r="EH16" s="194"/>
      <c r="EI16" s="194"/>
      <c r="EJ16" s="194"/>
      <c r="EK16" s="194"/>
      <c r="EL16" s="194"/>
      <c r="EM16" s="194"/>
      <c r="EN16" s="194"/>
      <c r="EO16" s="194"/>
      <c r="EP16" s="194"/>
      <c r="EQ16" s="194"/>
      <c r="ER16" s="194"/>
      <c r="ES16" s="194"/>
      <c r="ET16" s="194"/>
      <c r="EU16" s="194"/>
      <c r="EV16" s="194"/>
      <c r="EW16" s="194"/>
      <c r="EX16" s="194"/>
      <c r="EY16" s="194"/>
      <c r="EZ16" s="194"/>
      <c r="FA16" s="194"/>
      <c r="FB16" s="194"/>
      <c r="FC16" s="194"/>
      <c r="FD16" s="194"/>
      <c r="FE16" s="194"/>
      <c r="FF16" s="194"/>
      <c r="FG16" s="194"/>
      <c r="FH16" s="194"/>
      <c r="FI16" s="194"/>
      <c r="FJ16" s="194"/>
      <c r="FK16" s="194"/>
      <c r="FL16" s="194"/>
      <c r="FM16" s="194"/>
      <c r="FN16" s="194"/>
      <c r="FO16" s="194"/>
      <c r="FP16" s="194"/>
      <c r="FQ16" s="194"/>
      <c r="FR16" s="194"/>
      <c r="FS16" s="194"/>
      <c r="FT16" s="194"/>
      <c r="FU16" s="194"/>
      <c r="FV16" s="194"/>
      <c r="FW16" s="194"/>
      <c r="FX16" s="194"/>
      <c r="FY16" s="194"/>
      <c r="FZ16" s="194"/>
      <c r="GA16" s="194"/>
      <c r="GB16" s="194"/>
      <c r="GC16" s="194"/>
      <c r="GD16" s="194"/>
      <c r="GE16" s="194"/>
      <c r="GF16" s="194"/>
      <c r="GG16" s="194"/>
      <c r="GH16" s="194"/>
      <c r="GI16" s="194"/>
      <c r="GJ16" s="194"/>
      <c r="GK16" s="194"/>
      <c r="GL16" s="194"/>
      <c r="GM16" s="194"/>
      <c r="GN16" s="194"/>
      <c r="GO16" s="194"/>
      <c r="GP16" s="194"/>
      <c r="GQ16" s="194"/>
      <c r="GR16" s="194"/>
      <c r="GS16" s="194"/>
      <c r="GT16" s="194"/>
      <c r="GU16" s="194"/>
      <c r="GV16" s="194"/>
      <c r="GW16" s="194"/>
      <c r="GX16" s="194"/>
      <c r="GY16" s="194"/>
      <c r="GZ16" s="194"/>
      <c r="HA16" s="194"/>
      <c r="HB16" s="194"/>
      <c r="HC16" s="194"/>
      <c r="HD16" s="194"/>
      <c r="HE16" s="194"/>
      <c r="HF16" s="194"/>
      <c r="HG16" s="194"/>
      <c r="HH16" s="194"/>
      <c r="HI16" s="194"/>
      <c r="HJ16" s="194"/>
      <c r="HK16" s="194"/>
      <c r="HL16" s="194"/>
      <c r="HM16" s="194"/>
      <c r="HN16" s="194"/>
      <c r="HO16" s="194"/>
      <c r="HP16" s="194"/>
      <c r="HQ16" s="194"/>
      <c r="HR16" s="194"/>
      <c r="HS16" s="194"/>
      <c r="HT16" s="194"/>
      <c r="HU16" s="194"/>
      <c r="HV16" s="194"/>
      <c r="HW16" s="194"/>
      <c r="HX16" s="194"/>
      <c r="HY16" s="194"/>
      <c r="HZ16" s="194"/>
      <c r="IA16" s="194"/>
      <c r="IB16" s="194"/>
      <c r="IC16" s="194"/>
      <c r="ID16" s="194"/>
      <c r="IE16" s="194"/>
      <c r="IF16" s="194"/>
      <c r="IG16" s="194"/>
      <c r="IH16" s="194"/>
      <c r="II16" s="194"/>
      <c r="IJ16" s="194"/>
      <c r="IK16" s="194"/>
      <c r="IL16" s="194"/>
      <c r="IM16" s="194"/>
      <c r="IN16" s="194"/>
      <c r="IO16" s="194"/>
    </row>
    <row r="17" spans="1:249" s="42" customFormat="1" ht="15" outlineLevel="1" x14ac:dyDescent="0.25">
      <c r="A17" s="21" t="s">
        <v>157</v>
      </c>
      <c r="B17" s="22"/>
      <c r="C17" s="100"/>
      <c r="D17" s="230"/>
      <c r="E17" s="154"/>
      <c r="F17" s="154"/>
      <c r="G17" s="154"/>
      <c r="H17" s="155"/>
      <c r="I17" s="194"/>
      <c r="J17" s="194"/>
      <c r="K17" s="194"/>
      <c r="L17" s="194"/>
      <c r="M17" s="194"/>
      <c r="N17" s="194"/>
      <c r="O17" s="194"/>
      <c r="P17" s="194"/>
      <c r="Q17" s="194"/>
      <c r="R17" s="194"/>
      <c r="S17" s="194"/>
      <c r="T17" s="194"/>
      <c r="U17" s="194"/>
      <c r="V17" s="194"/>
      <c r="W17" s="194"/>
      <c r="X17" s="194"/>
      <c r="Y17" s="194"/>
      <c r="Z17" s="194"/>
      <c r="AA17" s="194"/>
      <c r="AB17" s="194"/>
      <c r="AC17" s="194"/>
      <c r="AD17" s="194"/>
      <c r="AE17" s="194"/>
      <c r="AF17" s="194"/>
      <c r="AG17" s="194"/>
      <c r="AH17" s="194"/>
      <c r="AI17" s="194"/>
      <c r="AJ17" s="194"/>
      <c r="AK17" s="194"/>
      <c r="AL17" s="194"/>
      <c r="AM17" s="194"/>
      <c r="AN17" s="194"/>
      <c r="AO17" s="194"/>
      <c r="AP17" s="194"/>
      <c r="AQ17" s="194"/>
      <c r="AR17" s="194"/>
      <c r="AS17" s="194"/>
      <c r="AT17" s="194"/>
      <c r="AU17" s="194"/>
      <c r="AV17" s="194"/>
      <c r="AW17" s="194"/>
      <c r="AX17" s="194"/>
      <c r="AY17" s="194"/>
      <c r="AZ17" s="194"/>
      <c r="BA17" s="194"/>
      <c r="BB17" s="194"/>
      <c r="BC17" s="194"/>
      <c r="BD17" s="194"/>
      <c r="BE17" s="194"/>
      <c r="BF17" s="194"/>
      <c r="BG17" s="194"/>
      <c r="BH17" s="194"/>
      <c r="BI17" s="194"/>
      <c r="BJ17" s="194"/>
      <c r="BK17" s="194"/>
      <c r="BL17" s="194"/>
      <c r="BM17" s="194"/>
      <c r="BN17" s="194"/>
      <c r="BO17" s="194"/>
      <c r="BP17" s="194"/>
      <c r="BQ17" s="194"/>
      <c r="BR17" s="194"/>
      <c r="BS17" s="194"/>
      <c r="BT17" s="194"/>
      <c r="BU17" s="194"/>
      <c r="BV17" s="194"/>
      <c r="BW17" s="194"/>
      <c r="BX17" s="194"/>
      <c r="BY17" s="194"/>
      <c r="BZ17" s="194"/>
      <c r="CA17" s="194"/>
      <c r="CB17" s="194"/>
      <c r="CC17" s="194"/>
      <c r="CD17" s="194"/>
      <c r="CE17" s="194"/>
      <c r="CF17" s="194"/>
      <c r="CG17" s="194"/>
      <c r="CH17" s="194"/>
      <c r="CI17" s="194"/>
      <c r="CJ17" s="194"/>
      <c r="CK17" s="194"/>
      <c r="CL17" s="194"/>
      <c r="CM17" s="194"/>
      <c r="CN17" s="194"/>
      <c r="CO17" s="194"/>
      <c r="CP17" s="194"/>
      <c r="CQ17" s="194"/>
      <c r="CR17" s="194"/>
      <c r="CS17" s="194"/>
      <c r="CT17" s="194"/>
      <c r="CU17" s="194"/>
      <c r="CV17" s="194"/>
      <c r="CW17" s="194"/>
      <c r="CX17" s="194"/>
      <c r="CY17" s="194"/>
      <c r="CZ17" s="194"/>
      <c r="DA17" s="194"/>
      <c r="DB17" s="194"/>
      <c r="DC17" s="194"/>
      <c r="DD17" s="194"/>
      <c r="DE17" s="194"/>
      <c r="DF17" s="194"/>
      <c r="DG17" s="194"/>
      <c r="DH17" s="194"/>
      <c r="DI17" s="194"/>
      <c r="DJ17" s="194"/>
      <c r="DK17" s="194"/>
      <c r="DL17" s="194"/>
      <c r="DM17" s="194"/>
      <c r="DN17" s="194"/>
      <c r="DO17" s="194"/>
      <c r="DP17" s="194"/>
      <c r="DQ17" s="194"/>
      <c r="DR17" s="194"/>
      <c r="DS17" s="194"/>
      <c r="DT17" s="194"/>
      <c r="DU17" s="194"/>
      <c r="DV17" s="194"/>
      <c r="DW17" s="194"/>
      <c r="DX17" s="194"/>
      <c r="DY17" s="194"/>
      <c r="DZ17" s="194"/>
      <c r="EA17" s="194"/>
      <c r="EB17" s="194"/>
      <c r="EC17" s="194"/>
      <c r="ED17" s="194"/>
      <c r="EE17" s="194"/>
      <c r="EF17" s="194"/>
      <c r="EG17" s="194"/>
      <c r="EH17" s="194"/>
      <c r="EI17" s="194"/>
      <c r="EJ17" s="194"/>
      <c r="EK17" s="194"/>
      <c r="EL17" s="194"/>
      <c r="EM17" s="194"/>
      <c r="EN17" s="194"/>
      <c r="EO17" s="194"/>
      <c r="EP17" s="194"/>
      <c r="EQ17" s="194"/>
      <c r="ER17" s="194"/>
      <c r="ES17" s="194"/>
      <c r="ET17" s="194"/>
      <c r="EU17" s="194"/>
      <c r="EV17" s="194"/>
      <c r="EW17" s="194"/>
      <c r="EX17" s="194"/>
      <c r="EY17" s="194"/>
      <c r="EZ17" s="194"/>
      <c r="FA17" s="194"/>
      <c r="FB17" s="194"/>
      <c r="FC17" s="194"/>
      <c r="FD17" s="194"/>
      <c r="FE17" s="194"/>
      <c r="FF17" s="194"/>
      <c r="FG17" s="194"/>
      <c r="FH17" s="194"/>
      <c r="FI17" s="194"/>
      <c r="FJ17" s="194"/>
      <c r="FK17" s="194"/>
      <c r="FL17" s="194"/>
      <c r="FM17" s="194"/>
      <c r="FN17" s="194"/>
      <c r="FO17" s="194"/>
      <c r="FP17" s="194"/>
      <c r="FQ17" s="194"/>
      <c r="FR17" s="194"/>
      <c r="FS17" s="194"/>
      <c r="FT17" s="194"/>
      <c r="FU17" s="194"/>
      <c r="FV17" s="194"/>
      <c r="FW17" s="194"/>
      <c r="FX17" s="194"/>
      <c r="FY17" s="194"/>
      <c r="FZ17" s="194"/>
      <c r="GA17" s="194"/>
      <c r="GB17" s="194"/>
      <c r="GC17" s="194"/>
      <c r="GD17" s="194"/>
      <c r="GE17" s="194"/>
      <c r="GF17" s="194"/>
      <c r="GG17" s="194"/>
      <c r="GH17" s="194"/>
      <c r="GI17" s="194"/>
      <c r="GJ17" s="194"/>
      <c r="GK17" s="194"/>
      <c r="GL17" s="194"/>
      <c r="GM17" s="194"/>
      <c r="GN17" s="194"/>
      <c r="GO17" s="194"/>
      <c r="GP17" s="194"/>
      <c r="GQ17" s="194"/>
      <c r="GR17" s="194"/>
      <c r="GS17" s="194"/>
      <c r="GT17" s="194"/>
      <c r="GU17" s="194"/>
      <c r="GV17" s="194"/>
      <c r="GW17" s="194"/>
      <c r="GX17" s="194"/>
      <c r="GY17" s="194"/>
      <c r="GZ17" s="194"/>
      <c r="HA17" s="194"/>
      <c r="HB17" s="194"/>
      <c r="HC17" s="194"/>
      <c r="HD17" s="194"/>
      <c r="HE17" s="194"/>
      <c r="HF17" s="194"/>
      <c r="HG17" s="194"/>
      <c r="HH17" s="194"/>
      <c r="HI17" s="194"/>
      <c r="HJ17" s="194"/>
      <c r="HK17" s="194"/>
      <c r="HL17" s="194"/>
      <c r="HM17" s="194"/>
      <c r="HN17" s="194"/>
      <c r="HO17" s="194"/>
      <c r="HP17" s="194"/>
      <c r="HQ17" s="194"/>
      <c r="HR17" s="194"/>
      <c r="HS17" s="194"/>
      <c r="HT17" s="194"/>
      <c r="HU17" s="194"/>
      <c r="HV17" s="194"/>
      <c r="HW17" s="194"/>
      <c r="HX17" s="194"/>
      <c r="HY17" s="194"/>
      <c r="HZ17" s="194"/>
      <c r="IA17" s="194"/>
      <c r="IB17" s="194"/>
      <c r="IC17" s="194"/>
      <c r="ID17" s="194"/>
      <c r="IE17" s="194"/>
      <c r="IF17" s="194"/>
      <c r="IG17" s="194"/>
      <c r="IH17" s="194"/>
      <c r="II17" s="194"/>
      <c r="IJ17" s="194"/>
      <c r="IK17" s="194"/>
      <c r="IL17" s="194"/>
      <c r="IM17" s="194"/>
      <c r="IN17" s="194"/>
      <c r="IO17" s="194"/>
    </row>
    <row r="18" spans="1:249" s="42" customFormat="1" ht="15" outlineLevel="1" x14ac:dyDescent="0.25">
      <c r="A18" s="21"/>
      <c r="B18" s="28" t="s">
        <v>158</v>
      </c>
      <c r="C18" s="100" t="s">
        <v>118</v>
      </c>
      <c r="D18" s="257">
        <v>14.62</v>
      </c>
      <c r="E18" s="256">
        <v>13.08</v>
      </c>
      <c r="F18" s="256">
        <v>12.06</v>
      </c>
      <c r="G18" s="256">
        <v>12.06</v>
      </c>
      <c r="H18" s="258">
        <v>12.06</v>
      </c>
      <c r="I18" s="194"/>
      <c r="J18" s="194"/>
      <c r="K18" s="194"/>
      <c r="L18" s="194"/>
      <c r="M18" s="194"/>
      <c r="N18" s="194"/>
      <c r="O18" s="194"/>
      <c r="P18" s="194"/>
      <c r="Q18" s="194"/>
      <c r="R18" s="194"/>
      <c r="S18" s="194"/>
      <c r="T18" s="194"/>
      <c r="U18" s="194"/>
      <c r="V18" s="194"/>
      <c r="W18" s="194"/>
      <c r="X18" s="194"/>
      <c r="Y18" s="194"/>
      <c r="Z18" s="194"/>
      <c r="AA18" s="194"/>
      <c r="AB18" s="194"/>
      <c r="AC18" s="194"/>
      <c r="AD18" s="194"/>
      <c r="AE18" s="194"/>
      <c r="AF18" s="194"/>
      <c r="AG18" s="194"/>
      <c r="AH18" s="194"/>
      <c r="AI18" s="194"/>
      <c r="AJ18" s="194"/>
      <c r="AK18" s="194"/>
      <c r="AL18" s="194"/>
      <c r="AM18" s="194"/>
      <c r="AN18" s="194"/>
      <c r="AO18" s="194"/>
      <c r="AP18" s="194"/>
      <c r="AQ18" s="194"/>
      <c r="AR18" s="194"/>
      <c r="AS18" s="194"/>
      <c r="AT18" s="194"/>
      <c r="AU18" s="194"/>
      <c r="AV18" s="194"/>
      <c r="AW18" s="194"/>
      <c r="AX18" s="194"/>
      <c r="AY18" s="194"/>
      <c r="AZ18" s="194"/>
      <c r="BA18" s="194"/>
      <c r="BB18" s="194"/>
      <c r="BC18" s="194"/>
      <c r="BD18" s="194"/>
      <c r="BE18" s="194"/>
      <c r="BF18" s="194"/>
      <c r="BG18" s="194"/>
      <c r="BH18" s="194"/>
      <c r="BI18" s="194"/>
      <c r="BJ18" s="194"/>
      <c r="BK18" s="194"/>
      <c r="BL18" s="194"/>
      <c r="BM18" s="194"/>
      <c r="BN18" s="194"/>
      <c r="BO18" s="194"/>
      <c r="BP18" s="194"/>
      <c r="BQ18" s="194"/>
      <c r="BR18" s="194"/>
      <c r="BS18" s="194"/>
      <c r="BT18" s="194"/>
      <c r="BU18" s="194"/>
      <c r="BV18" s="194"/>
      <c r="BW18" s="194"/>
      <c r="BX18" s="194"/>
      <c r="BY18" s="194"/>
      <c r="BZ18" s="194"/>
      <c r="CA18" s="194"/>
      <c r="CB18" s="194"/>
      <c r="CC18" s="194"/>
      <c r="CD18" s="194"/>
      <c r="CE18" s="194"/>
      <c r="CF18" s="194"/>
      <c r="CG18" s="194"/>
      <c r="CH18" s="194"/>
      <c r="CI18" s="194"/>
      <c r="CJ18" s="194"/>
      <c r="CK18" s="194"/>
      <c r="CL18" s="194"/>
      <c r="CM18" s="194"/>
      <c r="CN18" s="194"/>
      <c r="CO18" s="194"/>
      <c r="CP18" s="194"/>
      <c r="CQ18" s="194"/>
      <c r="CR18" s="194"/>
      <c r="CS18" s="194"/>
      <c r="CT18" s="194"/>
      <c r="CU18" s="194"/>
      <c r="CV18" s="194"/>
      <c r="CW18" s="194"/>
      <c r="CX18" s="194"/>
      <c r="CY18" s="194"/>
      <c r="CZ18" s="194"/>
      <c r="DA18" s="194"/>
      <c r="DB18" s="194"/>
      <c r="DC18" s="194"/>
      <c r="DD18" s="194"/>
      <c r="DE18" s="194"/>
      <c r="DF18" s="194"/>
      <c r="DG18" s="194"/>
      <c r="DH18" s="194"/>
      <c r="DI18" s="194"/>
      <c r="DJ18" s="194"/>
      <c r="DK18" s="194"/>
      <c r="DL18" s="194"/>
      <c r="DM18" s="194"/>
      <c r="DN18" s="194"/>
      <c r="DO18" s="194"/>
      <c r="DP18" s="194"/>
      <c r="DQ18" s="194"/>
      <c r="DR18" s="194"/>
      <c r="DS18" s="194"/>
      <c r="DT18" s="194"/>
      <c r="DU18" s="194"/>
      <c r="DV18" s="194"/>
      <c r="DW18" s="194"/>
      <c r="DX18" s="194"/>
      <c r="DY18" s="194"/>
      <c r="DZ18" s="194"/>
      <c r="EA18" s="194"/>
      <c r="EB18" s="194"/>
      <c r="EC18" s="194"/>
      <c r="ED18" s="194"/>
      <c r="EE18" s="194"/>
      <c r="EF18" s="194"/>
      <c r="EG18" s="194"/>
      <c r="EH18" s="194"/>
      <c r="EI18" s="194"/>
      <c r="EJ18" s="194"/>
      <c r="EK18" s="194"/>
      <c r="EL18" s="194"/>
      <c r="EM18" s="194"/>
      <c r="EN18" s="194"/>
      <c r="EO18" s="194"/>
      <c r="EP18" s="194"/>
      <c r="EQ18" s="194"/>
      <c r="ER18" s="194"/>
      <c r="ES18" s="194"/>
      <c r="ET18" s="194"/>
      <c r="EU18" s="194"/>
      <c r="EV18" s="194"/>
      <c r="EW18" s="194"/>
      <c r="EX18" s="194"/>
      <c r="EY18" s="194"/>
      <c r="EZ18" s="194"/>
      <c r="FA18" s="194"/>
      <c r="FB18" s="194"/>
      <c r="FC18" s="194"/>
      <c r="FD18" s="194"/>
      <c r="FE18" s="194"/>
      <c r="FF18" s="194"/>
      <c r="FG18" s="194"/>
      <c r="FH18" s="194"/>
      <c r="FI18" s="194"/>
      <c r="FJ18" s="194"/>
      <c r="FK18" s="194"/>
      <c r="FL18" s="194"/>
      <c r="FM18" s="194"/>
      <c r="FN18" s="194"/>
      <c r="FO18" s="194"/>
      <c r="FP18" s="194"/>
      <c r="FQ18" s="194"/>
      <c r="FR18" s="194"/>
      <c r="FS18" s="194"/>
      <c r="FT18" s="194"/>
      <c r="FU18" s="194"/>
      <c r="FV18" s="194"/>
      <c r="FW18" s="194"/>
      <c r="FX18" s="194"/>
      <c r="FY18" s="194"/>
      <c r="FZ18" s="194"/>
      <c r="GA18" s="194"/>
      <c r="GB18" s="194"/>
      <c r="GC18" s="194"/>
      <c r="GD18" s="194"/>
      <c r="GE18" s="194"/>
      <c r="GF18" s="194"/>
      <c r="GG18" s="194"/>
      <c r="GH18" s="194"/>
      <c r="GI18" s="194"/>
      <c r="GJ18" s="194"/>
      <c r="GK18" s="194"/>
      <c r="GL18" s="194"/>
      <c r="GM18" s="194"/>
      <c r="GN18" s="194"/>
      <c r="GO18" s="194"/>
      <c r="GP18" s="194"/>
      <c r="GQ18" s="194"/>
      <c r="GR18" s="194"/>
      <c r="GS18" s="194"/>
      <c r="GT18" s="194"/>
      <c r="GU18" s="194"/>
      <c r="GV18" s="194"/>
      <c r="GW18" s="194"/>
      <c r="GX18" s="194"/>
      <c r="GY18" s="194"/>
      <c r="GZ18" s="194"/>
      <c r="HA18" s="194"/>
      <c r="HB18" s="194"/>
      <c r="HC18" s="194"/>
      <c r="HD18" s="194"/>
      <c r="HE18" s="194"/>
      <c r="HF18" s="194"/>
      <c r="HG18" s="194"/>
      <c r="HH18" s="194"/>
      <c r="HI18" s="194"/>
      <c r="HJ18" s="194"/>
      <c r="HK18" s="194"/>
      <c r="HL18" s="194"/>
      <c r="HM18" s="194"/>
      <c r="HN18" s="194"/>
      <c r="HO18" s="194"/>
      <c r="HP18" s="194"/>
      <c r="HQ18" s="194"/>
      <c r="HR18" s="194"/>
      <c r="HS18" s="194"/>
      <c r="HT18" s="194"/>
      <c r="HU18" s="194"/>
      <c r="HV18" s="194"/>
      <c r="HW18" s="194"/>
      <c r="HX18" s="194"/>
      <c r="HY18" s="194"/>
      <c r="HZ18" s="194"/>
      <c r="IA18" s="194"/>
      <c r="IB18" s="194"/>
      <c r="IC18" s="194"/>
      <c r="ID18" s="194"/>
      <c r="IE18" s="194"/>
      <c r="IF18" s="194"/>
      <c r="IG18" s="194"/>
      <c r="IH18" s="194"/>
      <c r="II18" s="194"/>
      <c r="IJ18" s="194"/>
      <c r="IK18" s="194"/>
      <c r="IL18" s="194"/>
      <c r="IM18" s="194"/>
      <c r="IN18" s="194"/>
      <c r="IO18" s="194"/>
    </row>
    <row r="19" spans="1:249" s="42" customFormat="1" ht="15" outlineLevel="1" x14ac:dyDescent="0.25">
      <c r="A19" s="21"/>
      <c r="B19" s="28" t="s">
        <v>154</v>
      </c>
      <c r="C19" s="100" t="s">
        <v>7</v>
      </c>
      <c r="D19" s="262">
        <v>6.0600000000000001E-2</v>
      </c>
      <c r="E19" s="256"/>
      <c r="F19" s="256"/>
      <c r="G19" s="256"/>
      <c r="H19" s="258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4"/>
      <c r="T19" s="194"/>
      <c r="U19" s="194"/>
      <c r="V19" s="194"/>
      <c r="W19" s="194"/>
      <c r="X19" s="194"/>
      <c r="Y19" s="194"/>
      <c r="Z19" s="194"/>
      <c r="AA19" s="194"/>
      <c r="AB19" s="194"/>
      <c r="AC19" s="194"/>
      <c r="AD19" s="194"/>
      <c r="AE19" s="194"/>
      <c r="AF19" s="194"/>
      <c r="AG19" s="194"/>
      <c r="AH19" s="194"/>
      <c r="AI19" s="194"/>
      <c r="AJ19" s="194"/>
      <c r="AK19" s="194"/>
      <c r="AL19" s="194"/>
      <c r="AM19" s="194"/>
      <c r="AN19" s="194"/>
      <c r="AO19" s="194"/>
      <c r="AP19" s="194"/>
      <c r="AQ19" s="194"/>
      <c r="AR19" s="194"/>
      <c r="AS19" s="194"/>
      <c r="AT19" s="194"/>
      <c r="AU19" s="194"/>
      <c r="AV19" s="194"/>
      <c r="AW19" s="194"/>
      <c r="AX19" s="194"/>
      <c r="AY19" s="194"/>
      <c r="AZ19" s="194"/>
      <c r="BA19" s="194"/>
      <c r="BB19" s="194"/>
      <c r="BC19" s="194"/>
      <c r="BD19" s="194"/>
      <c r="BE19" s="194"/>
      <c r="BF19" s="194"/>
      <c r="BG19" s="194"/>
      <c r="BH19" s="194"/>
      <c r="BI19" s="194"/>
      <c r="BJ19" s="194"/>
      <c r="BK19" s="194"/>
      <c r="BL19" s="194"/>
      <c r="BM19" s="194"/>
      <c r="BN19" s="194"/>
      <c r="BO19" s="194"/>
      <c r="BP19" s="194"/>
      <c r="BQ19" s="194"/>
      <c r="BR19" s="194"/>
      <c r="BS19" s="194"/>
      <c r="BT19" s="194"/>
      <c r="BU19" s="194"/>
      <c r="BV19" s="194"/>
      <c r="BW19" s="194"/>
      <c r="BX19" s="194"/>
      <c r="BY19" s="194"/>
      <c r="BZ19" s="194"/>
      <c r="CA19" s="194"/>
      <c r="CB19" s="194"/>
      <c r="CC19" s="194"/>
      <c r="CD19" s="194"/>
      <c r="CE19" s="194"/>
      <c r="CF19" s="194"/>
      <c r="CG19" s="194"/>
      <c r="CH19" s="194"/>
      <c r="CI19" s="194"/>
      <c r="CJ19" s="194"/>
      <c r="CK19" s="194"/>
      <c r="CL19" s="194"/>
      <c r="CM19" s="194"/>
      <c r="CN19" s="194"/>
      <c r="CO19" s="194"/>
      <c r="CP19" s="194"/>
      <c r="CQ19" s="194"/>
      <c r="CR19" s="194"/>
      <c r="CS19" s="194"/>
      <c r="CT19" s="194"/>
      <c r="CU19" s="194"/>
      <c r="CV19" s="194"/>
      <c r="CW19" s="194"/>
      <c r="CX19" s="194"/>
      <c r="CY19" s="194"/>
      <c r="CZ19" s="194"/>
      <c r="DA19" s="194"/>
      <c r="DB19" s="194"/>
      <c r="DC19" s="194"/>
      <c r="DD19" s="194"/>
      <c r="DE19" s="194"/>
      <c r="DF19" s="194"/>
      <c r="DG19" s="194"/>
      <c r="DH19" s="194"/>
      <c r="DI19" s="194"/>
      <c r="DJ19" s="194"/>
      <c r="DK19" s="194"/>
      <c r="DL19" s="194"/>
      <c r="DM19" s="194"/>
      <c r="DN19" s="194"/>
      <c r="DO19" s="194"/>
      <c r="DP19" s="194"/>
      <c r="DQ19" s="194"/>
      <c r="DR19" s="194"/>
      <c r="DS19" s="194"/>
      <c r="DT19" s="194"/>
      <c r="DU19" s="194"/>
      <c r="DV19" s="194"/>
      <c r="DW19" s="194"/>
      <c r="DX19" s="194"/>
      <c r="DY19" s="194"/>
      <c r="DZ19" s="194"/>
      <c r="EA19" s="194"/>
      <c r="EB19" s="194"/>
      <c r="EC19" s="194"/>
      <c r="ED19" s="194"/>
      <c r="EE19" s="194"/>
      <c r="EF19" s="194"/>
      <c r="EG19" s="194"/>
      <c r="EH19" s="194"/>
      <c r="EI19" s="194"/>
      <c r="EJ19" s="194"/>
      <c r="EK19" s="194"/>
      <c r="EL19" s="194"/>
      <c r="EM19" s="194"/>
      <c r="EN19" s="194"/>
      <c r="EO19" s="194"/>
      <c r="EP19" s="194"/>
      <c r="EQ19" s="194"/>
      <c r="ER19" s="194"/>
      <c r="ES19" s="194"/>
      <c r="ET19" s="194"/>
      <c r="EU19" s="194"/>
      <c r="EV19" s="194"/>
      <c r="EW19" s="194"/>
      <c r="EX19" s="194"/>
      <c r="EY19" s="194"/>
      <c r="EZ19" s="194"/>
      <c r="FA19" s="194"/>
      <c r="FB19" s="194"/>
      <c r="FC19" s="194"/>
      <c r="FD19" s="194"/>
      <c r="FE19" s="194"/>
      <c r="FF19" s="194"/>
      <c r="FG19" s="194"/>
      <c r="FH19" s="194"/>
      <c r="FI19" s="194"/>
      <c r="FJ19" s="194"/>
      <c r="FK19" s="194"/>
      <c r="FL19" s="194"/>
      <c r="FM19" s="194"/>
      <c r="FN19" s="194"/>
      <c r="FO19" s="194"/>
      <c r="FP19" s="194"/>
      <c r="FQ19" s="194"/>
      <c r="FR19" s="194"/>
      <c r="FS19" s="194"/>
      <c r="FT19" s="194"/>
      <c r="FU19" s="194"/>
      <c r="FV19" s="194"/>
      <c r="FW19" s="194"/>
      <c r="FX19" s="194"/>
      <c r="FY19" s="194"/>
      <c r="FZ19" s="194"/>
      <c r="GA19" s="194"/>
      <c r="GB19" s="194"/>
      <c r="GC19" s="194"/>
      <c r="GD19" s="194"/>
      <c r="GE19" s="194"/>
      <c r="GF19" s="194"/>
      <c r="GG19" s="194"/>
      <c r="GH19" s="194"/>
      <c r="GI19" s="194"/>
      <c r="GJ19" s="194"/>
      <c r="GK19" s="194"/>
      <c r="GL19" s="194"/>
      <c r="GM19" s="194"/>
      <c r="GN19" s="194"/>
      <c r="GO19" s="194"/>
      <c r="GP19" s="194"/>
      <c r="GQ19" s="194"/>
      <c r="GR19" s="194"/>
      <c r="GS19" s="194"/>
      <c r="GT19" s="194"/>
      <c r="GU19" s="194"/>
      <c r="GV19" s="194"/>
      <c r="GW19" s="194"/>
      <c r="GX19" s="194"/>
      <c r="GY19" s="194"/>
      <c r="GZ19" s="194"/>
      <c r="HA19" s="194"/>
      <c r="HB19" s="194"/>
      <c r="HC19" s="194"/>
      <c r="HD19" s="194"/>
      <c r="HE19" s="194"/>
      <c r="HF19" s="194"/>
      <c r="HG19" s="194"/>
      <c r="HH19" s="194"/>
      <c r="HI19" s="194"/>
      <c r="HJ19" s="194"/>
      <c r="HK19" s="194"/>
      <c r="HL19" s="194"/>
      <c r="HM19" s="194"/>
      <c r="HN19" s="194"/>
      <c r="HO19" s="194"/>
      <c r="HP19" s="194"/>
      <c r="HQ19" s="194"/>
      <c r="HR19" s="194"/>
      <c r="HS19" s="194"/>
      <c r="HT19" s="194"/>
      <c r="HU19" s="194"/>
      <c r="HV19" s="194"/>
      <c r="HW19" s="194"/>
      <c r="HX19" s="194"/>
      <c r="HY19" s="194"/>
      <c r="HZ19" s="194"/>
      <c r="IA19" s="194"/>
      <c r="IB19" s="194"/>
      <c r="IC19" s="194"/>
      <c r="ID19" s="194"/>
      <c r="IE19" s="194"/>
      <c r="IF19" s="194"/>
      <c r="IG19" s="194"/>
      <c r="IH19" s="194"/>
      <c r="II19" s="194"/>
      <c r="IJ19" s="194"/>
      <c r="IK19" s="194"/>
      <c r="IL19" s="194"/>
      <c r="IM19" s="194"/>
      <c r="IN19" s="194"/>
      <c r="IO19" s="194"/>
    </row>
    <row r="20" spans="1:249" s="42" customFormat="1" ht="15" outlineLevel="1" x14ac:dyDescent="0.25">
      <c r="A20" s="21" t="s">
        <v>159</v>
      </c>
      <c r="B20" s="22"/>
      <c r="C20" s="100"/>
      <c r="D20" s="230"/>
      <c r="E20" s="154"/>
      <c r="F20" s="154"/>
      <c r="G20" s="154"/>
      <c r="H20" s="155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4"/>
      <c r="Z20" s="194"/>
      <c r="AA20" s="194"/>
      <c r="AB20" s="194"/>
      <c r="AC20" s="194"/>
      <c r="AD20" s="194"/>
      <c r="AE20" s="194"/>
      <c r="AF20" s="194"/>
      <c r="AG20" s="194"/>
      <c r="AH20" s="194"/>
      <c r="AI20" s="194"/>
      <c r="AJ20" s="194"/>
      <c r="AK20" s="194"/>
      <c r="AL20" s="194"/>
      <c r="AM20" s="194"/>
      <c r="AN20" s="194"/>
      <c r="AO20" s="194"/>
      <c r="AP20" s="194"/>
      <c r="AQ20" s="194"/>
      <c r="AR20" s="194"/>
      <c r="AS20" s="194"/>
      <c r="AT20" s="194"/>
      <c r="AU20" s="194"/>
      <c r="AV20" s="194"/>
      <c r="AW20" s="194"/>
      <c r="AX20" s="194"/>
      <c r="AY20" s="194"/>
      <c r="AZ20" s="194"/>
      <c r="BA20" s="194"/>
      <c r="BB20" s="194"/>
      <c r="BC20" s="194"/>
      <c r="BD20" s="194"/>
      <c r="BE20" s="194"/>
      <c r="BF20" s="194"/>
      <c r="BG20" s="194"/>
      <c r="BH20" s="194"/>
      <c r="BI20" s="194"/>
      <c r="BJ20" s="194"/>
      <c r="BK20" s="194"/>
      <c r="BL20" s="194"/>
      <c r="BM20" s="194"/>
      <c r="BN20" s="194"/>
      <c r="BO20" s="194"/>
      <c r="BP20" s="194"/>
      <c r="BQ20" s="194"/>
      <c r="BR20" s="194"/>
      <c r="BS20" s="194"/>
      <c r="BT20" s="194"/>
      <c r="BU20" s="194"/>
      <c r="BV20" s="194"/>
      <c r="BW20" s="194"/>
      <c r="BX20" s="194"/>
      <c r="BY20" s="194"/>
      <c r="BZ20" s="194"/>
      <c r="CA20" s="194"/>
      <c r="CB20" s="194"/>
      <c r="CC20" s="194"/>
      <c r="CD20" s="194"/>
      <c r="CE20" s="194"/>
      <c r="CF20" s="194"/>
      <c r="CG20" s="194"/>
      <c r="CH20" s="194"/>
      <c r="CI20" s="194"/>
      <c r="CJ20" s="194"/>
      <c r="CK20" s="194"/>
      <c r="CL20" s="194"/>
      <c r="CM20" s="194"/>
      <c r="CN20" s="194"/>
      <c r="CO20" s="194"/>
      <c r="CP20" s="194"/>
      <c r="CQ20" s="194"/>
      <c r="CR20" s="194"/>
      <c r="CS20" s="194"/>
      <c r="CT20" s="194"/>
      <c r="CU20" s="194"/>
      <c r="CV20" s="194"/>
      <c r="CW20" s="194"/>
      <c r="CX20" s="194"/>
      <c r="CY20" s="194"/>
      <c r="CZ20" s="194"/>
      <c r="DA20" s="194"/>
      <c r="DB20" s="194"/>
      <c r="DC20" s="194"/>
      <c r="DD20" s="194"/>
      <c r="DE20" s="194"/>
      <c r="DF20" s="194"/>
      <c r="DG20" s="194"/>
      <c r="DH20" s="194"/>
      <c r="DI20" s="194"/>
      <c r="DJ20" s="194"/>
      <c r="DK20" s="194"/>
      <c r="DL20" s="194"/>
      <c r="DM20" s="194"/>
      <c r="DN20" s="194"/>
      <c r="DO20" s="194"/>
      <c r="DP20" s="194"/>
      <c r="DQ20" s="194"/>
      <c r="DR20" s="194"/>
      <c r="DS20" s="194"/>
      <c r="DT20" s="194"/>
      <c r="DU20" s="194"/>
      <c r="DV20" s="194"/>
      <c r="DW20" s="194"/>
      <c r="DX20" s="194"/>
      <c r="DY20" s="194"/>
      <c r="DZ20" s="194"/>
      <c r="EA20" s="194"/>
      <c r="EB20" s="194"/>
      <c r="EC20" s="194"/>
      <c r="ED20" s="194"/>
      <c r="EE20" s="194"/>
      <c r="EF20" s="194"/>
      <c r="EG20" s="194"/>
      <c r="EH20" s="194"/>
      <c r="EI20" s="194"/>
      <c r="EJ20" s="194"/>
      <c r="EK20" s="194"/>
      <c r="EL20" s="194"/>
      <c r="EM20" s="194"/>
      <c r="EN20" s="194"/>
      <c r="EO20" s="194"/>
      <c r="EP20" s="194"/>
      <c r="EQ20" s="194"/>
      <c r="ER20" s="194"/>
      <c r="ES20" s="194"/>
      <c r="ET20" s="194"/>
      <c r="EU20" s="194"/>
      <c r="EV20" s="194"/>
      <c r="EW20" s="194"/>
      <c r="EX20" s="194"/>
      <c r="EY20" s="194"/>
      <c r="EZ20" s="194"/>
      <c r="FA20" s="194"/>
      <c r="FB20" s="194"/>
      <c r="FC20" s="194"/>
      <c r="FD20" s="194"/>
      <c r="FE20" s="194"/>
      <c r="FF20" s="194"/>
      <c r="FG20" s="194"/>
      <c r="FH20" s="194"/>
      <c r="FI20" s="194"/>
      <c r="FJ20" s="194"/>
      <c r="FK20" s="194"/>
      <c r="FL20" s="194"/>
      <c r="FM20" s="194"/>
      <c r="FN20" s="194"/>
      <c r="FO20" s="194"/>
      <c r="FP20" s="194"/>
      <c r="FQ20" s="194"/>
      <c r="FR20" s="194"/>
      <c r="FS20" s="194"/>
      <c r="FT20" s="194"/>
      <c r="FU20" s="194"/>
      <c r="FV20" s="194"/>
      <c r="FW20" s="194"/>
      <c r="FX20" s="194"/>
      <c r="FY20" s="194"/>
      <c r="FZ20" s="194"/>
      <c r="GA20" s="194"/>
      <c r="GB20" s="194"/>
      <c r="GC20" s="194"/>
      <c r="GD20" s="194"/>
      <c r="GE20" s="194"/>
      <c r="GF20" s="194"/>
      <c r="GG20" s="194"/>
      <c r="GH20" s="194"/>
      <c r="GI20" s="194"/>
      <c r="GJ20" s="194"/>
      <c r="GK20" s="194"/>
      <c r="GL20" s="194"/>
      <c r="GM20" s="194"/>
      <c r="GN20" s="194"/>
      <c r="GO20" s="194"/>
      <c r="GP20" s="194"/>
      <c r="GQ20" s="194"/>
      <c r="GR20" s="194"/>
      <c r="GS20" s="194"/>
      <c r="GT20" s="194"/>
      <c r="GU20" s="194"/>
      <c r="GV20" s="194"/>
      <c r="GW20" s="194"/>
      <c r="GX20" s="194"/>
      <c r="GY20" s="194"/>
      <c r="GZ20" s="194"/>
      <c r="HA20" s="194"/>
      <c r="HB20" s="194"/>
      <c r="HC20" s="194"/>
      <c r="HD20" s="194"/>
      <c r="HE20" s="194"/>
      <c r="HF20" s="194"/>
      <c r="HG20" s="194"/>
      <c r="HH20" s="194"/>
      <c r="HI20" s="194"/>
      <c r="HJ20" s="194"/>
      <c r="HK20" s="194"/>
      <c r="HL20" s="194"/>
      <c r="HM20" s="194"/>
      <c r="HN20" s="194"/>
      <c r="HO20" s="194"/>
      <c r="HP20" s="194"/>
      <c r="HQ20" s="194"/>
      <c r="HR20" s="194"/>
      <c r="HS20" s="194"/>
      <c r="HT20" s="194"/>
      <c r="HU20" s="194"/>
      <c r="HV20" s="194"/>
      <c r="HW20" s="194"/>
      <c r="HX20" s="194"/>
      <c r="HY20" s="194"/>
      <c r="HZ20" s="194"/>
      <c r="IA20" s="194"/>
      <c r="IB20" s="194"/>
      <c r="IC20" s="194"/>
      <c r="ID20" s="194"/>
      <c r="IE20" s="194"/>
      <c r="IF20" s="194"/>
      <c r="IG20" s="194"/>
      <c r="IH20" s="194"/>
      <c r="II20" s="194"/>
      <c r="IJ20" s="194"/>
      <c r="IK20" s="194"/>
      <c r="IL20" s="194"/>
      <c r="IM20" s="194"/>
      <c r="IN20" s="194"/>
      <c r="IO20" s="194"/>
    </row>
    <row r="21" spans="1:249" s="42" customFormat="1" ht="15" outlineLevel="1" x14ac:dyDescent="0.25">
      <c r="A21" s="21"/>
      <c r="B21" s="28" t="s">
        <v>160</v>
      </c>
      <c r="C21" s="100" t="s">
        <v>118</v>
      </c>
      <c r="D21" s="257">
        <v>15.23</v>
      </c>
      <c r="E21" s="256">
        <v>13.57</v>
      </c>
      <c r="F21" s="256">
        <v>12.58</v>
      </c>
      <c r="G21" s="256">
        <v>12.58</v>
      </c>
      <c r="H21" s="258">
        <v>12.58</v>
      </c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194"/>
      <c r="AB21" s="194"/>
      <c r="AC21" s="194"/>
      <c r="AD21" s="194"/>
      <c r="AE21" s="194"/>
      <c r="AF21" s="194"/>
      <c r="AG21" s="194"/>
      <c r="AH21" s="194"/>
      <c r="AI21" s="194"/>
      <c r="AJ21" s="194"/>
      <c r="AK21" s="194"/>
      <c r="AL21" s="194"/>
      <c r="AM21" s="194"/>
      <c r="AN21" s="194"/>
      <c r="AO21" s="194"/>
      <c r="AP21" s="194"/>
      <c r="AQ21" s="194"/>
      <c r="AR21" s="194"/>
      <c r="AS21" s="194"/>
      <c r="AT21" s="194"/>
      <c r="AU21" s="194"/>
      <c r="AV21" s="194"/>
      <c r="AW21" s="194"/>
      <c r="AX21" s="194"/>
      <c r="AY21" s="194"/>
      <c r="AZ21" s="194"/>
      <c r="BA21" s="194"/>
      <c r="BB21" s="194"/>
      <c r="BC21" s="194"/>
      <c r="BD21" s="194"/>
      <c r="BE21" s="194"/>
      <c r="BF21" s="194"/>
      <c r="BG21" s="194"/>
      <c r="BH21" s="194"/>
      <c r="BI21" s="194"/>
      <c r="BJ21" s="194"/>
      <c r="BK21" s="194"/>
      <c r="BL21" s="194"/>
      <c r="BM21" s="194"/>
      <c r="BN21" s="194"/>
      <c r="BO21" s="194"/>
      <c r="BP21" s="194"/>
      <c r="BQ21" s="194"/>
      <c r="BR21" s="194"/>
      <c r="BS21" s="194"/>
      <c r="BT21" s="194"/>
      <c r="BU21" s="194"/>
      <c r="BV21" s="194"/>
      <c r="BW21" s="194"/>
      <c r="BX21" s="194"/>
      <c r="BY21" s="194"/>
      <c r="BZ21" s="194"/>
      <c r="CA21" s="194"/>
      <c r="CB21" s="194"/>
      <c r="CC21" s="194"/>
      <c r="CD21" s="194"/>
      <c r="CE21" s="194"/>
      <c r="CF21" s="194"/>
      <c r="CG21" s="194"/>
      <c r="CH21" s="194"/>
      <c r="CI21" s="194"/>
      <c r="CJ21" s="194"/>
      <c r="CK21" s="194"/>
      <c r="CL21" s="194"/>
      <c r="CM21" s="194"/>
      <c r="CN21" s="194"/>
      <c r="CO21" s="194"/>
      <c r="CP21" s="194"/>
      <c r="CQ21" s="194"/>
      <c r="CR21" s="194"/>
      <c r="CS21" s="194"/>
      <c r="CT21" s="194"/>
      <c r="CU21" s="194"/>
      <c r="CV21" s="194"/>
      <c r="CW21" s="194"/>
      <c r="CX21" s="194"/>
      <c r="CY21" s="194"/>
      <c r="CZ21" s="194"/>
      <c r="DA21" s="194"/>
      <c r="DB21" s="194"/>
      <c r="DC21" s="194"/>
      <c r="DD21" s="194"/>
      <c r="DE21" s="194"/>
      <c r="DF21" s="194"/>
      <c r="DG21" s="194"/>
      <c r="DH21" s="194"/>
      <c r="DI21" s="194"/>
      <c r="DJ21" s="194"/>
      <c r="DK21" s="194"/>
      <c r="DL21" s="194"/>
      <c r="DM21" s="194"/>
      <c r="DN21" s="194"/>
      <c r="DO21" s="194"/>
      <c r="DP21" s="194"/>
      <c r="DQ21" s="194"/>
      <c r="DR21" s="194"/>
      <c r="DS21" s="194"/>
      <c r="DT21" s="194"/>
      <c r="DU21" s="194"/>
      <c r="DV21" s="194"/>
      <c r="DW21" s="194"/>
      <c r="DX21" s="194"/>
      <c r="DY21" s="194"/>
      <c r="DZ21" s="194"/>
      <c r="EA21" s="194"/>
      <c r="EB21" s="194"/>
      <c r="EC21" s="194"/>
      <c r="ED21" s="194"/>
      <c r="EE21" s="194"/>
      <c r="EF21" s="194"/>
      <c r="EG21" s="194"/>
      <c r="EH21" s="194"/>
      <c r="EI21" s="194"/>
      <c r="EJ21" s="194"/>
      <c r="EK21" s="194"/>
      <c r="EL21" s="194"/>
      <c r="EM21" s="194"/>
      <c r="EN21" s="194"/>
      <c r="EO21" s="194"/>
      <c r="EP21" s="194"/>
      <c r="EQ21" s="194"/>
      <c r="ER21" s="194"/>
      <c r="ES21" s="194"/>
      <c r="ET21" s="194"/>
      <c r="EU21" s="194"/>
      <c r="EV21" s="194"/>
      <c r="EW21" s="194"/>
      <c r="EX21" s="194"/>
      <c r="EY21" s="194"/>
      <c r="EZ21" s="194"/>
      <c r="FA21" s="194"/>
      <c r="FB21" s="194"/>
      <c r="FC21" s="194"/>
      <c r="FD21" s="194"/>
      <c r="FE21" s="194"/>
      <c r="FF21" s="194"/>
      <c r="FG21" s="194"/>
      <c r="FH21" s="194"/>
      <c r="FI21" s="194"/>
      <c r="FJ21" s="194"/>
      <c r="FK21" s="194"/>
      <c r="FL21" s="194"/>
      <c r="FM21" s="194"/>
      <c r="FN21" s="194"/>
      <c r="FO21" s="194"/>
      <c r="FP21" s="194"/>
      <c r="FQ21" s="194"/>
      <c r="FR21" s="194"/>
      <c r="FS21" s="194"/>
      <c r="FT21" s="194"/>
      <c r="FU21" s="194"/>
      <c r="FV21" s="194"/>
      <c r="FW21" s="194"/>
      <c r="FX21" s="194"/>
      <c r="FY21" s="194"/>
      <c r="FZ21" s="194"/>
      <c r="GA21" s="194"/>
      <c r="GB21" s="194"/>
      <c r="GC21" s="194"/>
      <c r="GD21" s="194"/>
      <c r="GE21" s="194"/>
      <c r="GF21" s="194"/>
      <c r="GG21" s="194"/>
      <c r="GH21" s="194"/>
      <c r="GI21" s="194"/>
      <c r="GJ21" s="194"/>
      <c r="GK21" s="194"/>
      <c r="GL21" s="194"/>
      <c r="GM21" s="194"/>
      <c r="GN21" s="194"/>
      <c r="GO21" s="194"/>
      <c r="GP21" s="194"/>
      <c r="GQ21" s="194"/>
      <c r="GR21" s="194"/>
      <c r="GS21" s="194"/>
      <c r="GT21" s="194"/>
      <c r="GU21" s="194"/>
      <c r="GV21" s="194"/>
      <c r="GW21" s="194"/>
      <c r="GX21" s="194"/>
      <c r="GY21" s="194"/>
      <c r="GZ21" s="194"/>
      <c r="HA21" s="194"/>
      <c r="HB21" s="194"/>
      <c r="HC21" s="194"/>
      <c r="HD21" s="194"/>
      <c r="HE21" s="194"/>
      <c r="HF21" s="194"/>
      <c r="HG21" s="194"/>
      <c r="HH21" s="194"/>
      <c r="HI21" s="194"/>
      <c r="HJ21" s="194"/>
      <c r="HK21" s="194"/>
      <c r="HL21" s="194"/>
      <c r="HM21" s="194"/>
      <c r="HN21" s="194"/>
      <c r="HO21" s="194"/>
      <c r="HP21" s="194"/>
      <c r="HQ21" s="194"/>
      <c r="HR21" s="194"/>
      <c r="HS21" s="194"/>
      <c r="HT21" s="194"/>
      <c r="HU21" s="194"/>
      <c r="HV21" s="194"/>
      <c r="HW21" s="194"/>
      <c r="HX21" s="194"/>
      <c r="HY21" s="194"/>
      <c r="HZ21" s="194"/>
      <c r="IA21" s="194"/>
      <c r="IB21" s="194"/>
      <c r="IC21" s="194"/>
      <c r="ID21" s="194"/>
      <c r="IE21" s="194"/>
      <c r="IF21" s="194"/>
      <c r="IG21" s="194"/>
      <c r="IH21" s="194"/>
      <c r="II21" s="194"/>
      <c r="IJ21" s="194"/>
      <c r="IK21" s="194"/>
      <c r="IL21" s="194"/>
      <c r="IM21" s="194"/>
      <c r="IN21" s="194"/>
      <c r="IO21" s="194"/>
    </row>
    <row r="22" spans="1:249" s="42" customFormat="1" ht="15" outlineLevel="1" x14ac:dyDescent="0.25">
      <c r="A22" s="21"/>
      <c r="B22" s="28" t="s">
        <v>154</v>
      </c>
      <c r="C22" s="100" t="s">
        <v>7</v>
      </c>
      <c r="D22" s="263">
        <v>8.0799999999999997E-2</v>
      </c>
      <c r="E22" s="256"/>
      <c r="F22" s="256"/>
      <c r="G22" s="256"/>
      <c r="H22" s="258"/>
      <c r="I22" s="194"/>
      <c r="J22" s="194"/>
      <c r="K22" s="194"/>
      <c r="L22" s="194"/>
      <c r="M22" s="194"/>
      <c r="N22" s="194"/>
      <c r="O22" s="194"/>
      <c r="P22" s="194"/>
      <c r="Q22" s="194"/>
      <c r="R22" s="194"/>
      <c r="S22" s="194"/>
      <c r="T22" s="194"/>
      <c r="U22" s="194"/>
      <c r="V22" s="194"/>
      <c r="W22" s="194"/>
      <c r="X22" s="194"/>
      <c r="Y22" s="194"/>
      <c r="Z22" s="194"/>
      <c r="AA22" s="194"/>
      <c r="AB22" s="194"/>
      <c r="AC22" s="194"/>
      <c r="AD22" s="194"/>
      <c r="AE22" s="194"/>
      <c r="AF22" s="194"/>
      <c r="AG22" s="194"/>
      <c r="AH22" s="194"/>
      <c r="AI22" s="194"/>
      <c r="AJ22" s="194"/>
      <c r="AK22" s="194"/>
      <c r="AL22" s="194"/>
      <c r="AM22" s="194"/>
      <c r="AN22" s="194"/>
      <c r="AO22" s="194"/>
      <c r="AP22" s="194"/>
      <c r="AQ22" s="194"/>
      <c r="AR22" s="194"/>
      <c r="AS22" s="194"/>
      <c r="AT22" s="194"/>
      <c r="AU22" s="194"/>
      <c r="AV22" s="194"/>
      <c r="AW22" s="194"/>
      <c r="AX22" s="194"/>
      <c r="AY22" s="194"/>
      <c r="AZ22" s="194"/>
      <c r="BA22" s="194"/>
      <c r="BB22" s="194"/>
      <c r="BC22" s="194"/>
      <c r="BD22" s="194"/>
      <c r="BE22" s="194"/>
      <c r="BF22" s="194"/>
      <c r="BG22" s="194"/>
      <c r="BH22" s="194"/>
      <c r="BI22" s="194"/>
      <c r="BJ22" s="194"/>
      <c r="BK22" s="194"/>
      <c r="BL22" s="194"/>
      <c r="BM22" s="194"/>
      <c r="BN22" s="194"/>
      <c r="BO22" s="194"/>
      <c r="BP22" s="194"/>
      <c r="BQ22" s="194"/>
      <c r="BR22" s="194"/>
      <c r="BS22" s="194"/>
      <c r="BT22" s="194"/>
      <c r="BU22" s="194"/>
      <c r="BV22" s="194"/>
      <c r="BW22" s="194"/>
      <c r="BX22" s="194"/>
      <c r="BY22" s="194"/>
      <c r="BZ22" s="194"/>
      <c r="CA22" s="194"/>
      <c r="CB22" s="194"/>
      <c r="CC22" s="194"/>
      <c r="CD22" s="194"/>
      <c r="CE22" s="194"/>
      <c r="CF22" s="194"/>
      <c r="CG22" s="194"/>
      <c r="CH22" s="194"/>
      <c r="CI22" s="194"/>
      <c r="CJ22" s="194"/>
      <c r="CK22" s="194"/>
      <c r="CL22" s="194"/>
      <c r="CM22" s="194"/>
      <c r="CN22" s="194"/>
      <c r="CO22" s="194"/>
      <c r="CP22" s="194"/>
      <c r="CQ22" s="194"/>
      <c r="CR22" s="194"/>
      <c r="CS22" s="194"/>
      <c r="CT22" s="194"/>
      <c r="CU22" s="194"/>
      <c r="CV22" s="194"/>
      <c r="CW22" s="194"/>
      <c r="CX22" s="194"/>
      <c r="CY22" s="194"/>
      <c r="CZ22" s="194"/>
      <c r="DA22" s="194"/>
      <c r="DB22" s="194"/>
      <c r="DC22" s="194"/>
      <c r="DD22" s="194"/>
      <c r="DE22" s="194"/>
      <c r="DF22" s="194"/>
      <c r="DG22" s="194"/>
      <c r="DH22" s="194"/>
      <c r="DI22" s="194"/>
      <c r="DJ22" s="194"/>
      <c r="DK22" s="194"/>
      <c r="DL22" s="194"/>
      <c r="DM22" s="194"/>
      <c r="DN22" s="194"/>
      <c r="DO22" s="194"/>
      <c r="DP22" s="194"/>
      <c r="DQ22" s="194"/>
      <c r="DR22" s="194"/>
      <c r="DS22" s="194"/>
      <c r="DT22" s="194"/>
      <c r="DU22" s="194"/>
      <c r="DV22" s="194"/>
      <c r="DW22" s="194"/>
      <c r="DX22" s="194"/>
      <c r="DY22" s="194"/>
      <c r="DZ22" s="194"/>
      <c r="EA22" s="194"/>
      <c r="EB22" s="194"/>
      <c r="EC22" s="194"/>
      <c r="ED22" s="194"/>
      <c r="EE22" s="194"/>
      <c r="EF22" s="194"/>
      <c r="EG22" s="194"/>
      <c r="EH22" s="194"/>
      <c r="EI22" s="194"/>
      <c r="EJ22" s="194"/>
      <c r="EK22" s="194"/>
      <c r="EL22" s="194"/>
      <c r="EM22" s="194"/>
      <c r="EN22" s="194"/>
      <c r="EO22" s="194"/>
      <c r="EP22" s="194"/>
      <c r="EQ22" s="194"/>
      <c r="ER22" s="194"/>
      <c r="ES22" s="194"/>
      <c r="ET22" s="194"/>
      <c r="EU22" s="194"/>
      <c r="EV22" s="194"/>
      <c r="EW22" s="194"/>
      <c r="EX22" s="194"/>
      <c r="EY22" s="194"/>
      <c r="EZ22" s="194"/>
      <c r="FA22" s="194"/>
      <c r="FB22" s="194"/>
      <c r="FC22" s="194"/>
      <c r="FD22" s="194"/>
      <c r="FE22" s="194"/>
      <c r="FF22" s="194"/>
      <c r="FG22" s="194"/>
      <c r="FH22" s="194"/>
      <c r="FI22" s="194"/>
      <c r="FJ22" s="194"/>
      <c r="FK22" s="194"/>
      <c r="FL22" s="194"/>
      <c r="FM22" s="194"/>
      <c r="FN22" s="194"/>
      <c r="FO22" s="194"/>
      <c r="FP22" s="194"/>
      <c r="FQ22" s="194"/>
      <c r="FR22" s="194"/>
      <c r="FS22" s="194"/>
      <c r="FT22" s="194"/>
      <c r="FU22" s="194"/>
      <c r="FV22" s="194"/>
      <c r="FW22" s="194"/>
      <c r="FX22" s="194"/>
      <c r="FY22" s="194"/>
      <c r="FZ22" s="194"/>
      <c r="GA22" s="194"/>
      <c r="GB22" s="194"/>
      <c r="GC22" s="194"/>
      <c r="GD22" s="194"/>
      <c r="GE22" s="194"/>
      <c r="GF22" s="194"/>
      <c r="GG22" s="194"/>
      <c r="GH22" s="194"/>
      <c r="GI22" s="194"/>
      <c r="GJ22" s="194"/>
      <c r="GK22" s="194"/>
      <c r="GL22" s="194"/>
      <c r="GM22" s="194"/>
      <c r="GN22" s="194"/>
      <c r="GO22" s="194"/>
      <c r="GP22" s="194"/>
      <c r="GQ22" s="194"/>
      <c r="GR22" s="194"/>
      <c r="GS22" s="194"/>
      <c r="GT22" s="194"/>
      <c r="GU22" s="194"/>
      <c r="GV22" s="194"/>
      <c r="GW22" s="194"/>
      <c r="GX22" s="194"/>
      <c r="GY22" s="194"/>
      <c r="GZ22" s="194"/>
      <c r="HA22" s="194"/>
      <c r="HB22" s="194"/>
      <c r="HC22" s="194"/>
      <c r="HD22" s="194"/>
      <c r="HE22" s="194"/>
      <c r="HF22" s="194"/>
      <c r="HG22" s="194"/>
      <c r="HH22" s="194"/>
      <c r="HI22" s="194"/>
      <c r="HJ22" s="194"/>
      <c r="HK22" s="194"/>
      <c r="HL22" s="194"/>
      <c r="HM22" s="194"/>
      <c r="HN22" s="194"/>
      <c r="HO22" s="194"/>
      <c r="HP22" s="194"/>
      <c r="HQ22" s="194"/>
      <c r="HR22" s="194"/>
      <c r="HS22" s="194"/>
      <c r="HT22" s="194"/>
      <c r="HU22" s="194"/>
      <c r="HV22" s="194"/>
      <c r="HW22" s="194"/>
      <c r="HX22" s="194"/>
      <c r="HY22" s="194"/>
      <c r="HZ22" s="194"/>
      <c r="IA22" s="194"/>
      <c r="IB22" s="194"/>
      <c r="IC22" s="194"/>
      <c r="ID22" s="194"/>
      <c r="IE22" s="194"/>
      <c r="IF22" s="194"/>
      <c r="IG22" s="194"/>
      <c r="IH22" s="194"/>
      <c r="II22" s="194"/>
      <c r="IJ22" s="194"/>
      <c r="IK22" s="194"/>
      <c r="IL22" s="194"/>
      <c r="IM22" s="194"/>
      <c r="IN22" s="194"/>
      <c r="IO22" s="194"/>
    </row>
    <row r="23" spans="1:249" s="42" customFormat="1" ht="15" outlineLevel="1" x14ac:dyDescent="0.25">
      <c r="A23" s="20" t="s">
        <v>161</v>
      </c>
      <c r="B23" s="39"/>
      <c r="C23" s="264" t="s">
        <v>118</v>
      </c>
      <c r="D23" s="259">
        <f>MEDIAN(D12,D15,D18,D21)</f>
        <v>14.925000000000001</v>
      </c>
      <c r="E23" s="260">
        <f t="shared" ref="E23:H23" si="0">MEDIAN(E12,E15,E18,E21)</f>
        <v>13.324999999999999</v>
      </c>
      <c r="F23" s="260">
        <f t="shared" si="0"/>
        <v>12.32</v>
      </c>
      <c r="G23" s="260">
        <f t="shared" si="0"/>
        <v>12.32</v>
      </c>
      <c r="H23" s="261">
        <f t="shared" si="0"/>
        <v>12.32</v>
      </c>
      <c r="I23" s="194"/>
      <c r="J23" s="194"/>
      <c r="K23" s="194"/>
      <c r="L23" s="194"/>
      <c r="M23" s="194"/>
      <c r="N23" s="194"/>
      <c r="O23" s="194"/>
      <c r="P23" s="194"/>
      <c r="Q23" s="194"/>
      <c r="R23" s="194"/>
      <c r="S23" s="194"/>
      <c r="T23" s="194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  <c r="AE23" s="194"/>
      <c r="AF23" s="194"/>
      <c r="AG23" s="194"/>
      <c r="AH23" s="194"/>
      <c r="AI23" s="194"/>
      <c r="AJ23" s="194"/>
      <c r="AK23" s="194"/>
      <c r="AL23" s="194"/>
      <c r="AM23" s="194"/>
      <c r="AN23" s="194"/>
      <c r="AO23" s="194"/>
      <c r="AP23" s="194"/>
      <c r="AQ23" s="194"/>
      <c r="AR23" s="194"/>
      <c r="AS23" s="194"/>
      <c r="AT23" s="194"/>
      <c r="AU23" s="194"/>
      <c r="AV23" s="194"/>
      <c r="AW23" s="194"/>
      <c r="AX23" s="194"/>
      <c r="AY23" s="194"/>
      <c r="AZ23" s="194"/>
      <c r="BA23" s="194"/>
      <c r="BB23" s="194"/>
      <c r="BC23" s="194"/>
      <c r="BD23" s="194"/>
      <c r="BE23" s="194"/>
      <c r="BF23" s="194"/>
      <c r="BG23" s="194"/>
      <c r="BH23" s="194"/>
      <c r="BI23" s="194"/>
      <c r="BJ23" s="194"/>
      <c r="BK23" s="194"/>
      <c r="BL23" s="194"/>
      <c r="BM23" s="194"/>
      <c r="BN23" s="194"/>
      <c r="BO23" s="194"/>
      <c r="BP23" s="194"/>
      <c r="BQ23" s="194"/>
      <c r="BR23" s="194"/>
      <c r="BS23" s="194"/>
      <c r="BT23" s="194"/>
      <c r="BU23" s="194"/>
      <c r="BV23" s="194"/>
      <c r="BW23" s="194"/>
      <c r="BX23" s="194"/>
      <c r="BY23" s="194"/>
      <c r="BZ23" s="194"/>
      <c r="CA23" s="194"/>
      <c r="CB23" s="194"/>
      <c r="CC23" s="194"/>
      <c r="CD23" s="194"/>
      <c r="CE23" s="194"/>
      <c r="CF23" s="194"/>
      <c r="CG23" s="194"/>
      <c r="CH23" s="194"/>
      <c r="CI23" s="194"/>
      <c r="CJ23" s="194"/>
      <c r="CK23" s="194"/>
      <c r="CL23" s="194"/>
      <c r="CM23" s="194"/>
      <c r="CN23" s="194"/>
      <c r="CO23" s="194"/>
      <c r="CP23" s="194"/>
      <c r="CQ23" s="194"/>
      <c r="CR23" s="194"/>
      <c r="CS23" s="194"/>
      <c r="CT23" s="194"/>
      <c r="CU23" s="194"/>
      <c r="CV23" s="194"/>
      <c r="CW23" s="194"/>
      <c r="CX23" s="194"/>
      <c r="CY23" s="194"/>
      <c r="CZ23" s="194"/>
      <c r="DA23" s="194"/>
      <c r="DB23" s="194"/>
      <c r="DC23" s="194"/>
      <c r="DD23" s="194"/>
      <c r="DE23" s="194"/>
      <c r="DF23" s="194"/>
      <c r="DG23" s="194"/>
      <c r="DH23" s="194"/>
      <c r="DI23" s="194"/>
      <c r="DJ23" s="194"/>
      <c r="DK23" s="194"/>
      <c r="DL23" s="194"/>
      <c r="DM23" s="194"/>
      <c r="DN23" s="194"/>
      <c r="DO23" s="194"/>
      <c r="DP23" s="194"/>
      <c r="DQ23" s="194"/>
      <c r="DR23" s="194"/>
      <c r="DS23" s="194"/>
      <c r="DT23" s="194"/>
      <c r="DU23" s="194"/>
      <c r="DV23" s="194"/>
      <c r="DW23" s="194"/>
      <c r="DX23" s="194"/>
      <c r="DY23" s="194"/>
      <c r="DZ23" s="194"/>
      <c r="EA23" s="194"/>
      <c r="EB23" s="194"/>
      <c r="EC23" s="194"/>
      <c r="ED23" s="194"/>
      <c r="EE23" s="194"/>
      <c r="EF23" s="194"/>
      <c r="EG23" s="194"/>
      <c r="EH23" s="194"/>
      <c r="EI23" s="194"/>
      <c r="EJ23" s="194"/>
      <c r="EK23" s="194"/>
      <c r="EL23" s="194"/>
      <c r="EM23" s="194"/>
      <c r="EN23" s="194"/>
      <c r="EO23" s="194"/>
      <c r="EP23" s="194"/>
      <c r="EQ23" s="194"/>
      <c r="ER23" s="194"/>
      <c r="ES23" s="194"/>
      <c r="ET23" s="194"/>
      <c r="EU23" s="194"/>
      <c r="EV23" s="194"/>
      <c r="EW23" s="194"/>
      <c r="EX23" s="194"/>
      <c r="EY23" s="194"/>
      <c r="EZ23" s="194"/>
      <c r="FA23" s="194"/>
      <c r="FB23" s="194"/>
      <c r="FC23" s="194"/>
      <c r="FD23" s="194"/>
      <c r="FE23" s="194"/>
      <c r="FF23" s="194"/>
      <c r="FG23" s="194"/>
      <c r="FH23" s="194"/>
      <c r="FI23" s="194"/>
      <c r="FJ23" s="194"/>
      <c r="FK23" s="194"/>
      <c r="FL23" s="194"/>
      <c r="FM23" s="194"/>
      <c r="FN23" s="194"/>
      <c r="FO23" s="194"/>
      <c r="FP23" s="194"/>
      <c r="FQ23" s="194"/>
      <c r="FR23" s="194"/>
      <c r="FS23" s="194"/>
      <c r="FT23" s="194"/>
      <c r="FU23" s="194"/>
      <c r="FV23" s="194"/>
      <c r="FW23" s="194"/>
      <c r="FX23" s="194"/>
      <c r="FY23" s="194"/>
      <c r="FZ23" s="194"/>
      <c r="GA23" s="194"/>
      <c r="GB23" s="194"/>
      <c r="GC23" s="194"/>
      <c r="GD23" s="194"/>
      <c r="GE23" s="194"/>
      <c r="GF23" s="194"/>
      <c r="GG23" s="194"/>
      <c r="GH23" s="194"/>
      <c r="GI23" s="194"/>
      <c r="GJ23" s="194"/>
      <c r="GK23" s="194"/>
      <c r="GL23" s="194"/>
      <c r="GM23" s="194"/>
      <c r="GN23" s="194"/>
      <c r="GO23" s="194"/>
      <c r="GP23" s="194"/>
      <c r="GQ23" s="194"/>
      <c r="GR23" s="194"/>
      <c r="GS23" s="194"/>
      <c r="GT23" s="194"/>
      <c r="GU23" s="194"/>
      <c r="GV23" s="194"/>
      <c r="GW23" s="194"/>
      <c r="GX23" s="194"/>
      <c r="GY23" s="194"/>
      <c r="GZ23" s="194"/>
      <c r="HA23" s="194"/>
      <c r="HB23" s="194"/>
      <c r="HC23" s="194"/>
      <c r="HD23" s="194"/>
      <c r="HE23" s="194"/>
      <c r="HF23" s="194"/>
      <c r="HG23" s="194"/>
      <c r="HH23" s="194"/>
      <c r="HI23" s="194"/>
      <c r="HJ23" s="194"/>
      <c r="HK23" s="194"/>
      <c r="HL23" s="194"/>
      <c r="HM23" s="194"/>
      <c r="HN23" s="194"/>
      <c r="HO23" s="194"/>
      <c r="HP23" s="194"/>
      <c r="HQ23" s="194"/>
      <c r="HR23" s="194"/>
      <c r="HS23" s="194"/>
      <c r="HT23" s="194"/>
      <c r="HU23" s="194"/>
      <c r="HV23" s="194"/>
      <c r="HW23" s="194"/>
      <c r="HX23" s="194"/>
      <c r="HY23" s="194"/>
      <c r="HZ23" s="194"/>
      <c r="IA23" s="194"/>
      <c r="IB23" s="194"/>
      <c r="IC23" s="194"/>
      <c r="ID23" s="194"/>
      <c r="IE23" s="194"/>
      <c r="IF23" s="194"/>
      <c r="IG23" s="194"/>
      <c r="IH23" s="194"/>
      <c r="II23" s="194"/>
      <c r="IJ23" s="194"/>
      <c r="IK23" s="194"/>
      <c r="IL23" s="194"/>
      <c r="IM23" s="194"/>
      <c r="IN23" s="194"/>
      <c r="IO23" s="194"/>
    </row>
    <row r="24" spans="1:249" x14ac:dyDescent="0.2">
      <c r="D24" s="152"/>
      <c r="E24" s="190"/>
      <c r="F24" s="190"/>
    </row>
    <row r="25" spans="1:249" x14ac:dyDescent="0.2">
      <c r="D25" s="152"/>
      <c r="E25" s="190"/>
      <c r="F25" s="190"/>
    </row>
    <row r="26" spans="1:249" x14ac:dyDescent="0.2">
      <c r="D26" s="152"/>
      <c r="E26" s="190"/>
      <c r="F26" s="190"/>
    </row>
    <row r="27" spans="1:249" x14ac:dyDescent="0.2">
      <c r="D27" s="152"/>
      <c r="E27" s="190"/>
      <c r="F27" s="190"/>
    </row>
    <row r="28" spans="1:249" x14ac:dyDescent="0.2">
      <c r="D28" s="152"/>
      <c r="E28" s="190"/>
      <c r="F28" s="190"/>
    </row>
    <row r="29" spans="1:249" x14ac:dyDescent="0.2">
      <c r="D29" s="152"/>
      <c r="E29" s="190"/>
      <c r="F29" s="190"/>
    </row>
    <row r="30" spans="1:249" x14ac:dyDescent="0.2">
      <c r="D30" s="152"/>
      <c r="E30" s="190"/>
      <c r="F30" s="190"/>
    </row>
    <row r="31" spans="1:249" x14ac:dyDescent="0.2">
      <c r="D31" s="152"/>
      <c r="E31" s="190"/>
      <c r="F31" s="190"/>
    </row>
    <row r="32" spans="1:249" x14ac:dyDescent="0.2">
      <c r="D32" s="152"/>
      <c r="E32" s="190"/>
      <c r="F32" s="190"/>
    </row>
    <row r="33" spans="4:6" x14ac:dyDescent="0.2">
      <c r="D33" s="152"/>
      <c r="E33" s="190"/>
      <c r="F33" s="190"/>
    </row>
    <row r="34" spans="4:6" x14ac:dyDescent="0.2">
      <c r="D34" s="152"/>
      <c r="E34" s="190"/>
      <c r="F34" s="190"/>
    </row>
    <row r="35" spans="4:6" x14ac:dyDescent="0.2">
      <c r="D35" s="152"/>
      <c r="E35" s="190"/>
      <c r="F35" s="190"/>
    </row>
    <row r="36" spans="4:6" x14ac:dyDescent="0.2">
      <c r="D36" s="152"/>
      <c r="E36" s="190"/>
      <c r="F36" s="190"/>
    </row>
    <row r="37" spans="4:6" x14ac:dyDescent="0.2">
      <c r="D37" s="152"/>
      <c r="E37" s="190"/>
      <c r="F37" s="190"/>
    </row>
    <row r="38" spans="4:6" x14ac:dyDescent="0.2">
      <c r="D38" s="152"/>
      <c r="E38" s="190"/>
      <c r="F38" s="190"/>
    </row>
    <row r="39" spans="4:6" x14ac:dyDescent="0.2">
      <c r="D39" s="152"/>
      <c r="E39" s="190"/>
      <c r="F39" s="190"/>
    </row>
    <row r="40" spans="4:6" x14ac:dyDescent="0.2">
      <c r="D40" s="152"/>
      <c r="E40" s="190"/>
      <c r="F40" s="190"/>
    </row>
    <row r="41" spans="4:6" x14ac:dyDescent="0.2">
      <c r="D41" s="152"/>
      <c r="E41" s="190"/>
      <c r="F41" s="190"/>
    </row>
    <row r="42" spans="4:6" x14ac:dyDescent="0.2">
      <c r="D42" s="152"/>
      <c r="E42" s="190"/>
      <c r="F42" s="190"/>
    </row>
    <row r="43" spans="4:6" x14ac:dyDescent="0.2">
      <c r="D43" s="152"/>
      <c r="E43" s="190"/>
      <c r="F43" s="190"/>
    </row>
    <row r="44" spans="4:6" x14ac:dyDescent="0.2">
      <c r="D44" s="152"/>
      <c r="E44" s="190"/>
      <c r="F44" s="190"/>
    </row>
    <row r="45" spans="4:6" x14ac:dyDescent="0.2">
      <c r="D45" s="152"/>
      <c r="E45" s="190"/>
      <c r="F45" s="190"/>
    </row>
    <row r="46" spans="4:6" x14ac:dyDescent="0.2">
      <c r="D46" s="152"/>
      <c r="E46" s="190"/>
      <c r="F46" s="190"/>
    </row>
    <row r="47" spans="4:6" x14ac:dyDescent="0.2">
      <c r="D47" s="152"/>
      <c r="E47" s="190"/>
      <c r="F47" s="190"/>
    </row>
    <row r="48" spans="4:6" x14ac:dyDescent="0.2">
      <c r="D48" s="152"/>
      <c r="E48" s="190"/>
      <c r="F48" s="190"/>
    </row>
    <row r="49" spans="4:6" x14ac:dyDescent="0.2">
      <c r="D49" s="152"/>
      <c r="E49" s="190"/>
      <c r="F49" s="190"/>
    </row>
    <row r="50" spans="4:6" x14ac:dyDescent="0.2">
      <c r="D50" s="152"/>
      <c r="E50" s="190"/>
      <c r="F50" s="190"/>
    </row>
    <row r="51" spans="4:6" x14ac:dyDescent="0.2">
      <c r="D51" s="152"/>
      <c r="E51" s="190"/>
      <c r="F51" s="190"/>
    </row>
    <row r="52" spans="4:6" x14ac:dyDescent="0.2">
      <c r="D52" s="152"/>
      <c r="E52" s="190"/>
      <c r="F52" s="190"/>
    </row>
    <row r="53" spans="4:6" x14ac:dyDescent="0.2">
      <c r="D53" s="152"/>
      <c r="E53" s="190"/>
      <c r="F53" s="190"/>
    </row>
    <row r="54" spans="4:6" x14ac:dyDescent="0.2">
      <c r="D54" s="152"/>
      <c r="E54" s="190"/>
      <c r="F54" s="190"/>
    </row>
    <row r="55" spans="4:6" x14ac:dyDescent="0.2">
      <c r="D55" s="152"/>
      <c r="E55" s="190"/>
      <c r="F55" s="190"/>
    </row>
    <row r="56" spans="4:6" x14ac:dyDescent="0.2">
      <c r="D56" s="152"/>
      <c r="E56" s="190"/>
      <c r="F56" s="190"/>
    </row>
    <row r="57" spans="4:6" x14ac:dyDescent="0.2">
      <c r="D57" s="152"/>
      <c r="E57" s="190"/>
      <c r="F57" s="190"/>
    </row>
    <row r="58" spans="4:6" x14ac:dyDescent="0.2">
      <c r="D58" s="152"/>
      <c r="E58" s="190"/>
      <c r="F58" s="190"/>
    </row>
    <row r="59" spans="4:6" x14ac:dyDescent="0.2">
      <c r="D59" s="152"/>
      <c r="E59" s="190"/>
      <c r="F59" s="190"/>
    </row>
    <row r="60" spans="4:6" x14ac:dyDescent="0.2">
      <c r="D60" s="152"/>
      <c r="E60" s="190"/>
      <c r="F60" s="190"/>
    </row>
    <row r="61" spans="4:6" x14ac:dyDescent="0.2">
      <c r="D61" s="152"/>
      <c r="E61" s="190"/>
      <c r="F61" s="190"/>
    </row>
    <row r="62" spans="4:6" x14ac:dyDescent="0.2">
      <c r="D62" s="152"/>
      <c r="E62" s="190"/>
      <c r="F62" s="190"/>
    </row>
    <row r="63" spans="4:6" x14ac:dyDescent="0.2">
      <c r="D63" s="152"/>
      <c r="E63" s="190"/>
      <c r="F63" s="190"/>
    </row>
    <row r="64" spans="4:6" x14ac:dyDescent="0.2">
      <c r="D64" s="152"/>
      <c r="E64" s="190"/>
      <c r="F64" s="190"/>
    </row>
    <row r="65" spans="4:6" x14ac:dyDescent="0.2">
      <c r="D65" s="152"/>
      <c r="E65" s="190"/>
      <c r="F65" s="190"/>
    </row>
    <row r="66" spans="4:6" x14ac:dyDescent="0.2">
      <c r="D66" s="152"/>
      <c r="E66" s="190"/>
      <c r="F66" s="190"/>
    </row>
    <row r="67" spans="4:6" x14ac:dyDescent="0.2">
      <c r="D67" s="152"/>
      <c r="E67" s="190"/>
      <c r="F67" s="190"/>
    </row>
    <row r="68" spans="4:6" x14ac:dyDescent="0.2">
      <c r="D68" s="152"/>
      <c r="E68" s="190"/>
      <c r="F68" s="190"/>
    </row>
    <row r="69" spans="4:6" x14ac:dyDescent="0.2">
      <c r="D69" s="152"/>
      <c r="E69" s="190"/>
      <c r="F69" s="190"/>
    </row>
    <row r="70" spans="4:6" x14ac:dyDescent="0.2">
      <c r="D70" s="152"/>
      <c r="E70" s="190"/>
      <c r="F70" s="190"/>
    </row>
    <row r="71" spans="4:6" x14ac:dyDescent="0.2">
      <c r="D71" s="152"/>
      <c r="E71" s="190"/>
      <c r="F71" s="190"/>
    </row>
    <row r="72" spans="4:6" x14ac:dyDescent="0.2">
      <c r="D72" s="152"/>
      <c r="E72" s="190"/>
      <c r="F72" s="190"/>
    </row>
    <row r="73" spans="4:6" x14ac:dyDescent="0.2">
      <c r="D73" s="152"/>
      <c r="E73" s="190"/>
      <c r="F73" s="190"/>
    </row>
    <row r="74" spans="4:6" x14ac:dyDescent="0.2">
      <c r="D74" s="152"/>
      <c r="E74" s="190"/>
      <c r="F74" s="190"/>
    </row>
    <row r="75" spans="4:6" x14ac:dyDescent="0.2">
      <c r="D75" s="152"/>
      <c r="E75" s="190"/>
      <c r="F75" s="190"/>
    </row>
    <row r="76" spans="4:6" x14ac:dyDescent="0.2">
      <c r="D76" s="152"/>
      <c r="E76" s="190"/>
      <c r="F76" s="190"/>
    </row>
    <row r="77" spans="4:6" x14ac:dyDescent="0.2">
      <c r="D77" s="152"/>
      <c r="E77" s="190"/>
      <c r="F77" s="190"/>
    </row>
    <row r="78" spans="4:6" x14ac:dyDescent="0.2">
      <c r="D78" s="152"/>
      <c r="E78" s="190"/>
      <c r="F78" s="190"/>
    </row>
    <row r="79" spans="4:6" x14ac:dyDescent="0.2">
      <c r="D79" s="152"/>
      <c r="E79" s="190"/>
      <c r="F79" s="190"/>
    </row>
    <row r="80" spans="4:6" x14ac:dyDescent="0.2">
      <c r="D80" s="152"/>
      <c r="E80" s="190"/>
      <c r="F80" s="190"/>
    </row>
    <row r="81" spans="4:6" x14ac:dyDescent="0.2">
      <c r="D81" s="152"/>
      <c r="E81" s="190"/>
      <c r="F81" s="190"/>
    </row>
  </sheetData>
  <mergeCells count="1">
    <mergeCell ref="D2:H2"/>
  </mergeCells>
  <conditionalFormatting sqref="B3 I2:XFD3 A2:B2 B5:H5 D24:F81 D6:H8 D6:I7 B1:XFD1 D9:IO13 A6:B13">
    <cfRule type="cellIs" dxfId="81" priority="41" operator="lessThan">
      <formula>0</formula>
    </cfRule>
    <cfRule type="expression" dxfId="80" priority="42">
      <formula>"&lt;0"</formula>
    </cfRule>
  </conditionalFormatting>
  <conditionalFormatting sqref="A5">
    <cfRule type="cellIs" dxfId="79" priority="39" operator="lessThan">
      <formula>0</formula>
    </cfRule>
    <cfRule type="expression" dxfId="78" priority="40">
      <formula>"&lt;0"</formula>
    </cfRule>
  </conditionalFormatting>
  <conditionalFormatting sqref="C2">
    <cfRule type="cellIs" dxfId="77" priority="29" operator="lessThan">
      <formula>0</formula>
    </cfRule>
    <cfRule type="expression" dxfId="76" priority="30">
      <formula>"&lt;0"</formula>
    </cfRule>
  </conditionalFormatting>
  <conditionalFormatting sqref="A3">
    <cfRule type="cellIs" dxfId="75" priority="33" operator="lessThan">
      <formula>0</formula>
    </cfRule>
    <cfRule type="expression" dxfId="74" priority="34">
      <formula>"&lt;0"</formula>
    </cfRule>
  </conditionalFormatting>
  <conditionalFormatting sqref="A1">
    <cfRule type="cellIs" dxfId="73" priority="31" operator="lessThan">
      <formula>0</formula>
    </cfRule>
    <cfRule type="expression" dxfId="72" priority="32">
      <formula>"&lt;0"</formula>
    </cfRule>
  </conditionalFormatting>
  <conditionalFormatting sqref="D14:IO16">
    <cfRule type="cellIs" dxfId="71" priority="23" operator="lessThan">
      <formula>0</formula>
    </cfRule>
    <cfRule type="expression" dxfId="70" priority="24">
      <formula>"&lt;0"</formula>
    </cfRule>
  </conditionalFormatting>
  <conditionalFormatting sqref="A14:B15 A16">
    <cfRule type="cellIs" dxfId="69" priority="21" operator="lessThan">
      <formula>0</formula>
    </cfRule>
    <cfRule type="expression" dxfId="68" priority="22">
      <formula>"&lt;0"</formula>
    </cfRule>
  </conditionalFormatting>
  <conditionalFormatting sqref="D17:IO19">
    <cfRule type="cellIs" dxfId="67" priority="19" operator="lessThan">
      <formula>0</formula>
    </cfRule>
    <cfRule type="expression" dxfId="66" priority="20">
      <formula>"&lt;0"</formula>
    </cfRule>
  </conditionalFormatting>
  <conditionalFormatting sqref="A17:B17 A18:A19">
    <cfRule type="cellIs" dxfId="65" priority="17" operator="lessThan">
      <formula>0</formula>
    </cfRule>
    <cfRule type="expression" dxfId="64" priority="18">
      <formula>"&lt;0"</formula>
    </cfRule>
  </conditionalFormatting>
  <conditionalFormatting sqref="D20:IO22">
    <cfRule type="cellIs" dxfId="63" priority="15" operator="lessThan">
      <formula>0</formula>
    </cfRule>
    <cfRule type="expression" dxfId="62" priority="16">
      <formula>"&lt;0"</formula>
    </cfRule>
  </conditionalFormatting>
  <conditionalFormatting sqref="A20:B21 A22">
    <cfRule type="cellIs" dxfId="61" priority="13" operator="lessThan">
      <formula>0</formula>
    </cfRule>
    <cfRule type="expression" dxfId="60" priority="14">
      <formula>"&lt;0"</formula>
    </cfRule>
  </conditionalFormatting>
  <conditionalFormatting sqref="B18">
    <cfRule type="cellIs" dxfId="59" priority="11" operator="lessThan">
      <formula>0</formula>
    </cfRule>
    <cfRule type="expression" dxfId="58" priority="12">
      <formula>"&lt;0"</formula>
    </cfRule>
  </conditionalFormatting>
  <conditionalFormatting sqref="D23:IO23">
    <cfRule type="cellIs" dxfId="57" priority="9" operator="lessThan">
      <formula>0</formula>
    </cfRule>
    <cfRule type="expression" dxfId="56" priority="10">
      <formula>"&lt;0"</formula>
    </cfRule>
  </conditionalFormatting>
  <conditionalFormatting sqref="A23:B23">
    <cfRule type="cellIs" dxfId="55" priority="7" operator="lessThan">
      <formula>0</formula>
    </cfRule>
    <cfRule type="expression" dxfId="54" priority="8">
      <formula>"&lt;0"</formula>
    </cfRule>
  </conditionalFormatting>
  <conditionalFormatting sqref="B16">
    <cfRule type="cellIs" dxfId="53" priority="5" operator="lessThan">
      <formula>0</formula>
    </cfRule>
    <cfRule type="expression" dxfId="52" priority="6">
      <formula>"&lt;0"</formula>
    </cfRule>
  </conditionalFormatting>
  <conditionalFormatting sqref="B19">
    <cfRule type="cellIs" dxfId="51" priority="3" operator="lessThan">
      <formula>0</formula>
    </cfRule>
    <cfRule type="expression" dxfId="50" priority="4">
      <formula>"&lt;0"</formula>
    </cfRule>
  </conditionalFormatting>
  <conditionalFormatting sqref="B22">
    <cfRule type="cellIs" dxfId="49" priority="1" operator="lessThan">
      <formula>0</formula>
    </cfRule>
    <cfRule type="expression" dxfId="48" priority="2">
      <formula>"&lt;0"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R77"/>
  <sheetViews>
    <sheetView zoomScale="85" zoomScaleNormal="85" zoomScalePageLayoutView="85" workbookViewId="0">
      <pane xSplit="8" ySplit="3" topLeftCell="I4" activePane="bottomRight" state="frozen"/>
      <selection pane="topRight" activeCell="J1" sqref="J1"/>
      <selection pane="bottomLeft" activeCell="A4" sqref="A4"/>
      <selection pane="bottomRight" activeCell="C7" sqref="C7"/>
    </sheetView>
  </sheetViews>
  <sheetFormatPr defaultColWidth="8.85546875" defaultRowHeight="14.25" x14ac:dyDescent="0.2"/>
  <cols>
    <col min="1" max="2" width="15.7109375" style="11" customWidth="1"/>
    <col min="3" max="3" width="15.7109375" style="71" customWidth="1"/>
    <col min="4" max="5" width="15.7109375" style="11" customWidth="1"/>
    <col min="6" max="6" width="21.85546875" style="11" customWidth="1"/>
    <col min="7" max="8" width="15.28515625" style="11" bestFit="1" customWidth="1"/>
    <col min="9" max="12" width="11.42578125" style="11" bestFit="1" customWidth="1"/>
    <col min="13" max="13" width="12.28515625" style="11" customWidth="1"/>
    <col min="14" max="249" width="11.42578125" style="11" bestFit="1" customWidth="1"/>
    <col min="250" max="16384" width="8.85546875" style="11"/>
  </cols>
  <sheetData>
    <row r="1" spans="1:18" s="6" customFormat="1" ht="18" x14ac:dyDescent="0.25">
      <c r="A1" s="1" t="s">
        <v>141</v>
      </c>
      <c r="B1" s="2"/>
      <c r="C1" s="3"/>
      <c r="D1" s="2"/>
      <c r="E1" s="2"/>
      <c r="F1" s="2"/>
      <c r="G1" s="2"/>
      <c r="H1" s="4"/>
      <c r="I1" s="4"/>
      <c r="J1" s="4"/>
      <c r="K1" s="4"/>
      <c r="L1" s="4"/>
      <c r="M1" s="4" t="s">
        <v>0</v>
      </c>
      <c r="N1" s="4"/>
      <c r="O1" s="4"/>
      <c r="P1" s="4"/>
      <c r="Q1" s="4"/>
      <c r="R1" s="4"/>
    </row>
    <row r="2" spans="1:18" s="6" customFormat="1" ht="15.75" x14ac:dyDescent="0.25">
      <c r="A2" s="7" t="s">
        <v>139</v>
      </c>
      <c r="B2" s="2"/>
      <c r="C2" s="203"/>
      <c r="D2" s="415"/>
      <c r="E2" s="415"/>
      <c r="F2" s="415"/>
      <c r="G2" s="415"/>
      <c r="H2" s="416"/>
      <c r="I2" s="4"/>
      <c r="J2" s="4"/>
      <c r="K2" s="4"/>
      <c r="L2" s="4"/>
      <c r="M2" s="8"/>
      <c r="N2" s="8"/>
      <c r="O2" s="8"/>
      <c r="P2" s="9"/>
      <c r="Q2" s="9"/>
      <c r="R2" s="9"/>
    </row>
    <row r="3" spans="1:18" s="6" customFormat="1" ht="15.75" x14ac:dyDescent="0.25">
      <c r="A3" s="85" t="s">
        <v>16</v>
      </c>
      <c r="B3" s="2"/>
      <c r="C3" s="143"/>
      <c r="D3" s="90"/>
      <c r="E3" s="90"/>
      <c r="F3" s="90"/>
      <c r="G3" s="90"/>
      <c r="H3" s="90"/>
      <c r="I3" s="4"/>
      <c r="J3" s="4"/>
      <c r="K3" s="4"/>
      <c r="L3" s="4"/>
      <c r="M3" s="9"/>
      <c r="N3" s="9"/>
      <c r="O3" s="9"/>
      <c r="P3" s="9"/>
      <c r="Q3" s="9"/>
      <c r="R3" s="9"/>
    </row>
    <row r="4" spans="1:18" x14ac:dyDescent="0.2">
      <c r="D4" s="240"/>
      <c r="E4" s="240"/>
      <c r="F4" s="240"/>
      <c r="G4" s="240"/>
      <c r="H4" s="241"/>
    </row>
    <row r="5" spans="1:18" ht="15" x14ac:dyDescent="0.25">
      <c r="A5" s="265" t="s">
        <v>140</v>
      </c>
      <c r="B5" s="266"/>
      <c r="C5" s="267"/>
      <c r="D5" s="235"/>
      <c r="E5" s="268"/>
      <c r="F5" s="268"/>
    </row>
    <row r="6" spans="1:18" x14ac:dyDescent="0.2">
      <c r="A6" s="233" t="s">
        <v>153</v>
      </c>
      <c r="B6" s="231" t="s">
        <v>152</v>
      </c>
      <c r="C6" s="231" t="s">
        <v>149</v>
      </c>
      <c r="D6" s="231" t="s">
        <v>150</v>
      </c>
      <c r="E6" s="232" t="s">
        <v>151</v>
      </c>
      <c r="F6" s="288" t="s">
        <v>181</v>
      </c>
    </row>
    <row r="7" spans="1:18" x14ac:dyDescent="0.2">
      <c r="B7" s="152">
        <v>1000</v>
      </c>
      <c r="C7" s="190" t="e">
        <f>Inputs!#REF!</f>
        <v>#REF!</v>
      </c>
      <c r="D7" s="190" t="e">
        <f>Inputs!#REF!</f>
        <v>#REF!</v>
      </c>
      <c r="E7" s="190" t="e">
        <f>Inputs!#REF!</f>
        <v>#REF!</v>
      </c>
      <c r="F7" s="190" t="e">
        <f>E7/((Valuation!$D$9+1)^(4.5))</f>
        <v>#REF!</v>
      </c>
    </row>
    <row r="8" spans="1:18" x14ac:dyDescent="0.2">
      <c r="B8" s="152">
        <v>2000</v>
      </c>
      <c r="C8" s="190" t="e">
        <f>Inputs!#REF!</f>
        <v>#REF!</v>
      </c>
      <c r="D8" s="190" t="e">
        <f>Inputs!#REF!</f>
        <v>#REF!</v>
      </c>
      <c r="E8" s="190" t="e">
        <f>Inputs!#REF!</f>
        <v>#REF!</v>
      </c>
      <c r="F8" s="190" t="e">
        <f>E8/(Valuation!$D$9+1)^(4.5)</f>
        <v>#REF!</v>
      </c>
    </row>
    <row r="9" spans="1:18" x14ac:dyDescent="0.2">
      <c r="B9" s="152">
        <v>3000</v>
      </c>
      <c r="C9" s="190" t="e">
        <f>Inputs!#REF!</f>
        <v>#REF!</v>
      </c>
      <c r="D9" s="190" t="e">
        <f>Inputs!#REF!</f>
        <v>#REF!</v>
      </c>
      <c r="E9" s="190" t="e">
        <f>Inputs!#REF!</f>
        <v>#REF!</v>
      </c>
      <c r="F9" s="190" t="e">
        <f>E9/(Valuation!$D$9+1)^(4.5)</f>
        <v>#REF!</v>
      </c>
    </row>
    <row r="10" spans="1:18" x14ac:dyDescent="0.2">
      <c r="B10" s="152">
        <v>4000</v>
      </c>
      <c r="C10" s="190" t="e">
        <f>Inputs!#REF!</f>
        <v>#REF!</v>
      </c>
      <c r="D10" s="190" t="e">
        <f>Inputs!#REF!</f>
        <v>#REF!</v>
      </c>
      <c r="E10" s="190" t="e">
        <f>Inputs!#REF!</f>
        <v>#REF!</v>
      </c>
      <c r="F10" s="190" t="e">
        <f>E10/(Valuation!$D$9+1)^(4.5)</f>
        <v>#REF!</v>
      </c>
    </row>
    <row r="11" spans="1:18" x14ac:dyDescent="0.2">
      <c r="B11" s="152">
        <v>5000</v>
      </c>
      <c r="C11" s="190" t="e">
        <f>Inputs!#REF!</f>
        <v>#REF!</v>
      </c>
      <c r="D11" s="190" t="e">
        <f>Inputs!#REF!</f>
        <v>#REF!</v>
      </c>
      <c r="E11" s="190" t="e">
        <f>Inputs!#REF!</f>
        <v>#REF!</v>
      </c>
      <c r="F11" s="190" t="e">
        <f>E11/(Valuation!$D$9+1)^(4.5)</f>
        <v>#REF!</v>
      </c>
    </row>
    <row r="12" spans="1:18" x14ac:dyDescent="0.2">
      <c r="B12" s="152">
        <v>6000</v>
      </c>
      <c r="C12" s="190" t="e">
        <f>Inputs!#REF!</f>
        <v>#REF!</v>
      </c>
      <c r="D12" s="190" t="e">
        <f>Inputs!#REF!</f>
        <v>#REF!</v>
      </c>
      <c r="E12" s="190" t="e">
        <f>Inputs!#REF!</f>
        <v>#REF!</v>
      </c>
      <c r="F12" s="190" t="e">
        <f>E12/(Valuation!$D$9+1)^(4.5)</f>
        <v>#REF!</v>
      </c>
    </row>
    <row r="13" spans="1:18" x14ac:dyDescent="0.2">
      <c r="B13" s="152">
        <v>7000</v>
      </c>
      <c r="C13" s="190" t="e">
        <f>Inputs!#REF!</f>
        <v>#REF!</v>
      </c>
      <c r="D13" s="190" t="e">
        <f>Inputs!#REF!</f>
        <v>#REF!</v>
      </c>
      <c r="E13" s="190" t="e">
        <f>Inputs!#REF!</f>
        <v>#REF!</v>
      </c>
      <c r="F13" s="190" t="e">
        <f>E13/(Valuation!$D$9+1)^(4.5)</f>
        <v>#REF!</v>
      </c>
    </row>
    <row r="14" spans="1:18" x14ac:dyDescent="0.2">
      <c r="B14" s="152">
        <v>8000</v>
      </c>
      <c r="C14" s="190" t="e">
        <f>Inputs!#REF!</f>
        <v>#REF!</v>
      </c>
      <c r="D14" s="190" t="e">
        <f>Inputs!#REF!</f>
        <v>#REF!</v>
      </c>
      <c r="E14" s="190" t="e">
        <f>Inputs!#REF!</f>
        <v>#REF!</v>
      </c>
      <c r="F14" s="190" t="e">
        <f>E14/(Valuation!$D$9+1)^(4.5)</f>
        <v>#REF!</v>
      </c>
    </row>
    <row r="15" spans="1:18" x14ac:dyDescent="0.2">
      <c r="A15" s="23"/>
      <c r="B15" s="152">
        <v>9000</v>
      </c>
      <c r="C15" s="190" t="e">
        <f>Inputs!#REF!</f>
        <v>#REF!</v>
      </c>
      <c r="D15" s="190" t="e">
        <f>Inputs!#REF!</f>
        <v>#REF!</v>
      </c>
      <c r="E15" s="190" t="e">
        <f>Inputs!#REF!</f>
        <v>#REF!</v>
      </c>
      <c r="F15" s="190" t="e">
        <f>E15/(Valuation!$D$9+1)^(4.5)</f>
        <v>#REF!</v>
      </c>
    </row>
    <row r="16" spans="1:18" x14ac:dyDescent="0.2">
      <c r="B16" s="152">
        <v>10000</v>
      </c>
      <c r="C16" s="190" t="e">
        <f>Inputs!#REF!</f>
        <v>#REF!</v>
      </c>
      <c r="D16" s="190" t="e">
        <f>Inputs!#REF!</f>
        <v>#REF!</v>
      </c>
      <c r="E16" s="190" t="e">
        <f>Inputs!#REF!</f>
        <v>#REF!</v>
      </c>
      <c r="F16" s="190" t="e">
        <f>E16/(Valuation!$D$9+1)^(4.5)</f>
        <v>#REF!</v>
      </c>
    </row>
    <row r="17" spans="2:6" x14ac:dyDescent="0.2">
      <c r="B17" s="152">
        <v>11000</v>
      </c>
      <c r="C17" s="190" t="e">
        <f>Inputs!#REF!</f>
        <v>#REF!</v>
      </c>
      <c r="D17" s="190" t="e">
        <f>Inputs!#REF!</f>
        <v>#REF!</v>
      </c>
      <c r="E17" s="190" t="e">
        <f>Inputs!#REF!</f>
        <v>#REF!</v>
      </c>
      <c r="F17" s="190" t="e">
        <f>E17/(Valuation!$D$9+1)^(4.5)</f>
        <v>#REF!</v>
      </c>
    </row>
    <row r="18" spans="2:6" x14ac:dyDescent="0.2">
      <c r="B18" s="152">
        <v>12000</v>
      </c>
      <c r="C18" s="190" t="e">
        <f>Inputs!#REF!</f>
        <v>#REF!</v>
      </c>
      <c r="D18" s="190" t="e">
        <f>Inputs!#REF!</f>
        <v>#REF!</v>
      </c>
      <c r="E18" s="190" t="e">
        <f>Inputs!#REF!</f>
        <v>#REF!</v>
      </c>
      <c r="F18" s="190" t="e">
        <f>E18/(Valuation!$D$9+1)^(4.5)</f>
        <v>#REF!</v>
      </c>
    </row>
    <row r="19" spans="2:6" x14ac:dyDescent="0.2">
      <c r="B19" s="152">
        <v>13000</v>
      </c>
      <c r="C19" s="190" t="e">
        <f>Inputs!#REF!</f>
        <v>#REF!</v>
      </c>
      <c r="D19" s="190" t="e">
        <f>Inputs!#REF!</f>
        <v>#REF!</v>
      </c>
      <c r="E19" s="190" t="e">
        <f>Inputs!#REF!</f>
        <v>#REF!</v>
      </c>
      <c r="F19" s="190" t="e">
        <f>E19/(Valuation!$D$9+1)^(4.5)</f>
        <v>#REF!</v>
      </c>
    </row>
    <row r="20" spans="2:6" x14ac:dyDescent="0.2">
      <c r="B20" s="152">
        <v>14000</v>
      </c>
      <c r="C20" s="190" t="e">
        <f>Inputs!#REF!</f>
        <v>#REF!</v>
      </c>
      <c r="D20" s="190" t="e">
        <f>Inputs!#REF!</f>
        <v>#REF!</v>
      </c>
      <c r="E20" s="190" t="e">
        <f>Inputs!#REF!</f>
        <v>#REF!</v>
      </c>
      <c r="F20" s="190" t="e">
        <f>E20/(Valuation!$D$9+1)^(4.5)</f>
        <v>#REF!</v>
      </c>
    </row>
    <row r="21" spans="2:6" x14ac:dyDescent="0.2">
      <c r="B21" s="152">
        <v>15000</v>
      </c>
      <c r="C21" s="190" t="e">
        <f>Inputs!#REF!</f>
        <v>#REF!</v>
      </c>
      <c r="D21" s="190" t="e">
        <f>Inputs!#REF!</f>
        <v>#REF!</v>
      </c>
      <c r="E21" s="190" t="e">
        <f>Inputs!#REF!</f>
        <v>#REF!</v>
      </c>
      <c r="F21" s="190" t="e">
        <f>E21/(Valuation!$D$9+1)^(4.5)</f>
        <v>#REF!</v>
      </c>
    </row>
    <row r="22" spans="2:6" x14ac:dyDescent="0.2">
      <c r="B22" s="152">
        <v>16000</v>
      </c>
      <c r="C22" s="190" t="e">
        <f>Inputs!#REF!</f>
        <v>#REF!</v>
      </c>
      <c r="D22" s="190" t="e">
        <f>Inputs!#REF!</f>
        <v>#REF!</v>
      </c>
      <c r="E22" s="190" t="e">
        <f>Inputs!#REF!</f>
        <v>#REF!</v>
      </c>
      <c r="F22" s="190" t="e">
        <f>E22/(Valuation!$D$9+1)^(4.5)</f>
        <v>#REF!</v>
      </c>
    </row>
    <row r="23" spans="2:6" x14ac:dyDescent="0.2">
      <c r="B23" s="152">
        <v>17000</v>
      </c>
      <c r="C23" s="190" t="e">
        <f>Inputs!#REF!</f>
        <v>#REF!</v>
      </c>
      <c r="D23" s="190" t="e">
        <f>Inputs!#REF!</f>
        <v>#REF!</v>
      </c>
      <c r="E23" s="190" t="e">
        <f>Inputs!#REF!</f>
        <v>#REF!</v>
      </c>
      <c r="F23" s="190" t="e">
        <f>E23/(Valuation!$D$9+1)^(4.5)</f>
        <v>#REF!</v>
      </c>
    </row>
    <row r="24" spans="2:6" x14ac:dyDescent="0.2">
      <c r="B24" s="152">
        <v>18000</v>
      </c>
      <c r="C24" s="190" t="e">
        <f>Inputs!#REF!</f>
        <v>#REF!</v>
      </c>
      <c r="D24" s="190" t="e">
        <f>Inputs!#REF!</f>
        <v>#REF!</v>
      </c>
      <c r="E24" s="190" t="e">
        <f>Inputs!#REF!</f>
        <v>#REF!</v>
      </c>
      <c r="F24" s="190" t="e">
        <f>E24/(Valuation!$D$9+1)^(4.5)</f>
        <v>#REF!</v>
      </c>
    </row>
    <row r="25" spans="2:6" x14ac:dyDescent="0.2">
      <c r="B25" s="152">
        <v>19000</v>
      </c>
      <c r="C25" s="190" t="e">
        <f>Inputs!#REF!</f>
        <v>#REF!</v>
      </c>
      <c r="D25" s="190" t="e">
        <f>Inputs!#REF!</f>
        <v>#REF!</v>
      </c>
      <c r="E25" s="190" t="e">
        <f>Inputs!#REF!</f>
        <v>#REF!</v>
      </c>
      <c r="F25" s="190" t="e">
        <f>E25/(Valuation!$D$9+1)^(4.5)</f>
        <v>#REF!</v>
      </c>
    </row>
    <row r="26" spans="2:6" x14ac:dyDescent="0.2">
      <c r="B26" s="152">
        <v>20000</v>
      </c>
      <c r="C26" s="190" t="e">
        <f>Inputs!#REF!</f>
        <v>#REF!</v>
      </c>
      <c r="D26" s="190" t="e">
        <f>Inputs!#REF!</f>
        <v>#REF!</v>
      </c>
      <c r="E26" s="190" t="e">
        <f>Inputs!#REF!</f>
        <v>#REF!</v>
      </c>
      <c r="F26" s="190" t="e">
        <f>E26/(Valuation!$D$9+1)^(4.5)</f>
        <v>#REF!</v>
      </c>
    </row>
    <row r="27" spans="2:6" x14ac:dyDescent="0.2">
      <c r="B27" s="152">
        <v>21000</v>
      </c>
      <c r="C27" s="190" t="e">
        <f>Inputs!#REF!</f>
        <v>#REF!</v>
      </c>
      <c r="D27" s="190" t="e">
        <f>Inputs!#REF!</f>
        <v>#REF!</v>
      </c>
      <c r="E27" s="190" t="e">
        <f>Inputs!#REF!</f>
        <v>#REF!</v>
      </c>
      <c r="F27" s="190" t="e">
        <f>E27/(Valuation!$D$9+1)^(4.5)</f>
        <v>#REF!</v>
      </c>
    </row>
    <row r="28" spans="2:6" x14ac:dyDescent="0.2">
      <c r="B28" s="152">
        <v>22000</v>
      </c>
      <c r="C28" s="190" t="e">
        <f>Inputs!#REF!</f>
        <v>#REF!</v>
      </c>
      <c r="D28" s="190" t="e">
        <f>Inputs!#REF!</f>
        <v>#REF!</v>
      </c>
      <c r="E28" s="190" t="e">
        <f>Inputs!#REF!</f>
        <v>#REF!</v>
      </c>
      <c r="F28" s="190" t="e">
        <f>E28/(Valuation!$D$9+1)^(4.5)</f>
        <v>#REF!</v>
      </c>
    </row>
    <row r="29" spans="2:6" x14ac:dyDescent="0.2">
      <c r="B29" s="152">
        <v>23000</v>
      </c>
      <c r="C29" s="190" t="e">
        <f>Inputs!#REF!</f>
        <v>#REF!</v>
      </c>
      <c r="D29" s="190" t="e">
        <f>Inputs!#REF!</f>
        <v>#REF!</v>
      </c>
      <c r="E29" s="190" t="e">
        <f>Inputs!#REF!</f>
        <v>#REF!</v>
      </c>
      <c r="F29" s="190" t="e">
        <f>E29/(Valuation!$D$9+1)^(4.5)</f>
        <v>#REF!</v>
      </c>
    </row>
    <row r="30" spans="2:6" x14ac:dyDescent="0.2">
      <c r="B30" s="152">
        <v>24000</v>
      </c>
      <c r="C30" s="190" t="e">
        <f>Inputs!#REF!</f>
        <v>#REF!</v>
      </c>
      <c r="D30" s="190" t="e">
        <f>Inputs!#REF!</f>
        <v>#REF!</v>
      </c>
      <c r="E30" s="190" t="e">
        <f>Inputs!#REF!</f>
        <v>#REF!</v>
      </c>
      <c r="F30" s="190" t="e">
        <f>E30/(Valuation!$D$9+1)^(4.5)</f>
        <v>#REF!</v>
      </c>
    </row>
    <row r="31" spans="2:6" x14ac:dyDescent="0.2">
      <c r="B31" s="152">
        <v>25000</v>
      </c>
      <c r="C31" s="190" t="e">
        <f>Inputs!#REF!</f>
        <v>#REF!</v>
      </c>
      <c r="D31" s="190" t="e">
        <f>Inputs!#REF!</f>
        <v>#REF!</v>
      </c>
      <c r="E31" s="190" t="e">
        <f>Inputs!#REF!</f>
        <v>#REF!</v>
      </c>
      <c r="F31" s="190" t="e">
        <f>E31/(Valuation!$D$9+1)^(4.5)</f>
        <v>#REF!</v>
      </c>
    </row>
    <row r="32" spans="2:6" x14ac:dyDescent="0.2">
      <c r="B32" s="152">
        <v>26000</v>
      </c>
      <c r="C32" s="190" t="e">
        <f>Inputs!#REF!</f>
        <v>#REF!</v>
      </c>
      <c r="D32" s="190" t="e">
        <f>Inputs!#REF!</f>
        <v>#REF!</v>
      </c>
      <c r="E32" s="190" t="e">
        <f>Inputs!#REF!</f>
        <v>#REF!</v>
      </c>
      <c r="F32" s="190" t="e">
        <f>E32/(Valuation!$D$9+1)^(4.5)</f>
        <v>#REF!</v>
      </c>
    </row>
    <row r="33" spans="2:6" x14ac:dyDescent="0.2">
      <c r="B33" s="152">
        <v>27000</v>
      </c>
      <c r="C33" s="190" t="e">
        <f>Inputs!#REF!</f>
        <v>#REF!</v>
      </c>
      <c r="D33" s="190" t="e">
        <f>Inputs!#REF!</f>
        <v>#REF!</v>
      </c>
      <c r="E33" s="190" t="e">
        <f>Inputs!#REF!</f>
        <v>#REF!</v>
      </c>
      <c r="F33" s="190" t="e">
        <f>E33/(Valuation!$D$9+1)^(4.5)</f>
        <v>#REF!</v>
      </c>
    </row>
    <row r="34" spans="2:6" x14ac:dyDescent="0.2">
      <c r="B34" s="152">
        <v>28000</v>
      </c>
      <c r="C34" s="190" t="e">
        <f>Inputs!#REF!</f>
        <v>#REF!</v>
      </c>
      <c r="D34" s="190" t="e">
        <f>Inputs!#REF!</f>
        <v>#REF!</v>
      </c>
      <c r="E34" s="190" t="e">
        <f>Inputs!#REF!</f>
        <v>#REF!</v>
      </c>
      <c r="F34" s="190" t="e">
        <f>E34/(Valuation!$D$9+1)^(4.5)</f>
        <v>#REF!</v>
      </c>
    </row>
    <row r="35" spans="2:6" x14ac:dyDescent="0.2">
      <c r="B35" s="152">
        <v>29000</v>
      </c>
      <c r="C35" s="190" t="e">
        <f>Inputs!#REF!</f>
        <v>#REF!</v>
      </c>
      <c r="D35" s="190" t="e">
        <f>Inputs!#REF!</f>
        <v>#REF!</v>
      </c>
      <c r="E35" s="190" t="e">
        <f>Inputs!#REF!</f>
        <v>#REF!</v>
      </c>
      <c r="F35" s="190" t="e">
        <f>E35/(Valuation!$D$9+1)^(4.5)</f>
        <v>#REF!</v>
      </c>
    </row>
    <row r="36" spans="2:6" x14ac:dyDescent="0.2">
      <c r="B36" s="152">
        <v>30000</v>
      </c>
      <c r="C36" s="190" t="e">
        <f>Inputs!#REF!</f>
        <v>#REF!</v>
      </c>
      <c r="D36" s="190" t="e">
        <f>Inputs!#REF!</f>
        <v>#REF!</v>
      </c>
      <c r="E36" s="190" t="e">
        <f>Inputs!#REF!</f>
        <v>#REF!</v>
      </c>
      <c r="F36" s="190" t="e">
        <f>E36/(Valuation!$D$9+1)^(4.5)</f>
        <v>#REF!</v>
      </c>
    </row>
    <row r="37" spans="2:6" x14ac:dyDescent="0.2">
      <c r="B37" s="152">
        <v>31000</v>
      </c>
      <c r="C37" s="190" t="e">
        <f>Inputs!#REF!</f>
        <v>#REF!</v>
      </c>
      <c r="D37" s="190" t="e">
        <f>Inputs!#REF!</f>
        <v>#REF!</v>
      </c>
      <c r="E37" s="190" t="e">
        <f>Inputs!#REF!</f>
        <v>#REF!</v>
      </c>
      <c r="F37" s="190" t="e">
        <f>E37/(Valuation!$D$9+1)^(4.5)</f>
        <v>#REF!</v>
      </c>
    </row>
    <row r="38" spans="2:6" x14ac:dyDescent="0.2">
      <c r="B38" s="152">
        <v>32000</v>
      </c>
      <c r="C38" s="190" t="e">
        <f>Inputs!#REF!</f>
        <v>#REF!</v>
      </c>
      <c r="D38" s="190" t="e">
        <f>Inputs!#REF!</f>
        <v>#REF!</v>
      </c>
      <c r="E38" s="190" t="e">
        <f>Inputs!#REF!</f>
        <v>#REF!</v>
      </c>
      <c r="F38" s="190" t="e">
        <f>E38/(Valuation!$D$9+1)^(4.5)</f>
        <v>#REF!</v>
      </c>
    </row>
    <row r="39" spans="2:6" x14ac:dyDescent="0.2">
      <c r="B39" s="152">
        <v>33000</v>
      </c>
      <c r="C39" s="190" t="e">
        <f>Inputs!#REF!</f>
        <v>#REF!</v>
      </c>
      <c r="D39" s="190" t="e">
        <f>Inputs!#REF!</f>
        <v>#REF!</v>
      </c>
      <c r="E39" s="190" t="e">
        <f>Inputs!#REF!</f>
        <v>#REF!</v>
      </c>
      <c r="F39" s="190" t="e">
        <f>E39/(Valuation!$D$9+1)^(4.5)</f>
        <v>#REF!</v>
      </c>
    </row>
    <row r="40" spans="2:6" x14ac:dyDescent="0.2">
      <c r="B40" s="152">
        <v>34000</v>
      </c>
      <c r="C40" s="190" t="e">
        <f>Inputs!#REF!</f>
        <v>#REF!</v>
      </c>
      <c r="D40" s="190" t="e">
        <f>Inputs!#REF!</f>
        <v>#REF!</v>
      </c>
      <c r="E40" s="190" t="e">
        <f>Inputs!#REF!</f>
        <v>#REF!</v>
      </c>
      <c r="F40" s="190" t="e">
        <f>E40/(Valuation!$D$9+1)^(4.5)</f>
        <v>#REF!</v>
      </c>
    </row>
    <row r="41" spans="2:6" x14ac:dyDescent="0.2">
      <c r="B41" s="152">
        <v>35000</v>
      </c>
      <c r="C41" s="190" t="e">
        <f>Inputs!#REF!</f>
        <v>#REF!</v>
      </c>
      <c r="D41" s="190" t="e">
        <f>Inputs!#REF!</f>
        <v>#REF!</v>
      </c>
      <c r="E41" s="190" t="e">
        <f>Inputs!#REF!</f>
        <v>#REF!</v>
      </c>
      <c r="F41" s="190" t="e">
        <f>E41/(Valuation!$D$9+1)^(4.5)</f>
        <v>#REF!</v>
      </c>
    </row>
    <row r="42" spans="2:6" x14ac:dyDescent="0.2">
      <c r="B42" s="152">
        <v>36000</v>
      </c>
      <c r="C42" s="190" t="e">
        <f>Inputs!#REF!</f>
        <v>#REF!</v>
      </c>
      <c r="D42" s="190" t="e">
        <f>Inputs!#REF!</f>
        <v>#REF!</v>
      </c>
      <c r="E42" s="190" t="e">
        <f>Inputs!#REF!</f>
        <v>#REF!</v>
      </c>
      <c r="F42" s="190" t="e">
        <f>E42/(Valuation!$D$9+1)^(4.5)</f>
        <v>#REF!</v>
      </c>
    </row>
    <row r="43" spans="2:6" x14ac:dyDescent="0.2">
      <c r="B43" s="152">
        <v>37000</v>
      </c>
      <c r="C43" s="190" t="e">
        <f>Inputs!#REF!</f>
        <v>#REF!</v>
      </c>
      <c r="D43" s="190" t="e">
        <f>Inputs!#REF!</f>
        <v>#REF!</v>
      </c>
      <c r="E43" s="190" t="e">
        <f>Inputs!#REF!</f>
        <v>#REF!</v>
      </c>
      <c r="F43" s="190" t="e">
        <f>E43/(Valuation!$D$9+1)^(4.5)</f>
        <v>#REF!</v>
      </c>
    </row>
    <row r="44" spans="2:6" x14ac:dyDescent="0.2">
      <c r="B44" s="152">
        <v>38000</v>
      </c>
      <c r="C44" s="190" t="e">
        <f>Inputs!#REF!</f>
        <v>#REF!</v>
      </c>
      <c r="D44" s="190" t="e">
        <f>Inputs!#REF!</f>
        <v>#REF!</v>
      </c>
      <c r="E44" s="190" t="e">
        <f>Inputs!#REF!</f>
        <v>#REF!</v>
      </c>
      <c r="F44" s="190" t="e">
        <f>E44/(Valuation!$D$9+1)^(4.5)</f>
        <v>#REF!</v>
      </c>
    </row>
    <row r="45" spans="2:6" x14ac:dyDescent="0.2">
      <c r="B45" s="152">
        <v>39000</v>
      </c>
      <c r="C45" s="190" t="e">
        <f>Inputs!#REF!</f>
        <v>#REF!</v>
      </c>
      <c r="D45" s="190" t="e">
        <f>Inputs!#REF!</f>
        <v>#REF!</v>
      </c>
      <c r="E45" s="190" t="e">
        <f>Inputs!#REF!</f>
        <v>#REF!</v>
      </c>
      <c r="F45" s="190" t="e">
        <f>E45/(Valuation!$D$9+1)^(4.5)</f>
        <v>#REF!</v>
      </c>
    </row>
    <row r="46" spans="2:6" x14ac:dyDescent="0.2">
      <c r="B46" s="152">
        <v>40000</v>
      </c>
      <c r="C46" s="190" t="e">
        <f>Inputs!#REF!</f>
        <v>#REF!</v>
      </c>
      <c r="D46" s="190" t="e">
        <f>Inputs!#REF!</f>
        <v>#REF!</v>
      </c>
      <c r="E46" s="190" t="e">
        <f>Inputs!#REF!</f>
        <v>#REF!</v>
      </c>
      <c r="F46" s="190" t="e">
        <f>E46/(Valuation!$D$9+1)^(4.5)</f>
        <v>#REF!</v>
      </c>
    </row>
    <row r="47" spans="2:6" x14ac:dyDescent="0.2">
      <c r="B47" s="152">
        <v>41000</v>
      </c>
      <c r="C47" s="190" t="e">
        <f>Inputs!#REF!</f>
        <v>#REF!</v>
      </c>
      <c r="D47" s="190" t="e">
        <f>Inputs!#REF!</f>
        <v>#REF!</v>
      </c>
      <c r="E47" s="190" t="e">
        <f>Inputs!#REF!</f>
        <v>#REF!</v>
      </c>
      <c r="F47" s="190" t="e">
        <f>E47/(Valuation!$D$9+1)^(4.5)</f>
        <v>#REF!</v>
      </c>
    </row>
    <row r="48" spans="2:6" x14ac:dyDescent="0.2">
      <c r="B48" s="152">
        <v>42000</v>
      </c>
      <c r="C48" s="190" t="e">
        <f>Inputs!#REF!</f>
        <v>#REF!</v>
      </c>
      <c r="D48" s="190" t="e">
        <f>Inputs!#REF!</f>
        <v>#REF!</v>
      </c>
      <c r="E48" s="190" t="e">
        <f>Inputs!#REF!</f>
        <v>#REF!</v>
      </c>
      <c r="F48" s="190" t="e">
        <f>E48/(Valuation!$D$9+1)^(4.5)</f>
        <v>#REF!</v>
      </c>
    </row>
    <row r="49" spans="2:6" x14ac:dyDescent="0.2">
      <c r="B49" s="152">
        <v>43000</v>
      </c>
      <c r="C49" s="190" t="e">
        <f>Inputs!#REF!</f>
        <v>#REF!</v>
      </c>
      <c r="D49" s="190" t="e">
        <f>Inputs!#REF!</f>
        <v>#REF!</v>
      </c>
      <c r="E49" s="190" t="e">
        <f>Inputs!#REF!</f>
        <v>#REF!</v>
      </c>
      <c r="F49" s="190" t="e">
        <f>E49/(Valuation!$D$9+1)^(4.5)</f>
        <v>#REF!</v>
      </c>
    </row>
    <row r="50" spans="2:6" x14ac:dyDescent="0.2">
      <c r="B50" s="152">
        <v>44000</v>
      </c>
      <c r="C50" s="190" t="e">
        <f>Inputs!#REF!</f>
        <v>#REF!</v>
      </c>
      <c r="D50" s="190" t="e">
        <f>Inputs!#REF!</f>
        <v>#REF!</v>
      </c>
      <c r="E50" s="190" t="e">
        <f>Inputs!#REF!</f>
        <v>#REF!</v>
      </c>
      <c r="F50" s="190" t="e">
        <f>E50/(Valuation!$D$9+1)^(4.5)</f>
        <v>#REF!</v>
      </c>
    </row>
    <row r="51" spans="2:6" x14ac:dyDescent="0.2">
      <c r="B51" s="152">
        <v>45000</v>
      </c>
      <c r="C51" s="190" t="e">
        <f>Inputs!#REF!</f>
        <v>#REF!</v>
      </c>
      <c r="D51" s="190" t="e">
        <f>Inputs!#REF!</f>
        <v>#REF!</v>
      </c>
      <c r="E51" s="190" t="e">
        <f>Inputs!#REF!</f>
        <v>#REF!</v>
      </c>
      <c r="F51" s="190" t="e">
        <f>E51/(Valuation!$D$9+1)^(4.5)</f>
        <v>#REF!</v>
      </c>
    </row>
    <row r="52" spans="2:6" x14ac:dyDescent="0.2">
      <c r="B52" s="152">
        <v>46000</v>
      </c>
      <c r="C52" s="190" t="e">
        <f>Inputs!#REF!</f>
        <v>#REF!</v>
      </c>
      <c r="D52" s="190" t="e">
        <f>Inputs!#REF!</f>
        <v>#REF!</v>
      </c>
      <c r="E52" s="190" t="e">
        <f>Inputs!#REF!</f>
        <v>#REF!</v>
      </c>
      <c r="F52" s="190" t="e">
        <f>E52/(Valuation!$D$9+1)^(4.5)</f>
        <v>#REF!</v>
      </c>
    </row>
    <row r="53" spans="2:6" x14ac:dyDescent="0.2">
      <c r="B53" s="152">
        <v>47000</v>
      </c>
      <c r="C53" s="190" t="e">
        <f>Inputs!#REF!</f>
        <v>#REF!</v>
      </c>
      <c r="D53" s="190" t="e">
        <f>Inputs!#REF!</f>
        <v>#REF!</v>
      </c>
      <c r="E53" s="190" t="e">
        <f>Inputs!#REF!</f>
        <v>#REF!</v>
      </c>
      <c r="F53" s="190" t="e">
        <f>E53/(Valuation!$D$9+1)^(4.5)</f>
        <v>#REF!</v>
      </c>
    </row>
    <row r="54" spans="2:6" x14ac:dyDescent="0.2">
      <c r="B54" s="152">
        <v>48000</v>
      </c>
      <c r="C54" s="190" t="e">
        <f>Inputs!#REF!</f>
        <v>#REF!</v>
      </c>
      <c r="D54" s="190" t="e">
        <f>Inputs!#REF!</f>
        <v>#REF!</v>
      </c>
      <c r="E54" s="190" t="e">
        <f>Inputs!#REF!</f>
        <v>#REF!</v>
      </c>
      <c r="F54" s="190" t="e">
        <f>E54/(Valuation!$D$9+1)^(4.5)</f>
        <v>#REF!</v>
      </c>
    </row>
    <row r="55" spans="2:6" x14ac:dyDescent="0.2">
      <c r="B55" s="152">
        <v>49000</v>
      </c>
      <c r="C55" s="190" t="e">
        <f>Inputs!#REF!</f>
        <v>#REF!</v>
      </c>
      <c r="D55" s="190" t="e">
        <f>Inputs!#REF!</f>
        <v>#REF!</v>
      </c>
      <c r="E55" s="190" t="e">
        <f>Inputs!#REF!</f>
        <v>#REF!</v>
      </c>
      <c r="F55" s="190" t="e">
        <f>E55/(Valuation!$D$9+1)^(4.5)</f>
        <v>#REF!</v>
      </c>
    </row>
    <row r="56" spans="2:6" x14ac:dyDescent="0.2">
      <c r="B56" s="152">
        <v>50000</v>
      </c>
      <c r="C56" s="190" t="e">
        <f>Inputs!#REF!</f>
        <v>#REF!</v>
      </c>
      <c r="D56" s="190" t="e">
        <f>Inputs!#REF!</f>
        <v>#REF!</v>
      </c>
      <c r="E56" s="190" t="e">
        <f>Inputs!#REF!</f>
        <v>#REF!</v>
      </c>
      <c r="F56" s="190" t="e">
        <f>E56/(Valuation!$D$9+1)^(4.5)</f>
        <v>#REF!</v>
      </c>
    </row>
    <row r="57" spans="2:6" x14ac:dyDescent="0.2">
      <c r="B57" s="152">
        <v>51000</v>
      </c>
      <c r="C57" s="190" t="e">
        <f>Inputs!#REF!</f>
        <v>#REF!</v>
      </c>
      <c r="D57" s="190" t="e">
        <f>Inputs!#REF!</f>
        <v>#REF!</v>
      </c>
      <c r="E57" s="190" t="e">
        <f>Inputs!#REF!</f>
        <v>#REF!</v>
      </c>
      <c r="F57" s="190" t="e">
        <f>E57/(Valuation!$D$9+1)^(4.5)</f>
        <v>#REF!</v>
      </c>
    </row>
    <row r="58" spans="2:6" x14ac:dyDescent="0.2">
      <c r="B58" s="152">
        <v>52000</v>
      </c>
      <c r="C58" s="190" t="e">
        <f>Inputs!#REF!</f>
        <v>#REF!</v>
      </c>
      <c r="D58" s="190" t="e">
        <f>Inputs!#REF!</f>
        <v>#REF!</v>
      </c>
      <c r="E58" s="190" t="e">
        <f>Inputs!#REF!</f>
        <v>#REF!</v>
      </c>
      <c r="F58" s="190" t="e">
        <f>E58/(Valuation!$D$9+1)^(4.5)</f>
        <v>#REF!</v>
      </c>
    </row>
    <row r="59" spans="2:6" x14ac:dyDescent="0.2">
      <c r="B59" s="152">
        <v>53000</v>
      </c>
      <c r="C59" s="190" t="e">
        <f>Inputs!#REF!</f>
        <v>#REF!</v>
      </c>
      <c r="D59" s="190" t="e">
        <f>Inputs!#REF!</f>
        <v>#REF!</v>
      </c>
      <c r="E59" s="190" t="e">
        <f>Inputs!#REF!</f>
        <v>#REF!</v>
      </c>
      <c r="F59" s="190" t="e">
        <f>E59/(Valuation!$D$9+1)^(4.5)</f>
        <v>#REF!</v>
      </c>
    </row>
    <row r="60" spans="2:6" x14ac:dyDescent="0.2">
      <c r="B60" s="152">
        <v>54000</v>
      </c>
      <c r="C60" s="190" t="e">
        <f>Inputs!#REF!</f>
        <v>#REF!</v>
      </c>
      <c r="D60" s="190" t="e">
        <f>Inputs!#REF!</f>
        <v>#REF!</v>
      </c>
      <c r="E60" s="190" t="e">
        <f>Inputs!#REF!</f>
        <v>#REF!</v>
      </c>
      <c r="F60" s="190" t="e">
        <f>E60/(Valuation!$D$9+1)^(4.5)</f>
        <v>#REF!</v>
      </c>
    </row>
    <row r="61" spans="2:6" x14ac:dyDescent="0.2">
      <c r="B61" s="152">
        <v>55000</v>
      </c>
      <c r="C61" s="190" t="e">
        <f>Inputs!#REF!</f>
        <v>#REF!</v>
      </c>
      <c r="D61" s="190" t="e">
        <f>Inputs!#REF!</f>
        <v>#REF!</v>
      </c>
      <c r="E61" s="190" t="e">
        <f>Inputs!#REF!</f>
        <v>#REF!</v>
      </c>
      <c r="F61" s="190" t="e">
        <f>E61/(Valuation!$D$9+1)^(4.5)</f>
        <v>#REF!</v>
      </c>
    </row>
    <row r="62" spans="2:6" x14ac:dyDescent="0.2">
      <c r="B62" s="152">
        <v>56000</v>
      </c>
      <c r="C62" s="190" t="e">
        <f>Inputs!#REF!</f>
        <v>#REF!</v>
      </c>
      <c r="D62" s="190" t="e">
        <f>Inputs!#REF!</f>
        <v>#REF!</v>
      </c>
      <c r="E62" s="190" t="e">
        <f>Inputs!#REF!</f>
        <v>#REF!</v>
      </c>
      <c r="F62" s="190" t="e">
        <f>E62/(Valuation!$D$9+1)^(4.5)</f>
        <v>#REF!</v>
      </c>
    </row>
    <row r="63" spans="2:6" x14ac:dyDescent="0.2">
      <c r="B63" s="152">
        <v>57000</v>
      </c>
      <c r="C63" s="190" t="e">
        <f>Inputs!#REF!</f>
        <v>#REF!</v>
      </c>
      <c r="D63" s="190" t="e">
        <f>Inputs!#REF!</f>
        <v>#REF!</v>
      </c>
      <c r="E63" s="190" t="e">
        <f>Inputs!#REF!</f>
        <v>#REF!</v>
      </c>
      <c r="F63" s="190" t="e">
        <f>E63/(Valuation!$D$9+1)^(4.5)</f>
        <v>#REF!</v>
      </c>
    </row>
    <row r="64" spans="2:6" x14ac:dyDescent="0.2">
      <c r="B64" s="152">
        <v>58000</v>
      </c>
      <c r="C64" s="190" t="e">
        <f>Inputs!#REF!</f>
        <v>#REF!</v>
      </c>
      <c r="D64" s="190" t="e">
        <f>Inputs!#REF!</f>
        <v>#REF!</v>
      </c>
      <c r="E64" s="190" t="e">
        <f>Inputs!#REF!</f>
        <v>#REF!</v>
      </c>
      <c r="F64" s="190" t="e">
        <f>E64/(Valuation!$D$9+1)^(4.5)</f>
        <v>#REF!</v>
      </c>
    </row>
    <row r="65" spans="2:6" x14ac:dyDescent="0.2">
      <c r="B65" s="152">
        <v>59000</v>
      </c>
      <c r="C65" s="190" t="e">
        <f>Inputs!#REF!</f>
        <v>#REF!</v>
      </c>
      <c r="D65" s="190" t="e">
        <f>Inputs!#REF!</f>
        <v>#REF!</v>
      </c>
      <c r="E65" s="190" t="e">
        <f>Inputs!#REF!</f>
        <v>#REF!</v>
      </c>
      <c r="F65" s="190" t="e">
        <f>E65/(Valuation!$D$9+1)^(4.5)</f>
        <v>#REF!</v>
      </c>
    </row>
    <row r="66" spans="2:6" x14ac:dyDescent="0.2">
      <c r="B66" s="152">
        <v>60000</v>
      </c>
      <c r="C66" s="190" t="e">
        <f>Inputs!#REF!</f>
        <v>#REF!</v>
      </c>
      <c r="D66" s="190" t="e">
        <f>Inputs!#REF!</f>
        <v>#REF!</v>
      </c>
      <c r="E66" s="190" t="e">
        <f>Inputs!#REF!</f>
        <v>#REF!</v>
      </c>
      <c r="F66" s="190" t="e">
        <f>E66/(Valuation!$D$9+1)^(4.5)</f>
        <v>#REF!</v>
      </c>
    </row>
    <row r="67" spans="2:6" x14ac:dyDescent="0.2">
      <c r="B67" s="152">
        <v>61000</v>
      </c>
      <c r="C67" s="190" t="e">
        <f>Inputs!#REF!</f>
        <v>#REF!</v>
      </c>
      <c r="D67" s="190" t="e">
        <f>Inputs!#REF!</f>
        <v>#REF!</v>
      </c>
      <c r="E67" s="190" t="e">
        <f>Inputs!#REF!</f>
        <v>#REF!</v>
      </c>
      <c r="F67" s="190" t="e">
        <f>E67/(Valuation!$D$9+1)^(4.5)</f>
        <v>#REF!</v>
      </c>
    </row>
    <row r="68" spans="2:6" x14ac:dyDescent="0.2">
      <c r="B68" s="152">
        <v>62000</v>
      </c>
      <c r="C68" s="190" t="e">
        <f>Inputs!#REF!</f>
        <v>#REF!</v>
      </c>
      <c r="D68" s="190" t="e">
        <f>Inputs!#REF!</f>
        <v>#REF!</v>
      </c>
      <c r="E68" s="190" t="e">
        <f>Inputs!#REF!</f>
        <v>#REF!</v>
      </c>
      <c r="F68" s="190" t="e">
        <f>E68/(Valuation!$D$9+1)^(4.5)</f>
        <v>#REF!</v>
      </c>
    </row>
    <row r="69" spans="2:6" x14ac:dyDescent="0.2">
      <c r="B69" s="152">
        <v>63000</v>
      </c>
      <c r="C69" s="190" t="e">
        <f>Inputs!#REF!</f>
        <v>#REF!</v>
      </c>
      <c r="D69" s="190" t="e">
        <f>Inputs!#REF!</f>
        <v>#REF!</v>
      </c>
      <c r="E69" s="190" t="e">
        <f>Inputs!#REF!</f>
        <v>#REF!</v>
      </c>
      <c r="F69" s="190" t="e">
        <f>E69/(Valuation!$D$9+1)^(4.5)</f>
        <v>#REF!</v>
      </c>
    </row>
    <row r="70" spans="2:6" x14ac:dyDescent="0.2">
      <c r="B70" s="152">
        <v>64000</v>
      </c>
      <c r="C70" s="190" t="e">
        <f>Inputs!#REF!</f>
        <v>#REF!</v>
      </c>
      <c r="D70" s="190" t="e">
        <f>Inputs!#REF!</f>
        <v>#REF!</v>
      </c>
      <c r="E70" s="190" t="e">
        <f>Inputs!#REF!</f>
        <v>#REF!</v>
      </c>
      <c r="F70" s="190" t="e">
        <f>E70/(Valuation!$D$9+1)^(4.5)</f>
        <v>#REF!</v>
      </c>
    </row>
    <row r="71" spans="2:6" x14ac:dyDescent="0.2">
      <c r="B71" s="152">
        <v>65000</v>
      </c>
      <c r="C71" s="190" t="e">
        <f>Inputs!#REF!</f>
        <v>#REF!</v>
      </c>
      <c r="D71" s="190" t="e">
        <f>Inputs!#REF!</f>
        <v>#REF!</v>
      </c>
      <c r="E71" s="190" t="e">
        <f>Inputs!#REF!</f>
        <v>#REF!</v>
      </c>
      <c r="F71" s="190" t="e">
        <f>E71/(Valuation!$D$9+1)^(4.5)</f>
        <v>#REF!</v>
      </c>
    </row>
    <row r="72" spans="2:6" x14ac:dyDescent="0.2">
      <c r="B72" s="152">
        <v>66000</v>
      </c>
      <c r="C72" s="190" t="e">
        <f>Inputs!#REF!</f>
        <v>#REF!</v>
      </c>
      <c r="D72" s="190" t="e">
        <f>Inputs!#REF!</f>
        <v>#REF!</v>
      </c>
      <c r="E72" s="190" t="e">
        <f>Inputs!#REF!</f>
        <v>#REF!</v>
      </c>
      <c r="F72" s="190" t="e">
        <f>E72/(Valuation!$D$9+1)^(4.5)</f>
        <v>#REF!</v>
      </c>
    </row>
    <row r="73" spans="2:6" x14ac:dyDescent="0.2">
      <c r="B73" s="152">
        <v>67000</v>
      </c>
      <c r="C73" s="190" t="e">
        <f>Inputs!#REF!</f>
        <v>#REF!</v>
      </c>
      <c r="D73" s="190" t="e">
        <f>Inputs!#REF!</f>
        <v>#REF!</v>
      </c>
      <c r="E73" s="190" t="e">
        <f>Inputs!#REF!</f>
        <v>#REF!</v>
      </c>
      <c r="F73" s="190" t="e">
        <f>E73/(Valuation!$D$9+1)^(4.5)</f>
        <v>#REF!</v>
      </c>
    </row>
    <row r="74" spans="2:6" x14ac:dyDescent="0.2">
      <c r="B74" s="152">
        <v>68000</v>
      </c>
      <c r="C74" s="190" t="e">
        <f>Inputs!#REF!</f>
        <v>#REF!</v>
      </c>
      <c r="D74" s="190" t="e">
        <f>Inputs!#REF!</f>
        <v>#REF!</v>
      </c>
      <c r="E74" s="190" t="e">
        <f>Inputs!#REF!</f>
        <v>#REF!</v>
      </c>
      <c r="F74" s="190" t="e">
        <f>E74/(Valuation!$D$9+1)^(4.5)</f>
        <v>#REF!</v>
      </c>
    </row>
    <row r="75" spans="2:6" x14ac:dyDescent="0.2">
      <c r="B75" s="152">
        <v>69000</v>
      </c>
      <c r="C75" s="190" t="e">
        <f>Inputs!#REF!</f>
        <v>#REF!</v>
      </c>
      <c r="D75" s="190" t="e">
        <f>Inputs!#REF!</f>
        <v>#REF!</v>
      </c>
      <c r="E75" s="190" t="e">
        <f>Inputs!#REF!</f>
        <v>#REF!</v>
      </c>
      <c r="F75" s="190" t="e">
        <f>E75/(Valuation!$D$9+1)^(4.5)</f>
        <v>#REF!</v>
      </c>
    </row>
    <row r="76" spans="2:6" x14ac:dyDescent="0.2">
      <c r="B76" s="152">
        <v>70000</v>
      </c>
      <c r="C76" s="190" t="e">
        <f>Inputs!#REF!</f>
        <v>#REF!</v>
      </c>
      <c r="D76" s="190" t="e">
        <f>Inputs!#REF!</f>
        <v>#REF!</v>
      </c>
      <c r="E76" s="190" t="e">
        <f>Inputs!#REF!</f>
        <v>#REF!</v>
      </c>
      <c r="F76" s="190" t="e">
        <f>E76/(Valuation!$D$9+1)^(4.5)</f>
        <v>#REF!</v>
      </c>
    </row>
    <row r="77" spans="2:6" x14ac:dyDescent="0.2">
      <c r="F77" s="190"/>
    </row>
  </sheetData>
  <mergeCells count="1">
    <mergeCell ref="D2:H2"/>
  </mergeCells>
  <conditionalFormatting sqref="I2:XFD3 B2:B3 B1:XFD1">
    <cfRule type="cellIs" dxfId="47" priority="55" operator="lessThan">
      <formula>0</formula>
    </cfRule>
    <cfRule type="expression" dxfId="46" priority="56">
      <formula>"&lt;0"</formula>
    </cfRule>
  </conditionalFormatting>
  <conditionalFormatting sqref="C2">
    <cfRule type="cellIs" dxfId="45" priority="47" operator="lessThan">
      <formula>0</formula>
    </cfRule>
    <cfRule type="expression" dxfId="44" priority="48">
      <formula>"&lt;0"</formula>
    </cfRule>
  </conditionalFormatting>
  <conditionalFormatting sqref="A3">
    <cfRule type="cellIs" dxfId="43" priority="51" operator="lessThan">
      <formula>0</formula>
    </cfRule>
    <cfRule type="expression" dxfId="42" priority="52">
      <formula>"&lt;0"</formula>
    </cfRule>
  </conditionalFormatting>
  <conditionalFormatting sqref="A1">
    <cfRule type="cellIs" dxfId="41" priority="49" operator="lessThan">
      <formula>0</formula>
    </cfRule>
    <cfRule type="expression" dxfId="40" priority="50">
      <formula>"&lt;0"</formula>
    </cfRule>
  </conditionalFormatting>
  <conditionalFormatting sqref="A2">
    <cfRule type="cellIs" dxfId="39" priority="19" operator="lessThan">
      <formula>0</formula>
    </cfRule>
    <cfRule type="expression" dxfId="38" priority="20">
      <formula>"&lt;0"</formula>
    </cfRule>
  </conditionalFormatting>
  <conditionalFormatting sqref="A6:B6">
    <cfRule type="cellIs" dxfId="37" priority="17" operator="lessThan">
      <formula>0</formula>
    </cfRule>
    <cfRule type="expression" dxfId="36" priority="18">
      <formula>"&lt;0"</formula>
    </cfRule>
  </conditionalFormatting>
  <conditionalFormatting sqref="C7:D76">
    <cfRule type="cellIs" dxfId="35" priority="15" operator="lessThan">
      <formula>0</formula>
    </cfRule>
    <cfRule type="expression" dxfId="34" priority="16">
      <formula>"&lt;0"</formula>
    </cfRule>
  </conditionalFormatting>
  <conditionalFormatting sqref="A5">
    <cfRule type="cellIs" dxfId="33" priority="13" operator="lessThan">
      <formula>0</formula>
    </cfRule>
    <cfRule type="expression" dxfId="32" priority="14">
      <formula>"&lt;0"</formula>
    </cfRule>
  </conditionalFormatting>
  <conditionalFormatting sqref="B5:E5">
    <cfRule type="cellIs" dxfId="31" priority="11" operator="lessThan">
      <formula>0</formula>
    </cfRule>
    <cfRule type="expression" dxfId="30" priority="12">
      <formula>"&lt;0"</formula>
    </cfRule>
  </conditionalFormatting>
  <conditionalFormatting sqref="B7:B76">
    <cfRule type="cellIs" dxfId="29" priority="9" operator="lessThan">
      <formula>0</formula>
    </cfRule>
    <cfRule type="expression" dxfId="28" priority="10">
      <formula>"&lt;0"</formula>
    </cfRule>
  </conditionalFormatting>
  <conditionalFormatting sqref="D6">
    <cfRule type="cellIs" dxfId="27" priority="7" operator="lessThan">
      <formula>0</formula>
    </cfRule>
    <cfRule type="expression" dxfId="26" priority="8">
      <formula>"&lt;0"</formula>
    </cfRule>
  </conditionalFormatting>
  <conditionalFormatting sqref="E7:E76">
    <cfRule type="cellIs" dxfId="25" priority="5" operator="lessThan">
      <formula>0</formula>
    </cfRule>
    <cfRule type="expression" dxfId="24" priority="6">
      <formula>"&lt;0"</formula>
    </cfRule>
  </conditionalFormatting>
  <conditionalFormatting sqref="F5">
    <cfRule type="cellIs" dxfId="23" priority="3" operator="lessThan">
      <formula>0</formula>
    </cfRule>
    <cfRule type="expression" dxfId="22" priority="4">
      <formula>"&lt;0"</formula>
    </cfRule>
  </conditionalFormatting>
  <conditionalFormatting sqref="F7:F77">
    <cfRule type="cellIs" dxfId="21" priority="1" operator="lessThan">
      <formula>0</formula>
    </cfRule>
    <cfRule type="expression" dxfId="20" priority="2">
      <formula>"&lt;0"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G24"/>
  <sheetViews>
    <sheetView zoomScale="85" zoomScaleNormal="85" zoomScalePageLayoutView="85" workbookViewId="0">
      <selection activeCell="D13" sqref="D13"/>
    </sheetView>
  </sheetViews>
  <sheetFormatPr defaultColWidth="8.85546875" defaultRowHeight="14.25" x14ac:dyDescent="0.2"/>
  <cols>
    <col min="1" max="1" width="1.7109375" style="11" customWidth="1"/>
    <col min="2" max="2" width="60.28515625" style="11" bestFit="1" customWidth="1"/>
    <col min="3" max="3" width="7.7109375" style="92" bestFit="1" customWidth="1"/>
    <col min="4" max="8" width="20.7109375" style="11" customWidth="1"/>
    <col min="9" max="9" width="9.140625" style="11" customWidth="1"/>
    <col min="10" max="16384" width="8.85546875" style="11"/>
  </cols>
  <sheetData>
    <row r="1" spans="1:33" s="6" customFormat="1" ht="18" x14ac:dyDescent="0.25">
      <c r="A1" s="1" t="s">
        <v>141</v>
      </c>
      <c r="B1" s="2"/>
      <c r="C1" s="85"/>
      <c r="D1" s="3"/>
      <c r="E1" s="2"/>
      <c r="F1" s="2"/>
      <c r="G1" s="2"/>
      <c r="H1" s="2"/>
      <c r="I1" s="4"/>
      <c r="J1" s="4"/>
      <c r="K1" s="4"/>
      <c r="L1" s="4"/>
      <c r="M1" s="4"/>
      <c r="N1" s="4"/>
      <c r="O1" s="4" t="s">
        <v>0</v>
      </c>
      <c r="P1" s="4"/>
      <c r="Q1" s="4"/>
      <c r="R1" s="4"/>
      <c r="S1" s="4"/>
      <c r="T1" s="4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s="6" customFormat="1" ht="15.75" x14ac:dyDescent="0.25">
      <c r="A2" s="7" t="s">
        <v>1</v>
      </c>
      <c r="B2" s="2"/>
      <c r="C2" s="85"/>
      <c r="D2" s="412" t="s">
        <v>2</v>
      </c>
      <c r="E2" s="417"/>
      <c r="F2" s="417"/>
      <c r="G2" s="417"/>
      <c r="H2" s="418"/>
      <c r="I2" s="4"/>
      <c r="J2" s="4"/>
      <c r="K2" s="4"/>
      <c r="L2" s="4"/>
      <c r="M2" s="4"/>
      <c r="N2" s="4"/>
      <c r="O2" s="8"/>
      <c r="P2" s="8"/>
      <c r="Q2" s="8"/>
      <c r="R2" s="9"/>
      <c r="S2" s="9"/>
      <c r="T2" s="9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s="6" customFormat="1" ht="15.75" x14ac:dyDescent="0.25">
      <c r="A3" s="85" t="s">
        <v>16</v>
      </c>
      <c r="B3" s="2"/>
      <c r="C3" s="99" t="s">
        <v>70</v>
      </c>
      <c r="D3" s="252">
        <f>Cover!D11</f>
        <v>2018</v>
      </c>
      <c r="E3" s="64">
        <f>Cover!E11</f>
        <v>2019</v>
      </c>
      <c r="F3" s="64">
        <f>Cover!F11</f>
        <v>2020</v>
      </c>
      <c r="G3" s="64">
        <f>Cover!G11</f>
        <v>2021</v>
      </c>
      <c r="H3" s="253">
        <f>Cover!H11</f>
        <v>2022</v>
      </c>
      <c r="I3" s="4"/>
      <c r="J3" s="4"/>
      <c r="K3" s="4"/>
      <c r="L3" s="4"/>
      <c r="M3" s="4"/>
      <c r="N3" s="4"/>
      <c r="O3" s="9"/>
      <c r="P3" s="9"/>
      <c r="Q3" s="9"/>
      <c r="R3" s="9"/>
      <c r="S3" s="9"/>
      <c r="T3" s="9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s="10" customFormat="1" ht="15" x14ac:dyDescent="0.25">
      <c r="A4" s="16"/>
      <c r="B4" s="28" t="s">
        <v>87</v>
      </c>
      <c r="C4" s="207" t="s">
        <v>209</v>
      </c>
      <c r="D4" s="239">
        <f>Revenue!D6</f>
        <v>0</v>
      </c>
      <c r="E4" s="210">
        <f>Revenue!E6</f>
        <v>3356.0668262441895</v>
      </c>
      <c r="F4" s="210">
        <f>Revenue!F6</f>
        <v>22500</v>
      </c>
      <c r="G4" s="210">
        <f>Revenue!G6</f>
        <v>15300</v>
      </c>
      <c r="H4" s="211">
        <f>Revenue!H6</f>
        <v>15606.000000000002</v>
      </c>
      <c r="I4" s="13"/>
    </row>
    <row r="5" spans="1:33" s="10" customFormat="1" ht="15" x14ac:dyDescent="0.25">
      <c r="A5" s="16"/>
      <c r="B5" s="28" t="s">
        <v>143</v>
      </c>
      <c r="C5" s="207" t="s">
        <v>209</v>
      </c>
      <c r="D5" s="212">
        <f>Revenue!D7</f>
        <v>0</v>
      </c>
      <c r="E5" s="213">
        <f>Revenue!E7</f>
        <v>75485.292559186943</v>
      </c>
      <c r="F5" s="213">
        <f>Revenue!F7</f>
        <v>498943.18477704347</v>
      </c>
      <c r="G5" s="213">
        <f>Revenue!G7</f>
        <v>7597.5911018557963</v>
      </c>
      <c r="H5" s="214">
        <f>Revenue!H7</f>
        <v>7749.5429238929128</v>
      </c>
    </row>
    <row r="6" spans="1:33" s="10" customFormat="1" ht="15" x14ac:dyDescent="0.25">
      <c r="A6" s="16"/>
      <c r="B6" s="28" t="s">
        <v>163</v>
      </c>
      <c r="C6" s="207" t="s">
        <v>209</v>
      </c>
      <c r="D6" s="212">
        <f>Revenue!D8</f>
        <v>0</v>
      </c>
      <c r="E6" s="213">
        <f>Revenue!E8</f>
        <v>559.34447104069841</v>
      </c>
      <c r="F6" s="213">
        <f>Revenue!F8</f>
        <v>3750.0000000000005</v>
      </c>
      <c r="G6" s="213">
        <f>Revenue!G8</f>
        <v>2550.0000000000009</v>
      </c>
      <c r="H6" s="214">
        <f>Revenue!H8</f>
        <v>2601.0000000000009</v>
      </c>
    </row>
    <row r="7" spans="1:33" s="10" customFormat="1" ht="15" x14ac:dyDescent="0.25">
      <c r="A7" s="21" t="s">
        <v>88</v>
      </c>
      <c r="B7" s="22"/>
      <c r="C7" s="206" t="s">
        <v>209</v>
      </c>
      <c r="D7" s="215">
        <f>Revenue!D5</f>
        <v>776.178</v>
      </c>
      <c r="E7" s="216">
        <f t="shared" ref="E7:H7" si="0">E4+E5+E6</f>
        <v>79400.703856471839</v>
      </c>
      <c r="F7" s="216">
        <f t="shared" si="0"/>
        <v>525193.18477704353</v>
      </c>
      <c r="G7" s="216">
        <f t="shared" si="0"/>
        <v>25447.591101855796</v>
      </c>
      <c r="H7" s="217">
        <f t="shared" si="0"/>
        <v>25956.542923892914</v>
      </c>
    </row>
    <row r="8" spans="1:33" x14ac:dyDescent="0.2">
      <c r="A8" s="15"/>
      <c r="B8" s="28"/>
      <c r="C8" s="223"/>
      <c r="D8" s="212"/>
      <c r="E8" s="213"/>
      <c r="F8" s="213"/>
      <c r="G8" s="213"/>
      <c r="H8" s="214"/>
    </row>
    <row r="9" spans="1:33" x14ac:dyDescent="0.2">
      <c r="A9" s="15"/>
      <c r="B9" s="28" t="s">
        <v>73</v>
      </c>
      <c r="C9" s="207" t="s">
        <v>209</v>
      </c>
      <c r="D9" s="212">
        <f>Costs!D6</f>
        <v>3.1607142857142856</v>
      </c>
      <c r="E9" s="213">
        <f>Costs!E6</f>
        <v>3.5165355140186922</v>
      </c>
      <c r="F9" s="213">
        <f>Costs!F6</f>
        <v>2.1165726693913047</v>
      </c>
      <c r="G9" s="213">
        <f>Costs!G6</f>
        <v>2.2979710878222526</v>
      </c>
      <c r="H9" s="214">
        <f>Costs!H6</f>
        <v>2.4858620636101669</v>
      </c>
    </row>
    <row r="10" spans="1:33" x14ac:dyDescent="0.2">
      <c r="A10" s="15"/>
      <c r="B10" s="28" t="s">
        <v>74</v>
      </c>
      <c r="C10" s="207" t="s">
        <v>209</v>
      </c>
      <c r="D10" s="212">
        <f>Costs!D7</f>
        <v>141.64606803788902</v>
      </c>
      <c r="E10" s="213">
        <f>Costs!E7</f>
        <v>4431.8646711464098</v>
      </c>
      <c r="F10" s="213">
        <f>Costs!F7</f>
        <v>18627.20189114357</v>
      </c>
      <c r="G10" s="213">
        <f>Costs!G7</f>
        <v>2284.0020196591686</v>
      </c>
      <c r="H10" s="214">
        <f>Costs!H7</f>
        <v>2122.0218385784428</v>
      </c>
    </row>
    <row r="11" spans="1:33" s="10" customFormat="1" ht="15" x14ac:dyDescent="0.25">
      <c r="A11" s="15"/>
      <c r="B11" s="28" t="s">
        <v>75</v>
      </c>
      <c r="C11" s="207" t="s">
        <v>209</v>
      </c>
      <c r="D11" s="212">
        <f>Costs!D8</f>
        <v>418.85172939975672</v>
      </c>
      <c r="E11" s="213">
        <f>Costs!E8</f>
        <v>2076.4099246518181</v>
      </c>
      <c r="F11" s="213">
        <f>Costs!F8</f>
        <v>9514.2375271246237</v>
      </c>
      <c r="G11" s="213">
        <f>Costs!G8</f>
        <v>100.43173199985496</v>
      </c>
      <c r="H11" s="214">
        <f>Costs!H8</f>
        <v>71.013883848592386</v>
      </c>
    </row>
    <row r="12" spans="1:33" x14ac:dyDescent="0.2">
      <c r="A12" s="15"/>
      <c r="B12" s="28"/>
      <c r="C12" s="349"/>
      <c r="D12" s="161"/>
      <c r="E12" s="162"/>
      <c r="F12" s="162"/>
      <c r="G12" s="162"/>
      <c r="H12" s="163"/>
    </row>
    <row r="13" spans="1:33" s="10" customFormat="1" ht="15" x14ac:dyDescent="0.25">
      <c r="A13" s="21" t="s">
        <v>89</v>
      </c>
      <c r="B13" s="22"/>
      <c r="C13" s="206" t="s">
        <v>209</v>
      </c>
      <c r="D13" s="218">
        <f>D7-SUM(D9:D11)</f>
        <v>212.51948827664</v>
      </c>
      <c r="E13" s="219">
        <f t="shared" ref="E13:H13" si="1">E7-SUM(E9:E11)</f>
        <v>72888.912725159593</v>
      </c>
      <c r="F13" s="219">
        <f t="shared" si="1"/>
        <v>497049.62878610595</v>
      </c>
      <c r="G13" s="219">
        <f t="shared" si="1"/>
        <v>23060.859379108952</v>
      </c>
      <c r="H13" s="220">
        <f t="shared" si="1"/>
        <v>23761.021339402268</v>
      </c>
    </row>
    <row r="14" spans="1:33" x14ac:dyDescent="0.2">
      <c r="A14" s="15"/>
      <c r="B14" s="28"/>
      <c r="C14" s="349"/>
      <c r="D14" s="161"/>
      <c r="E14" s="162"/>
      <c r="F14" s="162"/>
      <c r="G14" s="162"/>
      <c r="H14" s="163"/>
    </row>
    <row r="15" spans="1:33" x14ac:dyDescent="0.2">
      <c r="A15" s="15"/>
      <c r="B15" s="28" t="s">
        <v>90</v>
      </c>
      <c r="C15" s="207" t="s">
        <v>209</v>
      </c>
      <c r="D15" s="161">
        <f>IF(D13&lt;0,0,D13*Inputs!$D$70)</f>
        <v>44.629092538094397</v>
      </c>
      <c r="E15" s="162">
        <f>IF(E13&lt;0,0,E13*Inputs!$D$70)</f>
        <v>15306.671672283514</v>
      </c>
      <c r="F15" s="162">
        <f>IF(F13&lt;0,0,F13*Inputs!$D$70)</f>
        <v>104380.42204508225</v>
      </c>
      <c r="G15" s="162">
        <f>IF(G13&lt;0,0,G13*Inputs!$D$70)</f>
        <v>4842.7804696128796</v>
      </c>
      <c r="H15" s="163">
        <f>IF(H13&lt;0,0,H13*Inputs!$D$70)</f>
        <v>4989.8144812744758</v>
      </c>
    </row>
    <row r="16" spans="1:33" s="10" customFormat="1" ht="15" x14ac:dyDescent="0.25">
      <c r="A16" s="21" t="s">
        <v>42</v>
      </c>
      <c r="B16" s="22"/>
      <c r="C16" s="206" t="s">
        <v>209</v>
      </c>
      <c r="D16" s="218">
        <f>D13-D15</f>
        <v>167.89039573854561</v>
      </c>
      <c r="E16" s="219">
        <f t="shared" ref="E16:H16" si="2">E13-E15</f>
        <v>57582.241052876081</v>
      </c>
      <c r="F16" s="219">
        <f t="shared" si="2"/>
        <v>392669.20674102369</v>
      </c>
      <c r="G16" s="219">
        <f t="shared" si="2"/>
        <v>18218.078909496071</v>
      </c>
      <c r="H16" s="220">
        <f t="shared" si="2"/>
        <v>18771.206858127793</v>
      </c>
    </row>
    <row r="17" spans="1:8" x14ac:dyDescent="0.2">
      <c r="A17" s="15"/>
      <c r="B17" s="28"/>
      <c r="C17" s="349"/>
      <c r="D17" s="350"/>
      <c r="E17" s="351"/>
      <c r="F17" s="351"/>
      <c r="G17" s="351"/>
      <c r="H17" s="352"/>
    </row>
    <row r="18" spans="1:8" ht="15" x14ac:dyDescent="0.25">
      <c r="A18" s="20" t="s">
        <v>27</v>
      </c>
      <c r="B18" s="39"/>
      <c r="C18" s="103" t="s">
        <v>209</v>
      </c>
      <c r="D18" s="221">
        <f>D16</f>
        <v>167.89039573854561</v>
      </c>
      <c r="E18" s="222">
        <f>E16</f>
        <v>57582.241052876081</v>
      </c>
      <c r="F18" s="222">
        <f t="shared" ref="F18:H18" si="3">F16</f>
        <v>392669.20674102369</v>
      </c>
      <c r="G18" s="222">
        <f t="shared" si="3"/>
        <v>18218.078909496071</v>
      </c>
      <c r="H18" s="380">
        <f t="shared" si="3"/>
        <v>18771.206858127793</v>
      </c>
    </row>
    <row r="21" spans="1:8" x14ac:dyDescent="0.2">
      <c r="E21" s="24"/>
      <c r="F21" s="24"/>
      <c r="G21" s="24"/>
      <c r="H21" s="24"/>
    </row>
    <row r="23" spans="1:8" x14ac:dyDescent="0.2">
      <c r="E23" s="25"/>
      <c r="F23" s="25"/>
      <c r="G23" s="25"/>
      <c r="H23" s="25"/>
    </row>
    <row r="24" spans="1:8" x14ac:dyDescent="0.2">
      <c r="E24" s="26"/>
      <c r="F24" s="26"/>
      <c r="G24" s="26"/>
      <c r="H24" s="26"/>
    </row>
  </sheetData>
  <mergeCells count="1">
    <mergeCell ref="D2:H2"/>
  </mergeCells>
  <conditionalFormatting sqref="B3 A2:C2 I2:XFD3 B1:XFD1">
    <cfRule type="cellIs" dxfId="19" priority="7" operator="lessThan">
      <formula>0</formula>
    </cfRule>
    <cfRule type="expression" dxfId="18" priority="8">
      <formula>"&lt;0"</formula>
    </cfRule>
  </conditionalFormatting>
  <conditionalFormatting sqref="A3">
    <cfRule type="cellIs" dxfId="17" priority="5" operator="lessThan">
      <formula>0</formula>
    </cfRule>
    <cfRule type="expression" dxfId="16" priority="6">
      <formula>"&lt;0"</formula>
    </cfRule>
  </conditionalFormatting>
  <conditionalFormatting sqref="A1">
    <cfRule type="cellIs" dxfId="15" priority="1" operator="lessThan">
      <formula>0</formula>
    </cfRule>
    <cfRule type="expression" dxfId="14" priority="2">
      <formula>"&lt;0"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Cover</vt:lpstr>
      <vt:lpstr>Inputs</vt:lpstr>
      <vt:lpstr>Revenue</vt:lpstr>
      <vt:lpstr>Costs</vt:lpstr>
      <vt:lpstr>CAPEX</vt:lpstr>
      <vt:lpstr>Arbitrage</vt:lpstr>
      <vt:lpstr>Valuation</vt:lpstr>
      <vt:lpstr>VAR analysis</vt:lpstr>
      <vt:lpstr>IS</vt:lpstr>
      <vt:lpstr>BS</vt:lpstr>
      <vt:lpstr>CFS</vt:lpstr>
      <vt:lpstr>BTC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2017-10-01T21:20:41Z</dcterms:modified>
</cp:coreProperties>
</file>