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Problem Link</t>
        </is>
      </c>
      <c r="C1" s="1" t="inlineStr">
        <is>
          <t>Problem Title</t>
        </is>
      </c>
      <c r="D1" s="1" t="inlineStr">
        <is>
          <t>Acceptance</t>
        </is>
      </c>
      <c r="E1" s="1" t="inlineStr">
        <is>
          <t>Difficulty</t>
        </is>
      </c>
    </row>
    <row r="2">
      <c r="A2" s="1" t="n">
        <v>0</v>
      </c>
      <c r="B2">
        <f>HYPERLINK("https://leetcode.com/problems/longest-palindromic-substring", "https://leetcode.com/problems/longest-palindromic-substring")</f>
        <v/>
      </c>
      <c r="C2" t="inlineStr">
        <is>
          <t>Longest Palindromic Substring</t>
        </is>
      </c>
      <c r="D2" t="inlineStr">
        <is>
          <t>30.9%</t>
        </is>
      </c>
      <c r="E2" t="inlineStr">
        <is>
          <t>Medium</t>
        </is>
      </c>
    </row>
    <row r="3">
      <c r="A3" s="1" t="n">
        <v>1</v>
      </c>
      <c r="B3">
        <f>HYPERLINK("https://leetcode.com/problems/regular-expression-matching", "https://leetcode.com/problems/regular-expression-matching")</f>
        <v/>
      </c>
      <c r="C3" t="inlineStr">
        <is>
          <t>Regular Expression Matching</t>
        </is>
      </c>
      <c r="D3" t="inlineStr">
        <is>
          <t>27.7%</t>
        </is>
      </c>
      <c r="E3" t="inlineStr">
        <is>
          <t>Hard</t>
        </is>
      </c>
    </row>
    <row r="4">
      <c r="A4" s="1" t="n">
        <v>2</v>
      </c>
      <c r="B4">
        <f>HYPERLINK("https://leetcode.com/problems/generate-parentheses", "https://leetcode.com/problems/generate-parentheses")</f>
        <v/>
      </c>
      <c r="C4" t="inlineStr">
        <is>
          <t>Generate Parentheses</t>
        </is>
      </c>
      <c r="D4" t="inlineStr">
        <is>
          <t>66.9%</t>
        </is>
      </c>
      <c r="E4" t="inlineStr">
        <is>
          <t>Medium</t>
        </is>
      </c>
    </row>
    <row r="5">
      <c r="A5" s="1" t="n">
        <v>3</v>
      </c>
      <c r="B5">
        <f>HYPERLINK("https://leetcode.com/problems/longest-valid-parentheses", "https://leetcode.com/problems/longest-valid-parentheses")</f>
        <v/>
      </c>
      <c r="C5" t="inlineStr">
        <is>
          <t>Longest Valid Parentheses</t>
        </is>
      </c>
      <c r="D5" t="inlineStr">
        <is>
          <t>30.2%</t>
        </is>
      </c>
      <c r="E5" t="inlineStr">
        <is>
          <t>Hard</t>
        </is>
      </c>
    </row>
    <row r="6">
      <c r="A6" s="1" t="n">
        <v>4</v>
      </c>
      <c r="B6">
        <f>HYPERLINK("https://leetcode.com/problems/trapping-rain-water", "https://leetcode.com/problems/trapping-rain-water")</f>
        <v/>
      </c>
      <c r="C6" t="inlineStr">
        <is>
          <t>Trapping Rain Water</t>
        </is>
      </c>
      <c r="D6" t="inlineStr">
        <is>
          <t>52.4%</t>
        </is>
      </c>
      <c r="E6" t="inlineStr">
        <is>
          <t>Hard</t>
        </is>
      </c>
    </row>
    <row r="7">
      <c r="A7" s="1" t="n">
        <v>5</v>
      </c>
      <c r="B7">
        <f>HYPERLINK("https://leetcode.com/problems/wildcard-matching", "https://leetcode.com/problems/wildcard-matching")</f>
        <v/>
      </c>
      <c r="C7" t="inlineStr">
        <is>
          <t>Wildcard Matching</t>
        </is>
      </c>
      <c r="D7" t="inlineStr">
        <is>
          <t>25.8%</t>
        </is>
      </c>
      <c r="E7" t="inlineStr">
        <is>
          <t>Hard</t>
        </is>
      </c>
    </row>
    <row r="8">
      <c r="A8" s="1" t="n">
        <v>6</v>
      </c>
      <c r="B8">
        <f>HYPERLINK("https://leetcode.com/problems/jump-game-ii", "https://leetcode.com/problems/jump-game-ii")</f>
        <v/>
      </c>
      <c r="C8" t="inlineStr">
        <is>
          <t>Jump Game II</t>
        </is>
      </c>
      <c r="D8" t="inlineStr">
        <is>
          <t>33.3%</t>
        </is>
      </c>
      <c r="E8" t="inlineStr">
        <is>
          <t>Medium</t>
        </is>
      </c>
    </row>
    <row r="9">
      <c r="A9" s="1" t="n">
        <v>7</v>
      </c>
      <c r="B9">
        <f>HYPERLINK("https://leetcode.com/problems/maximum-subarray", "https://leetcode.com/problems/maximum-subarray")</f>
        <v/>
      </c>
      <c r="C9" t="inlineStr">
        <is>
          <t>Maximum Subarray</t>
        </is>
      </c>
      <c r="D9" t="inlineStr">
        <is>
          <t>48.2%</t>
        </is>
      </c>
      <c r="E9" t="inlineStr">
        <is>
          <t>Easy</t>
        </is>
      </c>
    </row>
    <row r="10">
      <c r="A10" s="1" t="n">
        <v>8</v>
      </c>
      <c r="B10">
        <f>HYPERLINK("https://leetcode.com/problems/jump-game", "https://leetcode.com/problems/jump-game")</f>
        <v/>
      </c>
      <c r="C10" t="inlineStr">
        <is>
          <t>Jump Game</t>
        </is>
      </c>
      <c r="D10" t="inlineStr">
        <is>
          <t>35.7%</t>
        </is>
      </c>
      <c r="E10" t="inlineStr">
        <is>
          <t>Medium</t>
        </is>
      </c>
    </row>
    <row r="11">
      <c r="A11" s="1" t="n">
        <v>9</v>
      </c>
      <c r="B11">
        <f>HYPERLINK("https://leetcode.com/problems/unique-paths", "https://leetcode.com/problems/unique-paths")</f>
        <v/>
      </c>
      <c r="C11" t="inlineStr">
        <is>
          <t>Unique Paths</t>
        </is>
      </c>
      <c r="D11" t="inlineStr">
        <is>
          <t>57.0%</t>
        </is>
      </c>
      <c r="E11" t="inlineStr">
        <is>
          <t>Medium</t>
        </is>
      </c>
    </row>
    <row r="12">
      <c r="A12" s="1" t="n">
        <v>10</v>
      </c>
      <c r="B12">
        <f>HYPERLINK("https://leetcode.com/problems/unique-paths-ii", "https://leetcode.com/problems/unique-paths-ii")</f>
        <v/>
      </c>
      <c r="C12" t="inlineStr">
        <is>
          <t>Unique Paths II</t>
        </is>
      </c>
      <c r="D12" t="inlineStr">
        <is>
          <t>36.1%</t>
        </is>
      </c>
      <c r="E12" t="inlineStr">
        <is>
          <t>Medium</t>
        </is>
      </c>
    </row>
    <row r="13">
      <c r="A13" s="1" t="n">
        <v>11</v>
      </c>
      <c r="B13">
        <f>HYPERLINK("https://leetcode.com/problems/minimum-path-sum", "https://leetcode.com/problems/minimum-path-sum")</f>
        <v/>
      </c>
      <c r="C13" t="inlineStr">
        <is>
          <t>Minimum Path Sum</t>
        </is>
      </c>
      <c r="D13" t="inlineStr">
        <is>
          <t>57.1%</t>
        </is>
      </c>
      <c r="E13" t="inlineStr">
        <is>
          <t>Medium</t>
        </is>
      </c>
    </row>
    <row r="14">
      <c r="A14" s="1" t="n">
        <v>12</v>
      </c>
      <c r="B14">
        <f>HYPERLINK("https://leetcode.com/problems/climbing-stairs", "https://leetcode.com/problems/climbing-stairs")</f>
        <v/>
      </c>
      <c r="C14" t="inlineStr">
        <is>
          <t>Climbing Stairs</t>
        </is>
      </c>
      <c r="D14" t="inlineStr">
        <is>
          <t>49.1%</t>
        </is>
      </c>
      <c r="E14" t="inlineStr">
        <is>
          <t>Easy</t>
        </is>
      </c>
    </row>
    <row r="15">
      <c r="A15" s="1" t="n">
        <v>13</v>
      </c>
      <c r="B15">
        <f>HYPERLINK("https://leetcode.com/problems/edit-distance", "https://leetcode.com/problems/edit-distance")</f>
        <v/>
      </c>
      <c r="C15" t="inlineStr">
        <is>
          <t>Edit Distance</t>
        </is>
      </c>
      <c r="D15" t="inlineStr">
        <is>
          <t>47.9%</t>
        </is>
      </c>
      <c r="E15" t="inlineStr">
        <is>
          <t>Hard</t>
        </is>
      </c>
    </row>
    <row r="16">
      <c r="A16" s="1" t="n">
        <v>14</v>
      </c>
      <c r="B16">
        <f>HYPERLINK("https://leetcode.com/problems/maximal-rectangle", "https://leetcode.com/problems/maximal-rectangle")</f>
        <v/>
      </c>
      <c r="C16" t="inlineStr">
        <is>
          <t>Maximal Rectangle</t>
        </is>
      </c>
      <c r="D16" t="inlineStr">
        <is>
          <t>40.2%</t>
        </is>
      </c>
      <c r="E16" t="inlineStr">
        <is>
          <t>Hard</t>
        </is>
      </c>
    </row>
    <row r="17">
      <c r="A17" s="1" t="n">
        <v>15</v>
      </c>
      <c r="B17">
        <f>HYPERLINK("https://leetcode.com/problems/scramble-string", "https://leetcode.com/problems/scramble-string")</f>
        <v/>
      </c>
      <c r="C17" t="inlineStr">
        <is>
          <t>Scramble String</t>
        </is>
      </c>
      <c r="D17" t="inlineStr">
        <is>
          <t>34.9%</t>
        </is>
      </c>
      <c r="E17" t="inlineStr">
        <is>
          <t>Hard</t>
        </is>
      </c>
    </row>
    <row r="18">
      <c r="A18" s="1" t="n">
        <v>16</v>
      </c>
      <c r="B18">
        <f>HYPERLINK("https://leetcode.com/problems/decode-ways", "https://leetcode.com/problems/decode-ways")</f>
        <v/>
      </c>
      <c r="C18" t="inlineStr">
        <is>
          <t>Decode Ways</t>
        </is>
      </c>
      <c r="D18" t="inlineStr">
        <is>
          <t>27.5%</t>
        </is>
      </c>
      <c r="E18" t="inlineStr">
        <is>
          <t>Medium</t>
        </is>
      </c>
    </row>
    <row r="19">
      <c r="A19" s="1" t="n">
        <v>17</v>
      </c>
      <c r="B19">
        <f>HYPERLINK("https://leetcode.com/problems/unique-binary-search-trees-ii", "https://leetcode.com/problems/unique-binary-search-trees-ii")</f>
        <v/>
      </c>
      <c r="C19" t="inlineStr">
        <is>
          <t>Unique Binary Search Trees II</t>
        </is>
      </c>
      <c r="D19" t="inlineStr">
        <is>
          <t>44.0%</t>
        </is>
      </c>
      <c r="E19" t="inlineStr">
        <is>
          <t>Medium</t>
        </is>
      </c>
    </row>
    <row r="20">
      <c r="A20" s="1" t="n">
        <v>18</v>
      </c>
      <c r="B20">
        <f>HYPERLINK("https://leetcode.com/problems/unique-binary-search-trees", "https://leetcode.com/problems/unique-binary-search-trees")</f>
        <v/>
      </c>
      <c r="C20" t="inlineStr">
        <is>
          <t>Unique Binary Search Trees</t>
        </is>
      </c>
      <c r="D20" t="inlineStr">
        <is>
          <t>55.3%</t>
        </is>
      </c>
      <c r="E20" t="inlineStr">
        <is>
          <t>Medium</t>
        </is>
      </c>
    </row>
    <row r="21">
      <c r="A21" s="1" t="n">
        <v>19</v>
      </c>
      <c r="B21">
        <f>HYPERLINK("https://leetcode.com/problems/interleaving-string", "https://leetcode.com/problems/interleaving-string")</f>
        <v/>
      </c>
      <c r="C21" t="inlineStr">
        <is>
          <t>Interleaving String</t>
        </is>
      </c>
      <c r="D21" t="inlineStr">
        <is>
          <t>33.6%</t>
        </is>
      </c>
      <c r="E21" t="inlineStr">
        <is>
          <t>Medium</t>
        </is>
      </c>
    </row>
    <row r="22">
      <c r="A22" s="1" t="n">
        <v>20</v>
      </c>
      <c r="B22">
        <f>HYPERLINK("https://leetcode.com/problems/distinct-subsequences", "https://leetcode.com/problems/distinct-subsequences")</f>
        <v/>
      </c>
      <c r="C22" t="inlineStr">
        <is>
          <t>Distinct Subsequences</t>
        </is>
      </c>
      <c r="D22" t="inlineStr">
        <is>
          <t>40.4%</t>
        </is>
      </c>
      <c r="E22" t="inlineStr">
        <is>
          <t>Hard</t>
        </is>
      </c>
    </row>
    <row r="23">
      <c r="A23" s="1" t="n">
        <v>21</v>
      </c>
      <c r="B23">
        <f>HYPERLINK("https://leetcode.com/problems/pascals-triangle", "https://leetcode.com/problems/pascals-triangle")</f>
        <v/>
      </c>
      <c r="C23" t="inlineStr">
        <is>
          <t>Pascal's Triangle</t>
        </is>
      </c>
      <c r="D23" t="inlineStr">
        <is>
          <t>57.5%</t>
        </is>
      </c>
      <c r="E23" t="inlineStr">
        <is>
          <t>Easy</t>
        </is>
      </c>
    </row>
    <row r="24">
      <c r="A24" s="1" t="n">
        <v>22</v>
      </c>
      <c r="B24">
        <f>HYPERLINK("https://leetcode.com/problems/pascals-triangle-ii", "https://leetcode.com/problems/pascals-triangle-ii")</f>
        <v/>
      </c>
      <c r="C24" t="inlineStr">
        <is>
          <t>Pascal's Triangle II</t>
        </is>
      </c>
      <c r="D24" t="inlineStr">
        <is>
          <t>53.3%</t>
        </is>
      </c>
      <c r="E24" t="inlineStr">
        <is>
          <t>Easy</t>
        </is>
      </c>
    </row>
    <row r="25">
      <c r="A25" s="1" t="n">
        <v>23</v>
      </c>
      <c r="B25">
        <f>HYPERLINK("https://leetcode.com/problems/triangle", "https://leetcode.com/problems/triangle")</f>
        <v/>
      </c>
      <c r="C25" t="inlineStr">
        <is>
          <t>Triangle</t>
        </is>
      </c>
      <c r="D25" t="inlineStr">
        <is>
          <t>47.4%</t>
        </is>
      </c>
      <c r="E25" t="inlineStr">
        <is>
          <t>Medium</t>
        </is>
      </c>
    </row>
    <row r="26">
      <c r="A26" s="1" t="n">
        <v>24</v>
      </c>
      <c r="B26">
        <f>HYPERLINK("https://leetcode.com/problems/best-time-to-buy-and-sell-stock", "https://leetcode.com/problems/best-time-to-buy-and-sell-stock")</f>
        <v/>
      </c>
      <c r="C26" t="inlineStr">
        <is>
          <t>Best Time to Buy and Sell Stock</t>
        </is>
      </c>
      <c r="D26" t="inlineStr">
        <is>
          <t>52.2%</t>
        </is>
      </c>
      <c r="E26" t="inlineStr">
        <is>
          <t>Easy</t>
        </is>
      </c>
    </row>
    <row r="27">
      <c r="A27" s="1" t="n">
        <v>25</v>
      </c>
      <c r="B27">
        <f>HYPERLINK("https://leetcode.com/problems/best-time-to-buy-and-sell-stock-ii", "https://leetcode.com/problems/best-time-to-buy-and-sell-stock-ii")</f>
        <v/>
      </c>
      <c r="C27" t="inlineStr">
        <is>
          <t>Best Time to Buy and Sell Stock II</t>
        </is>
      </c>
      <c r="D27" t="inlineStr">
        <is>
          <t>59.4%</t>
        </is>
      </c>
      <c r="E27" t="inlineStr">
        <is>
          <t>Easy</t>
        </is>
      </c>
    </row>
    <row r="28">
      <c r="A28" s="1" t="n">
        <v>26</v>
      </c>
      <c r="B28">
        <f>HYPERLINK("https://leetcode.com/problems/best-time-to-buy-and-sell-stock-iii", "https://leetcode.com/problems/best-time-to-buy-and-sell-stock-iii")</f>
        <v/>
      </c>
      <c r="C28" t="inlineStr">
        <is>
          <t>Best Time to Buy and Sell Stock III</t>
        </is>
      </c>
      <c r="D28" t="inlineStr">
        <is>
          <t>40.7%</t>
        </is>
      </c>
      <c r="E28" t="inlineStr">
        <is>
          <t>Hard</t>
        </is>
      </c>
    </row>
    <row r="29">
      <c r="A29" s="1" t="n">
        <v>27</v>
      </c>
      <c r="B29">
        <f>HYPERLINK("https://leetcode.com/problems/binary-tree-maximum-path-sum", "https://leetcode.com/problems/binary-tree-maximum-path-sum")</f>
        <v/>
      </c>
      <c r="C29" t="inlineStr">
        <is>
          <t>Binary Tree Maximum Path Sum</t>
        </is>
      </c>
      <c r="D29" t="inlineStr">
        <is>
          <t>36.1%</t>
        </is>
      </c>
      <c r="E29" t="inlineStr">
        <is>
          <t>Hard</t>
        </is>
      </c>
    </row>
    <row r="30">
      <c r="A30" s="1" t="n">
        <v>28</v>
      </c>
      <c r="B30">
        <f>HYPERLINK("https://leetcode.com/problems/palindrome-partitioning", "https://leetcode.com/problems/palindrome-partitioning")</f>
        <v/>
      </c>
      <c r="C30" t="inlineStr">
        <is>
          <t>Palindrome Partitioning</t>
        </is>
      </c>
      <c r="D30" t="inlineStr">
        <is>
          <t>53.9%</t>
        </is>
      </c>
      <c r="E30" t="inlineStr">
        <is>
          <t>Medium</t>
        </is>
      </c>
    </row>
    <row r="31">
      <c r="A31" s="1" t="n">
        <v>29</v>
      </c>
      <c r="B31">
        <f>HYPERLINK("https://leetcode.com/problems/palindrome-partitioning-ii", "https://leetcode.com/problems/palindrome-partitioning-ii")</f>
        <v/>
      </c>
      <c r="C31" t="inlineStr">
        <is>
          <t>Palindrome Partitioning II</t>
        </is>
      </c>
      <c r="D31" t="inlineStr">
        <is>
          <t>31.6%</t>
        </is>
      </c>
      <c r="E31" t="inlineStr">
        <is>
          <t>Hard</t>
        </is>
      </c>
    </row>
    <row r="32">
      <c r="A32" s="1" t="n">
        <v>30</v>
      </c>
      <c r="B32">
        <f>HYPERLINK("https://leetcode.com/problems/word-break", "https://leetcode.com/problems/word-break")</f>
        <v/>
      </c>
      <c r="C32" t="inlineStr">
        <is>
          <t>Word Break</t>
        </is>
      </c>
      <c r="D32" t="inlineStr">
        <is>
          <t>42.5%</t>
        </is>
      </c>
      <c r="E32" t="inlineStr">
        <is>
          <t>Medium</t>
        </is>
      </c>
    </row>
    <row r="33">
      <c r="A33" s="1" t="n">
        <v>31</v>
      </c>
      <c r="B33">
        <f>HYPERLINK("https://leetcode.com/problems/word-break-ii", "https://leetcode.com/problems/word-break-ii")</f>
        <v/>
      </c>
      <c r="C33" t="inlineStr">
        <is>
          <t>Word Break II</t>
        </is>
      </c>
      <c r="D33" t="inlineStr">
        <is>
          <t>36.9%</t>
        </is>
      </c>
      <c r="E33" t="inlineStr">
        <is>
          <t>Hard</t>
        </is>
      </c>
    </row>
    <row r="34">
      <c r="A34" s="1" t="n">
        <v>32</v>
      </c>
      <c r="B34">
        <f>HYPERLINK("https://leetcode.com/problems/maximum-product-subarray", "https://leetcode.com/problems/maximum-product-subarray")</f>
        <v/>
      </c>
      <c r="C34" t="inlineStr">
        <is>
          <t>Maximum Product Subarray</t>
        </is>
      </c>
      <c r="D34" t="inlineStr">
        <is>
          <t>33.1%</t>
        </is>
      </c>
      <c r="E34" t="inlineStr">
        <is>
          <t>Medium</t>
        </is>
      </c>
    </row>
    <row r="35">
      <c r="A35" s="1" t="n">
        <v>33</v>
      </c>
      <c r="B35">
        <f>HYPERLINK("https://leetcode.com/problems/dungeon-game", "https://leetcode.com/problems/dungeon-game")</f>
        <v/>
      </c>
      <c r="C35" t="inlineStr">
        <is>
          <t>Dungeon Game</t>
        </is>
      </c>
      <c r="D35" t="inlineStr">
        <is>
          <t>33.8%</t>
        </is>
      </c>
      <c r="E35" t="inlineStr">
        <is>
          <t>Hard</t>
        </is>
      </c>
    </row>
    <row r="36">
      <c r="A36" s="1" t="n">
        <v>34</v>
      </c>
      <c r="B36">
        <f>HYPERLINK("https://leetcode.com/problems/best-time-to-buy-and-sell-stock-iv", "https://leetcode.com/problems/best-time-to-buy-and-sell-stock-iv")</f>
        <v/>
      </c>
      <c r="C36" t="inlineStr">
        <is>
          <t>Best Time to Buy and Sell Stock IV</t>
        </is>
      </c>
      <c r="D36" t="inlineStr">
        <is>
          <t>30.8%</t>
        </is>
      </c>
      <c r="E36" t="inlineStr">
        <is>
          <t>Hard</t>
        </is>
      </c>
    </row>
    <row r="37">
      <c r="A37" s="1" t="n">
        <v>35</v>
      </c>
      <c r="B37">
        <f>HYPERLINK("https://leetcode.com/problems/house-robber", "https://leetcode.com/problems/house-robber")</f>
        <v/>
      </c>
      <c r="C37" t="inlineStr">
        <is>
          <t>House Robber</t>
        </is>
      </c>
      <c r="D37" t="inlineStr">
        <is>
          <t>43.7%</t>
        </is>
      </c>
      <c r="E37" t="inlineStr">
        <is>
          <t>Medium</t>
        </is>
      </c>
    </row>
    <row r="38">
      <c r="A38" s="1" t="n">
        <v>36</v>
      </c>
      <c r="B38">
        <f>HYPERLINK("https://leetcode.com/problems/house-robber-ii", "https://leetcode.com/problems/house-robber-ii")</f>
        <v/>
      </c>
      <c r="C38" t="inlineStr">
        <is>
          <t>House Robber II</t>
        </is>
      </c>
      <c r="D38" t="inlineStr">
        <is>
          <t>38.0%</t>
        </is>
      </c>
      <c r="E38" t="inlineStr">
        <is>
          <t>Medium</t>
        </is>
      </c>
    </row>
    <row r="39">
      <c r="A39" s="1" t="n">
        <v>37</v>
      </c>
      <c r="B39">
        <f>HYPERLINK("https://leetcode.com/problems/maximal-square", "https://leetcode.com/problems/maximal-square")</f>
        <v/>
      </c>
      <c r="C39" t="inlineStr">
        <is>
          <t>Maximal Square</t>
        </is>
      </c>
      <c r="D39" t="inlineStr">
        <is>
          <t>40.3%</t>
        </is>
      </c>
      <c r="E39" t="inlineStr">
        <is>
          <t>Medium</t>
        </is>
      </c>
    </row>
    <row r="40">
      <c r="A40" s="1" t="n">
        <v>38</v>
      </c>
      <c r="B40">
        <f>HYPERLINK("https://leetcode.com/problems/number-of-digit-one", "https://leetcode.com/problems/number-of-digit-one")</f>
        <v/>
      </c>
      <c r="C40" t="inlineStr">
        <is>
          <t>Number of Digit One</t>
        </is>
      </c>
      <c r="D40" t="inlineStr">
        <is>
          <t>32.1%</t>
        </is>
      </c>
      <c r="E40" t="inlineStr">
        <is>
          <t>Hard</t>
        </is>
      </c>
    </row>
    <row r="41">
      <c r="A41" s="1" t="n">
        <v>39</v>
      </c>
      <c r="B41">
        <f>HYPERLINK("https://leetcode.com/problems/different-ways-to-add-parentheses", "https://leetcode.com/problems/different-ways-to-add-parentheses")</f>
        <v/>
      </c>
      <c r="C41" t="inlineStr">
        <is>
          <t>Different Ways to Add Parentheses</t>
        </is>
      </c>
      <c r="D41" t="inlineStr">
        <is>
          <t>58.2%</t>
        </is>
      </c>
      <c r="E41" t="inlineStr">
        <is>
          <t>Medium</t>
        </is>
      </c>
    </row>
    <row r="42">
      <c r="A42" s="1" t="n">
        <v>40</v>
      </c>
      <c r="B42">
        <f>HYPERLINK("https://leetcode.com/problems/paint-house", "https://leetcode.com/problems/paint-house")</f>
        <v/>
      </c>
      <c r="C42" t="inlineStr">
        <is>
          <t>Paint House</t>
        </is>
      </c>
      <c r="D42" t="inlineStr">
        <is>
          <t>55.3%</t>
        </is>
      </c>
      <c r="E42" t="inlineStr">
        <is>
          <t>Medium</t>
        </is>
      </c>
    </row>
    <row r="43">
      <c r="A43" s="1" t="n">
        <v>41</v>
      </c>
      <c r="B43">
        <f>HYPERLINK("https://leetcode.com/problems/ugly-number-ii", "https://leetcode.com/problems/ugly-number-ii")</f>
        <v/>
      </c>
      <c r="C43" t="inlineStr">
        <is>
          <t>Ugly Number II</t>
        </is>
      </c>
      <c r="D43" t="inlineStr">
        <is>
          <t>43.3%</t>
        </is>
      </c>
      <c r="E43" t="inlineStr">
        <is>
          <t>Medium</t>
        </is>
      </c>
    </row>
    <row r="44">
      <c r="A44" s="1" t="n">
        <v>42</v>
      </c>
      <c r="B44">
        <f>HYPERLINK("https://leetcode.com/problems/paint-house-ii", "https://leetcode.com/problems/paint-house-ii")</f>
        <v/>
      </c>
      <c r="C44" t="inlineStr">
        <is>
          <t>Paint House II</t>
        </is>
      </c>
      <c r="D44" t="inlineStr">
        <is>
          <t>46.7%</t>
        </is>
      </c>
      <c r="E44" t="inlineStr">
        <is>
          <t>Hard</t>
        </is>
      </c>
    </row>
    <row r="45">
      <c r="A45" s="1" t="n">
        <v>43</v>
      </c>
      <c r="B45">
        <f>HYPERLINK("https://leetcode.com/problems/paint-fence", "https://leetcode.com/problems/paint-fence")</f>
        <v/>
      </c>
      <c r="C45" t="inlineStr">
        <is>
          <t>Paint Fence</t>
        </is>
      </c>
      <c r="D45" t="inlineStr">
        <is>
          <t>39.6%</t>
        </is>
      </c>
      <c r="E45" t="inlineStr">
        <is>
          <t>Medium</t>
        </is>
      </c>
    </row>
    <row r="46">
      <c r="A46" s="1" t="n">
        <v>44</v>
      </c>
      <c r="B46">
        <f>HYPERLINK("https://leetcode.com/problems/perfect-squares", "https://leetcode.com/problems/perfect-squares")</f>
        <v/>
      </c>
      <c r="C46" t="inlineStr">
        <is>
          <t>Perfect Squares</t>
        </is>
      </c>
      <c r="D46" t="inlineStr">
        <is>
          <t>49.8%</t>
        </is>
      </c>
      <c r="E46" t="inlineStr">
        <is>
          <t>Medium</t>
        </is>
      </c>
    </row>
    <row r="47">
      <c r="A47" s="1" t="n">
        <v>45</v>
      </c>
      <c r="B47">
        <f>HYPERLINK("https://leetcode.com/problems/flip-game-ii", "https://leetcode.com/problems/flip-game-ii")</f>
        <v/>
      </c>
      <c r="C47" t="inlineStr">
        <is>
          <t>Flip Game II</t>
        </is>
      </c>
      <c r="D47" t="inlineStr">
        <is>
          <t>51.0%</t>
        </is>
      </c>
      <c r="E47" t="inlineStr">
        <is>
          <t>Medium</t>
        </is>
      </c>
    </row>
    <row r="48">
      <c r="A48" s="1" t="n">
        <v>46</v>
      </c>
      <c r="B48">
        <f>HYPERLINK("https://leetcode.com/problems/longest-increasing-subsequence", "https://leetcode.com/problems/longest-increasing-subsequence")</f>
        <v/>
      </c>
      <c r="C48" t="inlineStr">
        <is>
          <t>Longest Increasing Subsequence</t>
        </is>
      </c>
      <c r="D48" t="inlineStr">
        <is>
          <t>45.4%</t>
        </is>
      </c>
      <c r="E48" t="inlineStr">
        <is>
          <t>Medium</t>
        </is>
      </c>
    </row>
    <row r="49">
      <c r="A49" s="1" t="n">
        <v>47</v>
      </c>
      <c r="B49">
        <f>HYPERLINK("https://leetcode.com/problems/best-time-to-buy-and-sell-stock-with-cooldown", "https://leetcode.com/problems/best-time-to-buy-and-sell-stock-with-cooldown")</f>
        <v/>
      </c>
      <c r="C49" t="inlineStr">
        <is>
          <t>Best Time to Buy and Sell Stock with Cooldown</t>
        </is>
      </c>
      <c r="D49" t="inlineStr">
        <is>
          <t>48.9%</t>
        </is>
      </c>
      <c r="E49" t="inlineStr">
        <is>
          <t>Medium</t>
        </is>
      </c>
    </row>
    <row r="50">
      <c r="A50" s="1" t="n">
        <v>48</v>
      </c>
      <c r="B50">
        <f>HYPERLINK("https://leetcode.com/problems/burst-balloons", "https://leetcode.com/problems/burst-balloons")</f>
        <v/>
      </c>
      <c r="C50" t="inlineStr">
        <is>
          <t>Burst Balloons</t>
        </is>
      </c>
      <c r="D50" t="inlineStr">
        <is>
          <t>54.2%</t>
        </is>
      </c>
      <c r="E50" t="inlineStr">
        <is>
          <t>Hard</t>
        </is>
      </c>
    </row>
    <row r="51">
      <c r="A51" s="1" t="n">
        <v>49</v>
      </c>
      <c r="B51">
        <f>HYPERLINK("https://leetcode.com/problems/super-ugly-number", "https://leetcode.com/problems/super-ugly-number")</f>
        <v/>
      </c>
      <c r="C51" t="inlineStr">
        <is>
          <t>Super Ugly Number</t>
        </is>
      </c>
      <c r="D51" t="inlineStr">
        <is>
          <t>46.9%</t>
        </is>
      </c>
      <c r="E51" t="inlineStr">
        <is>
          <t>Medium</t>
        </is>
      </c>
    </row>
    <row r="52">
      <c r="A52" s="1" t="n">
        <v>50</v>
      </c>
      <c r="B52">
        <f>HYPERLINK("https://leetcode.com/problems/coin-change", "https://leetcode.com/problems/coin-change")</f>
        <v/>
      </c>
      <c r="C52" t="inlineStr">
        <is>
          <t>Coin Change</t>
        </is>
      </c>
      <c r="D52" t="inlineStr">
        <is>
          <t>38.2%</t>
        </is>
      </c>
      <c r="E52" t="inlineStr">
        <is>
          <t>Medium</t>
        </is>
      </c>
    </row>
    <row r="53">
      <c r="A53" s="1" t="n">
        <v>51</v>
      </c>
      <c r="B53">
        <f>HYPERLINK("https://leetcode.com/problems/longest-increasing-path-in-a-matrix", "https://leetcode.com/problems/longest-increasing-path-in-a-matrix")</f>
        <v/>
      </c>
      <c r="C53" t="inlineStr">
        <is>
          <t>Longest Increasing Path in a Matrix</t>
        </is>
      </c>
      <c r="D53" t="inlineStr">
        <is>
          <t>47.1%</t>
        </is>
      </c>
      <c r="E53" t="inlineStr">
        <is>
          <t>Hard</t>
        </is>
      </c>
    </row>
    <row r="54">
      <c r="A54" s="1" t="n">
        <v>52</v>
      </c>
      <c r="B54">
        <f>HYPERLINK("https://leetcode.com/problems/largest-bst-subtree", "https://leetcode.com/problems/largest-bst-subtree")</f>
        <v/>
      </c>
      <c r="C54" t="inlineStr">
        <is>
          <t>Largest BST Subtree</t>
        </is>
      </c>
      <c r="D54" t="inlineStr">
        <is>
          <t>39.0%</t>
        </is>
      </c>
      <c r="E54" t="inlineStr">
        <is>
          <t>Medium</t>
        </is>
      </c>
    </row>
    <row r="55">
      <c r="A55" s="1" t="n">
        <v>53</v>
      </c>
      <c r="B55">
        <f>HYPERLINK("https://leetcode.com/problems/house-robber-iii", "https://leetcode.com/problems/house-robber-iii")</f>
        <v/>
      </c>
      <c r="C55" t="inlineStr">
        <is>
          <t>House Robber III</t>
        </is>
      </c>
      <c r="D55" t="inlineStr">
        <is>
          <t>52.1%</t>
        </is>
      </c>
      <c r="E55" t="inlineStr">
        <is>
          <t>Medium</t>
        </is>
      </c>
    </row>
    <row r="56">
      <c r="A56" s="1" t="n">
        <v>54</v>
      </c>
      <c r="B56">
        <f>HYPERLINK("https://leetcode.com/problems/counting-bits", "https://leetcode.com/problems/counting-bits")</f>
        <v/>
      </c>
      <c r="C56" t="inlineStr">
        <is>
          <t>Counting Bits</t>
        </is>
      </c>
      <c r="D56" t="inlineStr">
        <is>
          <t>71.1%</t>
        </is>
      </c>
      <c r="E56" t="inlineStr">
        <is>
          <t>Easy</t>
        </is>
      </c>
    </row>
    <row r="57">
      <c r="A57" s="1" t="n">
        <v>55</v>
      </c>
      <c r="B57">
        <f>HYPERLINK("https://leetcode.com/problems/integer-break", "https://leetcode.com/problems/integer-break")</f>
        <v/>
      </c>
      <c r="C57" t="inlineStr">
        <is>
          <t>Integer Break</t>
        </is>
      </c>
      <c r="D57" t="inlineStr">
        <is>
          <t>51.6%</t>
        </is>
      </c>
      <c r="E57" t="inlineStr">
        <is>
          <t>Medium</t>
        </is>
      </c>
    </row>
    <row r="58">
      <c r="A58" s="1" t="n">
        <v>56</v>
      </c>
      <c r="B58">
        <f>HYPERLINK("https://leetcode.com/problems/android-unlock-patterns", "https://leetcode.com/problems/android-unlock-patterns")</f>
        <v/>
      </c>
      <c r="C58" t="inlineStr">
        <is>
          <t>Android Unlock Patterns</t>
        </is>
      </c>
      <c r="D58" t="inlineStr">
        <is>
          <t>50.1%</t>
        </is>
      </c>
      <c r="E58" t="inlineStr">
        <is>
          <t>Medium</t>
        </is>
      </c>
    </row>
    <row r="59">
      <c r="A59" s="1" t="n">
        <v>57</v>
      </c>
      <c r="B59">
        <f>HYPERLINK("https://leetcode.com/problems/russian-doll-envelopes", "https://leetcode.com/problems/russian-doll-envelopes")</f>
        <v/>
      </c>
      <c r="C59" t="inlineStr">
        <is>
          <t>Russian Doll Envelopes</t>
        </is>
      </c>
      <c r="D59" t="inlineStr">
        <is>
          <t>38.4%</t>
        </is>
      </c>
      <c r="E59" t="inlineStr">
        <is>
          <t>Hard</t>
        </is>
      </c>
    </row>
    <row r="60">
      <c r="A60" s="1" t="n">
        <v>58</v>
      </c>
      <c r="B60">
        <f>HYPERLINK("https://leetcode.com/problems/count-numbers-with-unique-digits", "https://leetcode.com/problems/count-numbers-with-unique-digits")</f>
        <v/>
      </c>
      <c r="C60" t="inlineStr">
        <is>
          <t>Count Numbers with Unique Digits</t>
        </is>
      </c>
      <c r="D60" t="inlineStr">
        <is>
          <t>49.4%</t>
        </is>
      </c>
      <c r="E60" t="inlineStr">
        <is>
          <t>Medium</t>
        </is>
      </c>
    </row>
    <row r="61">
      <c r="A61" s="1" t="n">
        <v>59</v>
      </c>
      <c r="B61">
        <f>HYPERLINK("https://leetcode.com/problems/bomb-enemy", "https://leetcode.com/problems/bomb-enemy")</f>
        <v/>
      </c>
      <c r="C61" t="inlineStr">
        <is>
          <t>Bomb Enemy</t>
        </is>
      </c>
      <c r="D61" t="inlineStr">
        <is>
          <t>47.6%</t>
        </is>
      </c>
      <c r="E61" t="inlineStr">
        <is>
          <t>Medium</t>
        </is>
      </c>
    </row>
    <row r="62">
      <c r="A62" s="1" t="n">
        <v>60</v>
      </c>
      <c r="B62">
        <f>HYPERLINK("https://leetcode.com/problems/max-sum-of-rectangle-no-larger-than-k", "https://leetcode.com/problems/max-sum-of-rectangle-no-larger-than-k")</f>
        <v/>
      </c>
      <c r="C62" t="inlineStr">
        <is>
          <t>Max Sum of Rectangle No Larger Than K</t>
        </is>
      </c>
      <c r="D62" t="inlineStr">
        <is>
          <t>38.8%</t>
        </is>
      </c>
      <c r="E62" t="inlineStr">
        <is>
          <t>Hard</t>
        </is>
      </c>
    </row>
    <row r="63">
      <c r="A63" s="1" t="n">
        <v>61</v>
      </c>
      <c r="B63">
        <f>HYPERLINK("https://leetcode.com/problems/largest-divisible-subset", "https://leetcode.com/problems/largest-divisible-subset")</f>
        <v/>
      </c>
      <c r="C63" t="inlineStr">
        <is>
          <t>Largest Divisible Subset</t>
        </is>
      </c>
      <c r="D63" t="inlineStr">
        <is>
          <t>38.6%</t>
        </is>
      </c>
      <c r="E63" t="inlineStr">
        <is>
          <t>Medium</t>
        </is>
      </c>
    </row>
    <row r="64">
      <c r="A64" s="1" t="n">
        <v>62</v>
      </c>
      <c r="B64">
        <f>HYPERLINK("https://leetcode.com/problems/guess-number-higher-or-lower-ii", "https://leetcode.com/problems/guess-number-higher-or-lower-ii")</f>
        <v/>
      </c>
      <c r="C64" t="inlineStr">
        <is>
          <t>Guess Number Higher or Lower II</t>
        </is>
      </c>
      <c r="D64" t="inlineStr">
        <is>
          <t>43.1%</t>
        </is>
      </c>
      <c r="E64" t="inlineStr">
        <is>
          <t>Medium</t>
        </is>
      </c>
    </row>
    <row r="65">
      <c r="A65" s="1" t="n">
        <v>63</v>
      </c>
      <c r="B65">
        <f>HYPERLINK("https://leetcode.com/problems/wiggle-subsequence", "https://leetcode.com/problems/wiggle-subsequence")</f>
        <v/>
      </c>
      <c r="C65" t="inlineStr">
        <is>
          <t>Wiggle Subsequence</t>
        </is>
      </c>
      <c r="D65" t="inlineStr">
        <is>
          <t>42.6%</t>
        </is>
      </c>
      <c r="E65" t="inlineStr">
        <is>
          <t>Medium</t>
        </is>
      </c>
    </row>
    <row r="66">
      <c r="A66" s="1" t="n">
        <v>64</v>
      </c>
      <c r="B66">
        <f>HYPERLINK("https://leetcode.com/problems/combination-sum-iv", "https://leetcode.com/problems/combination-sum-iv")</f>
        <v/>
      </c>
      <c r="C66" t="inlineStr">
        <is>
          <t>Combination Sum IV</t>
        </is>
      </c>
      <c r="D66" t="inlineStr">
        <is>
          <t>47.3%</t>
        </is>
      </c>
      <c r="E66" t="inlineStr">
        <is>
          <t>Medium</t>
        </is>
      </c>
    </row>
    <row r="67">
      <c r="A67" s="1" t="n">
        <v>65</v>
      </c>
      <c r="B67">
        <f>HYPERLINK("https://leetcode.com/problems/is-subsequence", "https://leetcode.com/problems/is-subsequence")</f>
        <v/>
      </c>
      <c r="C67" t="inlineStr">
        <is>
          <t>Is Subsequence</t>
        </is>
      </c>
      <c r="D67" t="inlineStr">
        <is>
          <t>49.8%</t>
        </is>
      </c>
      <c r="E67" t="inlineStr">
        <is>
          <t>Easy</t>
        </is>
      </c>
    </row>
    <row r="68">
      <c r="A68" s="1" t="n">
        <v>66</v>
      </c>
      <c r="B68">
        <f>HYPERLINK("https://leetcode.com/problems/rotate-function", "https://leetcode.com/problems/rotate-function")</f>
        <v/>
      </c>
      <c r="C68" t="inlineStr">
        <is>
          <t>Rotate Function</t>
        </is>
      </c>
      <c r="D68" t="inlineStr">
        <is>
          <t>37.1%</t>
        </is>
      </c>
      <c r="E68" t="inlineStr">
        <is>
          <t>Medium</t>
        </is>
      </c>
    </row>
    <row r="69">
      <c r="A69" s="1" t="n">
        <v>67</v>
      </c>
      <c r="B69">
        <f>HYPERLINK("https://leetcode.com/problems/integer-replacement", "https://leetcode.com/problems/integer-replacement")</f>
        <v/>
      </c>
      <c r="C69" t="inlineStr">
        <is>
          <t>Integer Replacement</t>
        </is>
      </c>
      <c r="D69" t="inlineStr">
        <is>
          <t>33.7%</t>
        </is>
      </c>
      <c r="E69" t="inlineStr">
        <is>
          <t>Medium</t>
        </is>
      </c>
    </row>
    <row r="70">
      <c r="A70" s="1" t="n">
        <v>68</v>
      </c>
      <c r="B70">
        <f>HYPERLINK("https://leetcode.com/problems/frog-jump", "https://leetcode.com/problems/frog-jump")</f>
        <v/>
      </c>
      <c r="C70" t="inlineStr">
        <is>
          <t>Frog Jump</t>
        </is>
      </c>
      <c r="D70" t="inlineStr">
        <is>
          <t>42.0%</t>
        </is>
      </c>
      <c r="E70" t="inlineStr">
        <is>
          <t>Hard</t>
        </is>
      </c>
    </row>
    <row r="71">
      <c r="A71" s="1" t="n">
        <v>69</v>
      </c>
      <c r="B71">
        <f>HYPERLINK("https://leetcode.com/problems/split-array-largest-sum", "https://leetcode.com/problems/split-array-largest-sum")</f>
        <v/>
      </c>
      <c r="C71" t="inlineStr">
        <is>
          <t>Split Array Largest Sum</t>
        </is>
      </c>
      <c r="D71" t="inlineStr">
        <is>
          <t>47.3%</t>
        </is>
      </c>
      <c r="E71" t="inlineStr">
        <is>
          <t>Hard</t>
        </is>
      </c>
    </row>
    <row r="72">
      <c r="A72" s="1" t="n">
        <v>70</v>
      </c>
      <c r="B72">
        <f>HYPERLINK("https://leetcode.com/problems/arithmetic-slices", "https://leetcode.com/problems/arithmetic-slices")</f>
        <v/>
      </c>
      <c r="C72" t="inlineStr">
        <is>
          <t>Arithmetic Slices</t>
        </is>
      </c>
      <c r="D72" t="inlineStr">
        <is>
          <t>60.2%</t>
        </is>
      </c>
      <c r="E72" t="inlineStr">
        <is>
          <t>Medium</t>
        </is>
      </c>
    </row>
    <row r="73">
      <c r="A73" s="1" t="n">
        <v>71</v>
      </c>
      <c r="B73">
        <f>HYPERLINK("https://leetcode.com/problems/partition-equal-subset-sum", "https://leetcode.com/problems/partition-equal-subset-sum")</f>
        <v/>
      </c>
      <c r="C73" t="inlineStr">
        <is>
          <t>Partition Equal Subset Sum</t>
        </is>
      </c>
      <c r="D73" t="inlineStr">
        <is>
          <t>45.2%</t>
        </is>
      </c>
      <c r="E73" t="inlineStr">
        <is>
          <t>Medium</t>
        </is>
      </c>
    </row>
    <row r="74">
      <c r="A74" s="1" t="n">
        <v>72</v>
      </c>
      <c r="B74">
        <f>HYPERLINK("https://leetcode.com/problems/sentence-screen-fitting", "https://leetcode.com/problems/sentence-screen-fitting")</f>
        <v/>
      </c>
      <c r="C74" t="inlineStr">
        <is>
          <t>Sentence Screen Fitting</t>
        </is>
      </c>
      <c r="D74" t="inlineStr">
        <is>
          <t>34.1%</t>
        </is>
      </c>
      <c r="E74" t="inlineStr">
        <is>
          <t>Medium</t>
        </is>
      </c>
    </row>
    <row r="75">
      <c r="A75" s="1" t="n">
        <v>73</v>
      </c>
      <c r="B75">
        <f>HYPERLINK("https://leetcode.com/problems/non-overlapping-intervals", "https://leetcode.com/problems/non-overlapping-intervals")</f>
        <v/>
      </c>
      <c r="C75" t="inlineStr">
        <is>
          <t>Non-overlapping Intervals</t>
        </is>
      </c>
      <c r="D75" t="inlineStr">
        <is>
          <t>44.7%</t>
        </is>
      </c>
      <c r="E75" t="inlineStr">
        <is>
          <t>Medium</t>
        </is>
      </c>
    </row>
    <row r="76">
      <c r="A76" s="1" t="n">
        <v>74</v>
      </c>
      <c r="B76">
        <f>HYPERLINK("https://leetcode.com/problems/arithmetic-slices-ii-subsequence", "https://leetcode.com/problems/arithmetic-slices-ii-subsequence")</f>
        <v/>
      </c>
      <c r="C76" t="inlineStr">
        <is>
          <t>Arithmetic Slices II - Subsequence</t>
        </is>
      </c>
      <c r="D76" t="inlineStr">
        <is>
          <t>34.1%</t>
        </is>
      </c>
      <c r="E76" t="inlineStr">
        <is>
          <t>Hard</t>
        </is>
      </c>
    </row>
    <row r="77">
      <c r="A77" s="1" t="n">
        <v>75</v>
      </c>
      <c r="B77">
        <f>HYPERLINK("https://leetcode.com/problems/poor-pigs", "https://leetcode.com/problems/poor-pigs")</f>
        <v/>
      </c>
      <c r="C77" t="inlineStr">
        <is>
          <t>Poor Pigs</t>
        </is>
      </c>
      <c r="D77" t="inlineStr">
        <is>
          <t>54.7%</t>
        </is>
      </c>
      <c r="E77" t="inlineStr">
        <is>
          <t>Hard</t>
        </is>
      </c>
    </row>
    <row r="78">
      <c r="A78" s="1" t="n">
        <v>76</v>
      </c>
      <c r="B78">
        <f>HYPERLINK("https://leetcode.com/problems/can-i-win", "https://leetcode.com/problems/can-i-win")</f>
        <v/>
      </c>
      <c r="C78" t="inlineStr">
        <is>
          <t>Can I Win</t>
        </is>
      </c>
      <c r="D78" t="inlineStr">
        <is>
          <t>29.7%</t>
        </is>
      </c>
      <c r="E78" t="inlineStr">
        <is>
          <t>Medium</t>
        </is>
      </c>
    </row>
    <row r="79">
      <c r="A79" s="1" t="n">
        <v>77</v>
      </c>
      <c r="B79">
        <f>HYPERLINK("https://leetcode.com/problems/count-the-repetitions", "https://leetcode.com/problems/count-the-repetitions")</f>
        <v/>
      </c>
      <c r="C79" t="inlineStr">
        <is>
          <t>Count The Repetitions</t>
        </is>
      </c>
      <c r="D79" t="inlineStr">
        <is>
          <t>28.7%</t>
        </is>
      </c>
      <c r="E79" t="inlineStr">
        <is>
          <t>Hard</t>
        </is>
      </c>
    </row>
    <row r="80">
      <c r="A80" s="1" t="n">
        <v>78</v>
      </c>
      <c r="B80">
        <f>HYPERLINK("https://leetcode.com/problems/unique-substrings-in-wraparound-string", "https://leetcode.com/problems/unique-substrings-in-wraparound-string")</f>
        <v/>
      </c>
      <c r="C80" t="inlineStr">
        <is>
          <t>Unique Substrings in Wraparound String</t>
        </is>
      </c>
      <c r="D80" t="inlineStr">
        <is>
          <t>36.5%</t>
        </is>
      </c>
      <c r="E80" t="inlineStr">
        <is>
          <t>Medium</t>
        </is>
      </c>
    </row>
    <row r="81">
      <c r="A81" s="1" t="n">
        <v>79</v>
      </c>
      <c r="B81">
        <f>HYPERLINK("https://leetcode.com/problems/encode-string-with-shortest-length", "https://leetcode.com/problems/encode-string-with-shortest-length")</f>
        <v/>
      </c>
      <c r="C81" t="inlineStr">
        <is>
          <t>Encode String with Shortest Length</t>
        </is>
      </c>
      <c r="D81" t="inlineStr">
        <is>
          <t>50.0%</t>
        </is>
      </c>
      <c r="E81" t="inlineStr">
        <is>
          <t>Hard</t>
        </is>
      </c>
    </row>
    <row r="82">
      <c r="A82" s="1" t="n">
        <v>80</v>
      </c>
      <c r="B82">
        <f>HYPERLINK("https://leetcode.com/problems/concatenated-words", "https://leetcode.com/problems/concatenated-words")</f>
        <v/>
      </c>
      <c r="C82" t="inlineStr">
        <is>
          <t>Concatenated Words</t>
        </is>
      </c>
      <c r="D82" t="inlineStr">
        <is>
          <t>44.1%</t>
        </is>
      </c>
      <c r="E82" t="inlineStr">
        <is>
          <t>Hard</t>
        </is>
      </c>
    </row>
    <row r="83">
      <c r="A83" s="1" t="n">
        <v>81</v>
      </c>
      <c r="B83">
        <f>HYPERLINK("https://leetcode.com/problems/matchsticks-to-square", "https://leetcode.com/problems/matchsticks-to-square")</f>
        <v/>
      </c>
      <c r="C83" t="inlineStr">
        <is>
          <t>Matchsticks to Square</t>
        </is>
      </c>
      <c r="D83" t="inlineStr">
        <is>
          <t>39.9%</t>
        </is>
      </c>
      <c r="E83" t="inlineStr">
        <is>
          <t>Medium</t>
        </is>
      </c>
    </row>
    <row r="84">
      <c r="A84" s="1" t="n">
        <v>82</v>
      </c>
      <c r="B84">
        <f>HYPERLINK("https://leetcode.com/problems/ones-and-zeroes", "https://leetcode.com/problems/ones-and-zeroes")</f>
        <v/>
      </c>
      <c r="C84" t="inlineStr">
        <is>
          <t>Ones and Zeroes</t>
        </is>
      </c>
      <c r="D84" t="inlineStr">
        <is>
          <t>43.5%</t>
        </is>
      </c>
      <c r="E84" t="inlineStr">
        <is>
          <t>Medium</t>
        </is>
      </c>
    </row>
    <row r="85">
      <c r="A85" s="1" t="n">
        <v>83</v>
      </c>
      <c r="B85">
        <f>HYPERLINK("https://leetcode.com/problems/predict-the-winner", "https://leetcode.com/problems/predict-the-winner")</f>
        <v/>
      </c>
      <c r="C85" t="inlineStr">
        <is>
          <t>Predict the Winner</t>
        </is>
      </c>
      <c r="D85" t="inlineStr">
        <is>
          <t>49.3%</t>
        </is>
      </c>
      <c r="E85" t="inlineStr">
        <is>
          <t>Medium</t>
        </is>
      </c>
    </row>
    <row r="86">
      <c r="A86" s="1" t="n">
        <v>84</v>
      </c>
      <c r="B86">
        <f>HYPERLINK("https://leetcode.com/problems/max-consecutive-ones-ii", "https://leetcode.com/problems/max-consecutive-ones-ii")</f>
        <v/>
      </c>
      <c r="C86" t="inlineStr">
        <is>
          <t>Max Consecutive Ones II</t>
        </is>
      </c>
      <c r="D86" t="inlineStr">
        <is>
          <t>48.0%</t>
        </is>
      </c>
      <c r="E86" t="inlineStr">
        <is>
          <t>Medium</t>
        </is>
      </c>
    </row>
    <row r="87">
      <c r="A87" s="1" t="n">
        <v>85</v>
      </c>
      <c r="B87">
        <f>HYPERLINK("https://leetcode.com/problems/kth-smallest-instructions", "https://leetcode.com/problems/kth-smallest-instructions")</f>
        <v/>
      </c>
      <c r="C87" t="inlineStr">
        <is>
          <t>Kth Smallest Instructions</t>
        </is>
      </c>
      <c r="D87" t="inlineStr">
        <is>
          <t>45.5%</t>
        </is>
      </c>
      <c r="E87" t="inlineStr">
        <is>
          <t>Hard</t>
        </is>
      </c>
    </row>
    <row r="88">
      <c r="A88" s="1" t="n">
        <v>86</v>
      </c>
      <c r="B88">
        <f>HYPERLINK("https://leetcode.com/problems/target-sum", "https://leetcode.com/problems/target-sum")</f>
        <v/>
      </c>
      <c r="C88" t="inlineStr">
        <is>
          <t>Target Sum</t>
        </is>
      </c>
      <c r="D88" t="inlineStr">
        <is>
          <t>45.5%</t>
        </is>
      </c>
      <c r="E88" t="inlineStr">
        <is>
          <t>Medium</t>
        </is>
      </c>
    </row>
    <row r="89">
      <c r="A89" s="1" t="n">
        <v>87</v>
      </c>
      <c r="B89">
        <f>HYPERLINK("https://leetcode.com/problems/freedom-trail", "https://leetcode.com/problems/freedom-trail")</f>
        <v/>
      </c>
      <c r="C89" t="inlineStr">
        <is>
          <t>Freedom Trail</t>
        </is>
      </c>
      <c r="D89" t="inlineStr">
        <is>
          <t>45.2%</t>
        </is>
      </c>
      <c r="E89" t="inlineStr">
        <is>
          <t>Hard</t>
        </is>
      </c>
    </row>
    <row r="90">
      <c r="A90" s="1" t="n">
        <v>88</v>
      </c>
      <c r="B90">
        <f>HYPERLINK("https://leetcode.com/problems/longest-palindromic-subsequence", "https://leetcode.com/problems/longest-palindromic-subsequence")</f>
        <v/>
      </c>
      <c r="C90" t="inlineStr">
        <is>
          <t>Longest Palindromic Subsequence</t>
        </is>
      </c>
      <c r="D90" t="inlineStr">
        <is>
          <t>56.7%</t>
        </is>
      </c>
      <c r="E90" t="inlineStr">
        <is>
          <t>Medium</t>
        </is>
      </c>
    </row>
    <row r="91">
      <c r="A91" s="1" t="n">
        <v>89</v>
      </c>
      <c r="B91">
        <f>HYPERLINK("https://leetcode.com/problems/coin-change-2", "https://leetcode.com/problems/coin-change-2")</f>
        <v/>
      </c>
      <c r="C91" t="inlineStr">
        <is>
          <t>Coin Change 2</t>
        </is>
      </c>
      <c r="D91" t="inlineStr">
        <is>
          <t>53.1%</t>
        </is>
      </c>
      <c r="E91" t="inlineStr">
        <is>
          <t>Medium</t>
        </is>
      </c>
    </row>
    <row r="92">
      <c r="A92" s="1" t="n">
        <v>90</v>
      </c>
      <c r="B92">
        <f>HYPERLINK("https://leetcode.com/problems/beautiful-arrangement", "https://leetcode.com/problems/beautiful-arrangement")</f>
        <v/>
      </c>
      <c r="C92" t="inlineStr">
        <is>
          <t>Beautiful Arrangement</t>
        </is>
      </c>
      <c r="D92" t="inlineStr">
        <is>
          <t>62.4%</t>
        </is>
      </c>
      <c r="E92" t="inlineStr">
        <is>
          <t>Medium</t>
        </is>
      </c>
    </row>
    <row r="93">
      <c r="A93" s="1" t="n">
        <v>91</v>
      </c>
      <c r="B93">
        <f>HYPERLINK("https://leetcode.com/problems/01-matrix", "https://leetcode.com/problems/01-matrix")</f>
        <v/>
      </c>
      <c r="C93" t="inlineStr">
        <is>
          <t>01 Matrix</t>
        </is>
      </c>
      <c r="D93" t="inlineStr">
        <is>
          <t>41.6%</t>
        </is>
      </c>
      <c r="E93" t="inlineStr">
        <is>
          <t>Medium</t>
        </is>
      </c>
    </row>
    <row r="94">
      <c r="A94" s="1" t="n">
        <v>92</v>
      </c>
      <c r="B94">
        <f>HYPERLINK("https://leetcode.com/problems/remove-boxes", "https://leetcode.com/problems/remove-boxes")</f>
        <v/>
      </c>
      <c r="C94" t="inlineStr">
        <is>
          <t>Remove Boxes</t>
        </is>
      </c>
      <c r="D94" t="inlineStr">
        <is>
          <t>44.1%</t>
        </is>
      </c>
      <c r="E94" t="inlineStr">
        <is>
          <t>Hard</t>
        </is>
      </c>
    </row>
    <row r="95">
      <c r="A95" s="1" t="n">
        <v>93</v>
      </c>
      <c r="B95">
        <f>HYPERLINK("https://leetcode.com/problems/student-attendance-record-ii", "https://leetcode.com/problems/student-attendance-record-ii")</f>
        <v/>
      </c>
      <c r="C95" t="inlineStr">
        <is>
          <t>Student Attendance Record II</t>
        </is>
      </c>
      <c r="D95" t="inlineStr">
        <is>
          <t>38.2%</t>
        </is>
      </c>
      <c r="E95" t="inlineStr">
        <is>
          <t>Hard</t>
        </is>
      </c>
    </row>
    <row r="96">
      <c r="A96" s="1" t="n">
        <v>94</v>
      </c>
      <c r="B96">
        <f>HYPERLINK("https://leetcode.com/problems/optimal-division", "https://leetcode.com/problems/optimal-division")</f>
        <v/>
      </c>
      <c r="C96" t="inlineStr">
        <is>
          <t>Optimal Division</t>
        </is>
      </c>
      <c r="D96" t="inlineStr">
        <is>
          <t>57.8%</t>
        </is>
      </c>
      <c r="E96" t="inlineStr">
        <is>
          <t>Medium</t>
        </is>
      </c>
    </row>
    <row r="97">
      <c r="A97" s="1" t="n">
        <v>95</v>
      </c>
      <c r="B97">
        <f>HYPERLINK("https://leetcode.com/problems/longest-line-of-consecutive-one-in-matrix", "https://leetcode.com/problems/longest-line-of-consecutive-one-in-matrix")</f>
        <v/>
      </c>
      <c r="C97" t="inlineStr">
        <is>
          <t>Longest Line of Consecutive One in Matrix</t>
        </is>
      </c>
      <c r="D97" t="inlineStr">
        <is>
          <t>47.1%</t>
        </is>
      </c>
      <c r="E97" t="inlineStr">
        <is>
          <t>Medium</t>
        </is>
      </c>
    </row>
    <row r="98">
      <c r="A98" s="1" t="n">
        <v>96</v>
      </c>
      <c r="B98">
        <f>HYPERLINK("https://leetcode.com/problems/maximum-vacation-days", "https://leetcode.com/problems/maximum-vacation-days")</f>
        <v/>
      </c>
      <c r="C98" t="inlineStr">
        <is>
          <t>Maximum Vacation Days</t>
        </is>
      </c>
      <c r="D98" t="inlineStr">
        <is>
          <t>42.0%</t>
        </is>
      </c>
      <c r="E98" t="inlineStr">
        <is>
          <t>Hard</t>
        </is>
      </c>
    </row>
    <row r="99">
      <c r="A99" s="1" t="n">
        <v>97</v>
      </c>
      <c r="B99">
        <f>HYPERLINK("https://leetcode.com/problems/out-of-boundary-paths", "https://leetcode.com/problems/out-of-boundary-paths")</f>
        <v/>
      </c>
      <c r="C99" t="inlineStr">
        <is>
          <t>Out of Boundary Paths</t>
        </is>
      </c>
      <c r="D99" t="inlineStr">
        <is>
          <t>39.5%</t>
        </is>
      </c>
      <c r="E99" t="inlineStr">
        <is>
          <t>Medium</t>
        </is>
      </c>
    </row>
    <row r="100">
      <c r="A100" s="1" t="n">
        <v>98</v>
      </c>
      <c r="B100">
        <f>HYPERLINK("https://leetcode.com/problems/delete-operation-for-two-strings", "https://leetcode.com/problems/delete-operation-for-two-strings")</f>
        <v/>
      </c>
      <c r="C100" t="inlineStr">
        <is>
          <t>Delete Operation for Two Strings</t>
        </is>
      </c>
      <c r="D100" t="inlineStr">
        <is>
          <t>52.2%</t>
        </is>
      </c>
      <c r="E100" t="inlineStr">
        <is>
          <t>Medium</t>
        </is>
      </c>
    </row>
    <row r="101">
      <c r="A101" s="1" t="n">
        <v>99</v>
      </c>
      <c r="B101">
        <f>HYPERLINK("https://leetcode.com/problems/non-negative-integers-without-consecutive-ones", "https://leetcode.com/problems/non-negative-integers-without-consecutive-ones")</f>
        <v/>
      </c>
      <c r="C101" t="inlineStr">
        <is>
          <t>Non-negative Integers without Consecutive Ones</t>
        </is>
      </c>
      <c r="D101" t="inlineStr">
        <is>
          <t>34.6%</t>
        </is>
      </c>
      <c r="E101" t="inlineStr">
        <is>
          <t>Hard</t>
        </is>
      </c>
    </row>
    <row r="102">
      <c r="A102" s="1" t="n">
        <v>100</v>
      </c>
      <c r="B102">
        <f>HYPERLINK("https://leetcode.com/problems/k-inverse-pairs-array", "https://leetcode.com/problems/k-inverse-pairs-array")</f>
        <v/>
      </c>
      <c r="C102" t="inlineStr">
        <is>
          <t>K Inverse Pairs Array</t>
        </is>
      </c>
      <c r="D102" t="inlineStr">
        <is>
          <t>37.0%</t>
        </is>
      </c>
      <c r="E102" t="inlineStr">
        <is>
          <t>Hard</t>
        </is>
      </c>
    </row>
    <row r="103">
      <c r="A103" s="1" t="n">
        <v>101</v>
      </c>
      <c r="B103">
        <f>HYPERLINK("https://leetcode.com/problems/find-the-derangement-of-an-array", "https://leetcode.com/problems/find-the-derangement-of-an-array")</f>
        <v/>
      </c>
      <c r="C103" t="inlineStr">
        <is>
          <t>Find the Derangement of An Array</t>
        </is>
      </c>
      <c r="D103" t="inlineStr">
        <is>
          <t>40.6%</t>
        </is>
      </c>
      <c r="E103" t="inlineStr">
        <is>
          <t>Medium</t>
        </is>
      </c>
    </row>
    <row r="104">
      <c r="A104" s="1" t="n">
        <v>102</v>
      </c>
      <c r="B104">
        <f>HYPERLINK("https://leetcode.com/problems/shopping-offers", "https://leetcode.com/problems/shopping-offers")</f>
        <v/>
      </c>
      <c r="C104" t="inlineStr">
        <is>
          <t>Shopping Offers</t>
        </is>
      </c>
      <c r="D104" t="inlineStr">
        <is>
          <t>53.7%</t>
        </is>
      </c>
      <c r="E104" t="inlineStr">
        <is>
          <t>Medium</t>
        </is>
      </c>
    </row>
    <row r="105">
      <c r="A105" s="1" t="n">
        <v>103</v>
      </c>
      <c r="B105">
        <f>HYPERLINK("https://leetcode.com/problems/decode-ways-ii", "https://leetcode.com/problems/decode-ways-ii")</f>
        <v/>
      </c>
      <c r="C105" t="inlineStr">
        <is>
          <t>Decode Ways II</t>
        </is>
      </c>
      <c r="D105" t="inlineStr">
        <is>
          <t>27.7%</t>
        </is>
      </c>
      <c r="E105" t="inlineStr">
        <is>
          <t>Hard</t>
        </is>
      </c>
    </row>
    <row r="106">
      <c r="A106" s="1" t="n">
        <v>104</v>
      </c>
      <c r="B106">
        <f>HYPERLINK("https://leetcode.com/problems/maximum-length-of-pair-chain", "https://leetcode.com/problems/maximum-length-of-pair-chain")</f>
        <v/>
      </c>
      <c r="C106" t="inlineStr">
        <is>
          <t>Maximum Length of Pair Chain</t>
        </is>
      </c>
      <c r="D106" t="inlineStr">
        <is>
          <t>53.9%</t>
        </is>
      </c>
      <c r="E106" t="inlineStr">
        <is>
          <t>Medium</t>
        </is>
      </c>
    </row>
    <row r="107">
      <c r="A107" s="1" t="n">
        <v>105</v>
      </c>
      <c r="B107">
        <f>HYPERLINK("https://leetcode.com/problems/palindromic-substrings", "https://leetcode.com/problems/palindromic-substrings")</f>
        <v/>
      </c>
      <c r="C107" t="inlineStr">
        <is>
          <t>Palindromic Substrings</t>
        </is>
      </c>
      <c r="D107" t="inlineStr">
        <is>
          <t>63.0%</t>
        </is>
      </c>
      <c r="E107" t="inlineStr">
        <is>
          <t>Medium</t>
        </is>
      </c>
    </row>
    <row r="108">
      <c r="A108" s="1" t="n">
        <v>106</v>
      </c>
      <c r="B108">
        <f>HYPERLINK("https://leetcode.com/problems/2-keys-keyboard", "https://leetcode.com/problems/2-keys-keyboard")</f>
        <v/>
      </c>
      <c r="C108" t="inlineStr">
        <is>
          <t>2 Keys Keyboard</t>
        </is>
      </c>
      <c r="D108" t="inlineStr">
        <is>
          <t>50.8%</t>
        </is>
      </c>
      <c r="E108" t="inlineStr">
        <is>
          <t>Medium</t>
        </is>
      </c>
    </row>
    <row r="109">
      <c r="A109" s="1" t="n">
        <v>107</v>
      </c>
      <c r="B109">
        <f>HYPERLINK("https://leetcode.com/problems/4-keys-keyboard", "https://leetcode.com/problems/4-keys-keyboard")</f>
        <v/>
      </c>
      <c r="C109" t="inlineStr">
        <is>
          <t>4 Keys Keyboard</t>
        </is>
      </c>
      <c r="D109" t="inlineStr">
        <is>
          <t>53.3%</t>
        </is>
      </c>
      <c r="E109" t="inlineStr">
        <is>
          <t>Medium</t>
        </is>
      </c>
    </row>
    <row r="110">
      <c r="A110" s="1" t="n">
        <v>108</v>
      </c>
      <c r="B110">
        <f>HYPERLINK("https://leetcode.com/problems/coin-path", "https://leetcode.com/problems/coin-path")</f>
        <v/>
      </c>
      <c r="C110" t="inlineStr">
        <is>
          <t>Coin Path</t>
        </is>
      </c>
      <c r="D110" t="inlineStr">
        <is>
          <t>30.0%</t>
        </is>
      </c>
      <c r="E110" t="inlineStr">
        <is>
          <t>Hard</t>
        </is>
      </c>
    </row>
    <row r="111">
      <c r="A111" s="1" t="n">
        <v>109</v>
      </c>
      <c r="B111">
        <f>HYPERLINK("https://leetcode.com/problems/strange-printer", "https://leetcode.com/problems/strange-printer")</f>
        <v/>
      </c>
      <c r="C111" t="inlineStr">
        <is>
          <t>Strange Printer</t>
        </is>
      </c>
      <c r="D111" t="inlineStr">
        <is>
          <t>42.4%</t>
        </is>
      </c>
      <c r="E111" t="inlineStr">
        <is>
          <t>Hard</t>
        </is>
      </c>
    </row>
    <row r="112">
      <c r="A112" s="1" t="n">
        <v>110</v>
      </c>
      <c r="B112">
        <f>HYPERLINK("https://leetcode.com/problems/number-of-longest-increasing-subsequence", "https://leetcode.com/problems/number-of-longest-increasing-subsequence")</f>
        <v/>
      </c>
      <c r="C112" t="inlineStr">
        <is>
          <t>Number of Longest Increasing Subsequence</t>
        </is>
      </c>
      <c r="D112" t="inlineStr">
        <is>
          <t>38.9%</t>
        </is>
      </c>
      <c r="E112" t="inlineStr">
        <is>
          <t>Medium</t>
        </is>
      </c>
    </row>
    <row r="113">
      <c r="A113" s="1" t="n">
        <v>111</v>
      </c>
      <c r="B113">
        <f>HYPERLINK("https://leetcode.com/problems/valid-parenthesis-string", "https://leetcode.com/problems/valid-parenthesis-string")</f>
        <v/>
      </c>
      <c r="C113" t="inlineStr">
        <is>
          <t>Valid Parenthesis String</t>
        </is>
      </c>
      <c r="D113" t="inlineStr">
        <is>
          <t>32.0%</t>
        </is>
      </c>
      <c r="E113" t="inlineStr">
        <is>
          <t>Medium</t>
        </is>
      </c>
    </row>
    <row r="114">
      <c r="A114" s="1" t="n">
        <v>112</v>
      </c>
      <c r="B114">
        <f>HYPERLINK("https://leetcode.com/problems/knight-probability-in-chessboard", "https://leetcode.com/problems/knight-probability-in-chessboard")</f>
        <v/>
      </c>
      <c r="C114" t="inlineStr">
        <is>
          <t>Knight Probability in Chessboard</t>
        </is>
      </c>
      <c r="D114" t="inlineStr">
        <is>
          <t>50.7%</t>
        </is>
      </c>
      <c r="E114" t="inlineStr">
        <is>
          <t>Medium</t>
        </is>
      </c>
    </row>
    <row r="115">
      <c r="A115" s="1" t="n">
        <v>113</v>
      </c>
      <c r="B115">
        <f>HYPERLINK("https://leetcode.com/problems/maximum-sum-of-3-non-overlapping-subarrays", "https://leetcode.com/problems/maximum-sum-of-3-non-overlapping-subarrays")</f>
        <v/>
      </c>
      <c r="C115" t="inlineStr">
        <is>
          <t>Maximum Sum of 3 Non-Overlapping Subarrays</t>
        </is>
      </c>
      <c r="D115" t="inlineStr">
        <is>
          <t>47.6%</t>
        </is>
      </c>
      <c r="E115" t="inlineStr">
        <is>
          <t>Hard</t>
        </is>
      </c>
    </row>
    <row r="116">
      <c r="A116" s="1" t="n">
        <v>114</v>
      </c>
      <c r="B116">
        <f>HYPERLINK("https://leetcode.com/problems/stickers-to-spell-word", "https://leetcode.com/problems/stickers-to-spell-word")</f>
        <v/>
      </c>
      <c r="C116" t="inlineStr">
        <is>
          <t>Stickers to Spell Word</t>
        </is>
      </c>
      <c r="D116" t="inlineStr">
        <is>
          <t>45.8%</t>
        </is>
      </c>
      <c r="E116" t="inlineStr">
        <is>
          <t>Hard</t>
        </is>
      </c>
    </row>
    <row r="117">
      <c r="A117" s="1" t="n">
        <v>115</v>
      </c>
      <c r="B117">
        <f>HYPERLINK("https://leetcode.com/problems/partition-to-k-equal-sum-subsets", "https://leetcode.com/problems/partition-to-k-equal-sum-subsets")</f>
        <v/>
      </c>
      <c r="C117" t="inlineStr">
        <is>
          <t>Partition to K Equal Sum Subsets</t>
        </is>
      </c>
      <c r="D117" t="inlineStr">
        <is>
          <t>45.0%</t>
        </is>
      </c>
      <c r="E117" t="inlineStr">
        <is>
          <t>Medium</t>
        </is>
      </c>
    </row>
    <row r="118">
      <c r="A118" s="1" t="n">
        <v>116</v>
      </c>
      <c r="B118">
        <f>HYPERLINK("https://leetcode.com/problems/minimum-ascii-delete-sum-for-two-strings", "https://leetcode.com/problems/minimum-ascii-delete-sum-for-two-strings")</f>
        <v/>
      </c>
      <c r="C118" t="inlineStr">
        <is>
          <t>Minimum ASCII Delete Sum for Two Strings</t>
        </is>
      </c>
      <c r="D118" t="inlineStr">
        <is>
          <t>60.0%</t>
        </is>
      </c>
      <c r="E118" t="inlineStr">
        <is>
          <t>Medium</t>
        </is>
      </c>
    </row>
    <row r="119">
      <c r="A119" s="1" t="n">
        <v>117</v>
      </c>
      <c r="B119">
        <f>HYPERLINK("https://leetcode.com/problems/best-time-to-buy-and-sell-stock-with-transaction-fee", "https://leetcode.com/problems/best-time-to-buy-and-sell-stock-with-transaction-fee")</f>
        <v/>
      </c>
      <c r="C119" t="inlineStr">
        <is>
          <t>Best Time to Buy and Sell Stock with Transaction Fee</t>
        </is>
      </c>
      <c r="D119" t="inlineStr">
        <is>
          <t>58.6%</t>
        </is>
      </c>
      <c r="E119" t="inlineStr">
        <is>
          <t>Medium</t>
        </is>
      </c>
    </row>
    <row r="120">
      <c r="A120" s="1" t="n">
        <v>118</v>
      </c>
      <c r="B120">
        <f>HYPERLINK("https://leetcode.com/problems/maximum-length-of-repeated-subarray", "https://leetcode.com/problems/maximum-length-of-repeated-subarray")</f>
        <v/>
      </c>
      <c r="C120" t="inlineStr">
        <is>
          <t>Maximum Length of Repeated Subarray</t>
        </is>
      </c>
      <c r="D120" t="inlineStr">
        <is>
          <t>51.0%</t>
        </is>
      </c>
      <c r="E120" t="inlineStr">
        <is>
          <t>Medium</t>
        </is>
      </c>
    </row>
    <row r="121">
      <c r="A121" s="1" t="n">
        <v>119</v>
      </c>
      <c r="B121">
        <f>HYPERLINK("https://leetcode.com/problems/minimum-window-subsequence", "https://leetcode.com/problems/minimum-window-subsequence")</f>
        <v/>
      </c>
      <c r="C121" t="inlineStr">
        <is>
          <t>Minimum Window Subsequence</t>
        </is>
      </c>
      <c r="D121" t="inlineStr">
        <is>
          <t>42.7%</t>
        </is>
      </c>
      <c r="E121" t="inlineStr">
        <is>
          <t>Hard</t>
        </is>
      </c>
    </row>
    <row r="122">
      <c r="A122" s="1" t="n">
        <v>120</v>
      </c>
      <c r="B122">
        <f>HYPERLINK("https://leetcode.com/problems/count-different-palindromic-subsequences", "https://leetcode.com/problems/count-different-palindromic-subsequences")</f>
        <v/>
      </c>
      <c r="C122" t="inlineStr">
        <is>
          <t>Count Different Palindromic Subsequences</t>
        </is>
      </c>
      <c r="D122" t="inlineStr">
        <is>
          <t>43.5%</t>
        </is>
      </c>
      <c r="E122" t="inlineStr">
        <is>
          <t>Hard</t>
        </is>
      </c>
    </row>
    <row r="123">
      <c r="A123" s="1" t="n">
        <v>121</v>
      </c>
      <c r="B123">
        <f>HYPERLINK("https://leetcode.com/problems/delete-and-earn", "https://leetcode.com/problems/delete-and-earn")</f>
        <v/>
      </c>
      <c r="C123" t="inlineStr">
        <is>
          <t>Delete and Earn</t>
        </is>
      </c>
      <c r="D123" t="inlineStr">
        <is>
          <t>51.4%</t>
        </is>
      </c>
      <c r="E123" t="inlineStr">
        <is>
          <t>Medium</t>
        </is>
      </c>
    </row>
    <row r="124">
      <c r="A124" s="1" t="n">
        <v>122</v>
      </c>
      <c r="B124">
        <f>HYPERLINK("https://leetcode.com/problems/cherry-pickup", "https://leetcode.com/problems/cherry-pickup")</f>
        <v/>
      </c>
      <c r="C124" t="inlineStr">
        <is>
          <t>Cherry Pickup</t>
        </is>
      </c>
      <c r="D124" t="inlineStr">
        <is>
          <t>35.5%</t>
        </is>
      </c>
      <c r="E124" t="inlineStr">
        <is>
          <t>Hard</t>
        </is>
      </c>
    </row>
    <row r="125">
      <c r="A125" s="1" t="n">
        <v>123</v>
      </c>
      <c r="B125">
        <f>HYPERLINK("https://leetcode.com/problems/min-cost-climbing-stairs", "https://leetcode.com/problems/min-cost-climbing-stairs")</f>
        <v/>
      </c>
      <c r="C125" t="inlineStr">
        <is>
          <t>Min Cost Climbing Stairs</t>
        </is>
      </c>
      <c r="D125" t="inlineStr">
        <is>
          <t>53.6%</t>
        </is>
      </c>
      <c r="E125" t="inlineStr">
        <is>
          <t>Easy</t>
        </is>
      </c>
    </row>
    <row r="126">
      <c r="A126" s="1" t="n">
        <v>124</v>
      </c>
      <c r="B126">
        <f>HYPERLINK("https://leetcode.com/problems/number-of-corner-rectangles", "https://leetcode.com/problems/number-of-corner-rectangles")</f>
        <v/>
      </c>
      <c r="C126" t="inlineStr">
        <is>
          <t>Number Of Corner Rectangles</t>
        </is>
      </c>
      <c r="D126" t="inlineStr">
        <is>
          <t>67.3%</t>
        </is>
      </c>
      <c r="E126" t="inlineStr">
        <is>
          <t>Medium</t>
        </is>
      </c>
    </row>
    <row r="127">
      <c r="A127" s="1" t="n">
        <v>125</v>
      </c>
      <c r="B127">
        <f>HYPERLINK("https://leetcode.com/problems/largest-plus-sign", "https://leetcode.com/problems/largest-plus-sign")</f>
        <v/>
      </c>
      <c r="C127" t="inlineStr">
        <is>
          <t>Largest Plus Sign</t>
        </is>
      </c>
      <c r="D127" t="inlineStr">
        <is>
          <t>47.0%</t>
        </is>
      </c>
      <c r="E127" t="inlineStr">
        <is>
          <t>Medium</t>
        </is>
      </c>
    </row>
    <row r="128">
      <c r="A128" s="1" t="n">
        <v>126</v>
      </c>
      <c r="B128">
        <f>HYPERLINK("https://leetcode.com/problems/cheapest-flights-within-k-stops", "https://leetcode.com/problems/cheapest-flights-within-k-stops")</f>
        <v/>
      </c>
      <c r="C128" t="inlineStr">
        <is>
          <t>Cheapest Flights Within K Stops</t>
        </is>
      </c>
      <c r="D128" t="inlineStr">
        <is>
          <t>38.4%</t>
        </is>
      </c>
      <c r="E128" t="inlineStr">
        <is>
          <t>Medium</t>
        </is>
      </c>
    </row>
    <row r="129">
      <c r="A129" s="1" t="n">
        <v>127</v>
      </c>
      <c r="B129">
        <f>HYPERLINK("https://leetcode.com/problems/rotated-digits", "https://leetcode.com/problems/rotated-digits")</f>
        <v/>
      </c>
      <c r="C129" t="inlineStr">
        <is>
          <t>Rotated Digits</t>
        </is>
      </c>
      <c r="D129" t="inlineStr">
        <is>
          <t>57.4%</t>
        </is>
      </c>
      <c r="E129" t="inlineStr">
        <is>
          <t>Easy</t>
        </is>
      </c>
    </row>
    <row r="130">
      <c r="A130" s="1" t="n">
        <v>128</v>
      </c>
      <c r="B130">
        <f>HYPERLINK("https://leetcode.com/problems/domino-and-tromino-tiling", "https://leetcode.com/problems/domino-and-tromino-tiling")</f>
        <v/>
      </c>
      <c r="C130" t="inlineStr">
        <is>
          <t>Domino and Tromino Tiling</t>
        </is>
      </c>
      <c r="D130" t="inlineStr">
        <is>
          <t>40.8%</t>
        </is>
      </c>
      <c r="E130" t="inlineStr">
        <is>
          <t>Medium</t>
        </is>
      </c>
    </row>
    <row r="131">
      <c r="A131" s="1" t="n">
        <v>129</v>
      </c>
      <c r="B131">
        <f>HYPERLINK("https://leetcode.com/problems/champagne-tower", "https://leetcode.com/problems/champagne-tower")</f>
        <v/>
      </c>
      <c r="C131" t="inlineStr">
        <is>
          <t>Champagne Tower</t>
        </is>
      </c>
      <c r="D131" t="inlineStr">
        <is>
          <t>44.2%</t>
        </is>
      </c>
      <c r="E131" t="inlineStr">
        <is>
          <t>Medium</t>
        </is>
      </c>
    </row>
    <row r="132">
      <c r="A132" s="1" t="n">
        <v>130</v>
      </c>
      <c r="B132">
        <f>HYPERLINK("https://leetcode.com/problems/minimum-swaps-to-make-sequences-increasing", "https://leetcode.com/problems/minimum-swaps-to-make-sequences-increasing")</f>
        <v/>
      </c>
      <c r="C132" t="inlineStr">
        <is>
          <t>Minimum Swaps To Make Sequences Increasing</t>
        </is>
      </c>
      <c r="D132" t="inlineStr">
        <is>
          <t>38.7%</t>
        </is>
      </c>
      <c r="E132" t="inlineStr">
        <is>
          <t>Hard</t>
        </is>
      </c>
    </row>
    <row r="133">
      <c r="A133" s="1" t="n">
        <v>131</v>
      </c>
      <c r="B133">
        <f>HYPERLINK("https://leetcode.com/problems/split-array-with-same-average", "https://leetcode.com/problems/split-array-with-same-average")</f>
        <v/>
      </c>
      <c r="C133" t="inlineStr">
        <is>
          <t>Split Array With Same Average</t>
        </is>
      </c>
      <c r="D133" t="inlineStr">
        <is>
          <t>26.8%</t>
        </is>
      </c>
      <c r="E133" t="inlineStr">
        <is>
          <t>Hard</t>
        </is>
      </c>
    </row>
    <row r="134">
      <c r="A134" s="1" t="n">
        <v>132</v>
      </c>
      <c r="B134">
        <f>HYPERLINK("https://leetcode.com/problems/soup-servings", "https://leetcode.com/problems/soup-servings")</f>
        <v/>
      </c>
      <c r="C134" t="inlineStr">
        <is>
          <t>Soup Servings</t>
        </is>
      </c>
      <c r="D134" t="inlineStr">
        <is>
          <t>41.5%</t>
        </is>
      </c>
      <c r="E134" t="inlineStr">
        <is>
          <t>Medium</t>
        </is>
      </c>
    </row>
    <row r="135">
      <c r="A135" s="1" t="n">
        <v>133</v>
      </c>
      <c r="B135">
        <f>HYPERLINK("https://leetcode.com/problems/largest-sum-of-averages", "https://leetcode.com/problems/largest-sum-of-averages")</f>
        <v/>
      </c>
      <c r="C135" t="inlineStr">
        <is>
          <t>Largest Sum of Averages</t>
        </is>
      </c>
      <c r="D135" t="inlineStr">
        <is>
          <t>51.5%</t>
        </is>
      </c>
      <c r="E135" t="inlineStr">
        <is>
          <t>Medium</t>
        </is>
      </c>
    </row>
    <row r="136">
      <c r="A136" s="1" t="n">
        <v>134</v>
      </c>
      <c r="B136">
        <f>HYPERLINK("https://leetcode.com/problems/race-car", "https://leetcode.com/problems/race-car")</f>
        <v/>
      </c>
      <c r="C136" t="inlineStr">
        <is>
          <t>Race Car</t>
        </is>
      </c>
      <c r="D136" t="inlineStr">
        <is>
          <t>40.8%</t>
        </is>
      </c>
      <c r="E136" t="inlineStr">
        <is>
          <t>Hard</t>
        </is>
      </c>
    </row>
    <row r="137">
      <c r="A137" s="1" t="n">
        <v>135</v>
      </c>
      <c r="B137">
        <f>HYPERLINK("https://leetcode.com/problems/binary-trees-with-factors", "https://leetcode.com/problems/binary-trees-with-factors")</f>
        <v/>
      </c>
      <c r="C137" t="inlineStr">
        <is>
          <t>Binary Trees With Factors</t>
        </is>
      </c>
      <c r="D137" t="inlineStr">
        <is>
          <t>43.6%</t>
        </is>
      </c>
      <c r="E137" t="inlineStr">
        <is>
          <t>Medium</t>
        </is>
      </c>
    </row>
    <row r="138">
      <c r="A138" s="1" t="n">
        <v>136</v>
      </c>
      <c r="B138">
        <f>HYPERLINK("https://leetcode.com/problems/count-unique-characters-of-all-substrings-of-a-given-string", "https://leetcode.com/problems/count-unique-characters-of-all-substrings-of-a-given-string")</f>
        <v/>
      </c>
      <c r="C138" t="inlineStr">
        <is>
          <t>Count Unique Characters of All Substrings of a Given String</t>
        </is>
      </c>
      <c r="D138" t="inlineStr">
        <is>
          <t>46.7%</t>
        </is>
      </c>
      <c r="E138" t="inlineStr">
        <is>
          <t>Hard</t>
        </is>
      </c>
    </row>
    <row r="139">
      <c r="A139" s="1" t="n">
        <v>137</v>
      </c>
      <c r="B139">
        <f>HYPERLINK("https://leetcode.com/problems/sum-of-distances-in-tree", "https://leetcode.com/problems/sum-of-distances-in-tree")</f>
        <v/>
      </c>
      <c r="C139" t="inlineStr">
        <is>
          <t>Sum of Distances in Tree</t>
        </is>
      </c>
      <c r="D139" t="inlineStr">
        <is>
          <t>47.4%</t>
        </is>
      </c>
      <c r="E139" t="inlineStr">
        <is>
          <t>Hard</t>
        </is>
      </c>
    </row>
    <row r="140">
      <c r="A140" s="1" t="n">
        <v>138</v>
      </c>
      <c r="B140">
        <f>HYPERLINK("https://leetcode.com/problems/new-21-game", "https://leetcode.com/problems/new-21-game")</f>
        <v/>
      </c>
      <c r="C140" t="inlineStr">
        <is>
          <t>New 21 Game</t>
        </is>
      </c>
      <c r="D140" t="inlineStr">
        <is>
          <t>35.7%</t>
        </is>
      </c>
      <c r="E140" t="inlineStr">
        <is>
          <t>Medium</t>
        </is>
      </c>
    </row>
    <row r="141">
      <c r="A141" s="1" t="n">
        <v>139</v>
      </c>
      <c r="B141">
        <f>HYPERLINK("https://leetcode.com/problems/push-dominoes", "https://leetcode.com/problems/push-dominoes")</f>
        <v/>
      </c>
      <c r="C141" t="inlineStr">
        <is>
          <t>Push Dominoes</t>
        </is>
      </c>
      <c r="D141" t="inlineStr">
        <is>
          <t>50.5%</t>
        </is>
      </c>
      <c r="E141" t="inlineStr">
        <is>
          <t>Medium</t>
        </is>
      </c>
    </row>
    <row r="142">
      <c r="A142" s="1" t="n">
        <v>140</v>
      </c>
      <c r="B142">
        <f>HYPERLINK("https://leetcode.com/problems/longest-mountain-in-array", "https://leetcode.com/problems/longest-mountain-in-array")</f>
        <v/>
      </c>
      <c r="C142" t="inlineStr">
        <is>
          <t>Longest Mountain in Array</t>
        </is>
      </c>
      <c r="D142" t="inlineStr">
        <is>
          <t>38.9%</t>
        </is>
      </c>
      <c r="E142" t="inlineStr">
        <is>
          <t>Medium</t>
        </is>
      </c>
    </row>
    <row r="143">
      <c r="A143" s="1" t="n">
        <v>141</v>
      </c>
      <c r="B143">
        <f>HYPERLINK("https://leetcode.com/problems/shortest-path-visiting-all-nodes", "https://leetcode.com/problems/shortest-path-visiting-all-nodes")</f>
        <v/>
      </c>
      <c r="C143" t="inlineStr">
        <is>
          <t>Shortest Path Visiting All Nodes</t>
        </is>
      </c>
      <c r="D143" t="inlineStr">
        <is>
          <t>54.7%</t>
        </is>
      </c>
      <c r="E143" t="inlineStr">
        <is>
          <t>Hard</t>
        </is>
      </c>
    </row>
    <row r="144">
      <c r="A144" s="1" t="n">
        <v>142</v>
      </c>
      <c r="B144">
        <f>HYPERLINK("https://leetcode.com/problems/minimum-number-of-refueling-stops", "https://leetcode.com/problems/minimum-number-of-refueling-stops")</f>
        <v/>
      </c>
      <c r="C144" t="inlineStr">
        <is>
          <t>Minimum Number of Refueling Stops</t>
        </is>
      </c>
      <c r="D144" t="inlineStr">
        <is>
          <t>34.8%</t>
        </is>
      </c>
      <c r="E144" t="inlineStr">
        <is>
          <t>Hard</t>
        </is>
      </c>
    </row>
    <row r="145">
      <c r="A145" s="1" t="n">
        <v>143</v>
      </c>
      <c r="B145">
        <f>HYPERLINK("https://leetcode.com/problems/length-of-longest-fibonacci-subsequence", "https://leetcode.com/problems/length-of-longest-fibonacci-subsequence")</f>
        <v/>
      </c>
      <c r="C145" t="inlineStr">
        <is>
          <t>Length of Longest Fibonacci Subsequence</t>
        </is>
      </c>
      <c r="D145" t="inlineStr">
        <is>
          <t>48.4%</t>
        </is>
      </c>
      <c r="E145" t="inlineStr">
        <is>
          <t>Medium</t>
        </is>
      </c>
    </row>
    <row r="146">
      <c r="A146" s="1" t="n">
        <v>144</v>
      </c>
      <c r="B146">
        <f>HYPERLINK("https://leetcode.com/problems/stone-game", "https://leetcode.com/problems/stone-game")</f>
        <v/>
      </c>
      <c r="C146" t="inlineStr">
        <is>
          <t>Stone Game</t>
        </is>
      </c>
      <c r="D146" t="inlineStr">
        <is>
          <t>67.7%</t>
        </is>
      </c>
      <c r="E146" t="inlineStr">
        <is>
          <t>Medium</t>
        </is>
      </c>
    </row>
    <row r="147">
      <c r="A147" s="1" t="n">
        <v>145</v>
      </c>
      <c r="B147">
        <f>HYPERLINK("https://leetcode.com/problems/profitable-schemes", "https://leetcode.com/problems/profitable-schemes")</f>
        <v/>
      </c>
      <c r="C147" t="inlineStr">
        <is>
          <t>Profitable Schemes</t>
        </is>
      </c>
      <c r="D147" t="inlineStr">
        <is>
          <t>40.2%</t>
        </is>
      </c>
      <c r="E147" t="inlineStr">
        <is>
          <t>Hard</t>
        </is>
      </c>
    </row>
    <row r="148">
      <c r="A148" s="1" t="n">
        <v>146</v>
      </c>
      <c r="B148">
        <f>HYPERLINK("https://leetcode.com/problems/super-egg-drop", "https://leetcode.com/problems/super-egg-drop")</f>
        <v/>
      </c>
      <c r="C148" t="inlineStr">
        <is>
          <t>Super Egg Drop</t>
        </is>
      </c>
      <c r="D148" t="inlineStr">
        <is>
          <t>27.0%</t>
        </is>
      </c>
      <c r="E148" t="inlineStr">
        <is>
          <t>Hard</t>
        </is>
      </c>
    </row>
    <row r="149">
      <c r="A149" s="1" t="n">
        <v>147</v>
      </c>
      <c r="B149">
        <f>HYPERLINK("https://leetcode.com/problems/all-possible-full-binary-trees", "https://leetcode.com/problems/all-possible-full-binary-trees")</f>
        <v/>
      </c>
      <c r="C149" t="inlineStr">
        <is>
          <t>All Possible Full Binary Trees</t>
        </is>
      </c>
      <c r="D149" t="inlineStr">
        <is>
          <t>77.9%</t>
        </is>
      </c>
      <c r="E149" t="inlineStr">
        <is>
          <t>Medium</t>
        </is>
      </c>
    </row>
    <row r="150">
      <c r="A150" s="1" t="n">
        <v>148</v>
      </c>
      <c r="B150">
        <f>HYPERLINK("https://leetcode.com/problems/bitwise-ors-of-subarrays", "https://leetcode.com/problems/bitwise-ors-of-subarrays")</f>
        <v/>
      </c>
      <c r="C150" t="inlineStr">
        <is>
          <t>Bitwise ORs of Subarrays</t>
        </is>
      </c>
      <c r="D150" t="inlineStr">
        <is>
          <t>35.2%</t>
        </is>
      </c>
      <c r="E150" t="inlineStr">
        <is>
          <t>Medium</t>
        </is>
      </c>
    </row>
    <row r="151">
      <c r="A151" s="1" t="n">
        <v>149</v>
      </c>
      <c r="B151">
        <f>HYPERLINK("https://leetcode.com/problems/numbers-at-most-n-given-digit-set", "https://leetcode.com/problems/numbers-at-most-n-given-digit-set")</f>
        <v/>
      </c>
      <c r="C151" t="inlineStr">
        <is>
          <t>Numbers At Most N Given Digit Set</t>
        </is>
      </c>
      <c r="D151" t="inlineStr">
        <is>
          <t>36.2%</t>
        </is>
      </c>
      <c r="E151" t="inlineStr">
        <is>
          <t>Hard</t>
        </is>
      </c>
    </row>
    <row r="152">
      <c r="A152" s="1" t="n">
        <v>150</v>
      </c>
      <c r="B152">
        <f>HYPERLINK("https://leetcode.com/problems/valid-permutations-for-di-sequence", "https://leetcode.com/problems/valid-permutations-for-di-sequence")</f>
        <v/>
      </c>
      <c r="C152" t="inlineStr">
        <is>
          <t>Valid Permutations for DI Sequence</t>
        </is>
      </c>
      <c r="D152" t="inlineStr">
        <is>
          <t>55.9%</t>
        </is>
      </c>
      <c r="E152" t="inlineStr">
        <is>
          <t>Hard</t>
        </is>
      </c>
    </row>
    <row r="153">
      <c r="A153" s="1" t="n">
        <v>151</v>
      </c>
      <c r="B153">
        <f>HYPERLINK("https://leetcode.com/problems/sum-of-subarray-minimums", "https://leetcode.com/problems/sum-of-subarray-minimums")</f>
        <v/>
      </c>
      <c r="C153" t="inlineStr">
        <is>
          <t>Sum of Subarray Minimums</t>
        </is>
      </c>
      <c r="D153" t="inlineStr">
        <is>
          <t>32.9%</t>
        </is>
      </c>
      <c r="E153" t="inlineStr">
        <is>
          <t>Medium</t>
        </is>
      </c>
    </row>
    <row r="154">
      <c r="A154" s="1" t="n">
        <v>152</v>
      </c>
      <c r="B154">
        <f>HYPERLINK("https://leetcode.com/problems/cat-and-mouse", "https://leetcode.com/problems/cat-and-mouse")</f>
        <v/>
      </c>
      <c r="C154" t="inlineStr">
        <is>
          <t>Cat and Mouse</t>
        </is>
      </c>
      <c r="D154" t="inlineStr">
        <is>
          <t>35.0%</t>
        </is>
      </c>
      <c r="E154" t="inlineStr">
        <is>
          <t>Hard</t>
        </is>
      </c>
    </row>
    <row r="155">
      <c r="A155" s="1" t="n">
        <v>153</v>
      </c>
      <c r="B155">
        <f>HYPERLINK("https://leetcode.com/problems/maximum-sum-circular-subarray", "https://leetcode.com/problems/maximum-sum-circular-subarray")</f>
        <v/>
      </c>
      <c r="C155" t="inlineStr">
        <is>
          <t>Maximum Sum Circular Subarray</t>
        </is>
      </c>
      <c r="D155" t="inlineStr">
        <is>
          <t>34.6%</t>
        </is>
      </c>
      <c r="E155" t="inlineStr">
        <is>
          <t>Medium</t>
        </is>
      </c>
    </row>
    <row r="156">
      <c r="A156" s="1" t="n">
        <v>154</v>
      </c>
      <c r="B156">
        <f>HYPERLINK("https://leetcode.com/problems/number-of-music-playlists", "https://leetcode.com/problems/number-of-music-playlists")</f>
        <v/>
      </c>
      <c r="C156" t="inlineStr">
        <is>
          <t>Number of Music Playlists</t>
        </is>
      </c>
      <c r="D156" t="inlineStr">
        <is>
          <t>48.4%</t>
        </is>
      </c>
      <c r="E156" t="inlineStr">
        <is>
          <t>Hard</t>
        </is>
      </c>
    </row>
    <row r="157">
      <c r="A157" s="1" t="n">
        <v>155</v>
      </c>
      <c r="B157">
        <f>HYPERLINK("https://leetcode.com/problems/flip-string-to-monotone-increasing", "https://leetcode.com/problems/flip-string-to-monotone-increasing")</f>
        <v/>
      </c>
      <c r="C157" t="inlineStr">
        <is>
          <t>Flip String to Monotone Increasing</t>
        </is>
      </c>
      <c r="D157" t="inlineStr">
        <is>
          <t>53.8%</t>
        </is>
      </c>
      <c r="E157" t="inlineStr">
        <is>
          <t>Medium</t>
        </is>
      </c>
    </row>
    <row r="158">
      <c r="A158" s="1" t="n">
        <v>156</v>
      </c>
      <c r="B158">
        <f>HYPERLINK("https://leetcode.com/problems/minimum-falling-path-sum", "https://leetcode.com/problems/minimum-falling-path-sum")</f>
        <v/>
      </c>
      <c r="C158" t="inlineStr">
        <is>
          <t>Minimum Falling Path Sum</t>
        </is>
      </c>
      <c r="D158" t="inlineStr">
        <is>
          <t>64.5%</t>
        </is>
      </c>
      <c r="E158" t="inlineStr">
        <is>
          <t>Medium</t>
        </is>
      </c>
    </row>
    <row r="159">
      <c r="A159" s="1" t="n">
        <v>157</v>
      </c>
      <c r="B159">
        <f>HYPERLINK("https://leetcode.com/problems/knight-dialer", "https://leetcode.com/problems/knight-dialer")</f>
        <v/>
      </c>
      <c r="C159" t="inlineStr">
        <is>
          <t>Knight Dialer</t>
        </is>
      </c>
      <c r="D159" t="inlineStr">
        <is>
          <t>47.2%</t>
        </is>
      </c>
      <c r="E159" t="inlineStr">
        <is>
          <t>Medium</t>
        </is>
      </c>
    </row>
    <row r="160">
      <c r="A160" s="1" t="n">
        <v>158</v>
      </c>
      <c r="B160">
        <f>HYPERLINK("https://leetcode.com/problems/distinct-subsequences-ii", "https://leetcode.com/problems/distinct-subsequences-ii")</f>
        <v/>
      </c>
      <c r="C160" t="inlineStr">
        <is>
          <t>Distinct Subsequences II</t>
        </is>
      </c>
      <c r="D160" t="inlineStr">
        <is>
          <t>41.3%</t>
        </is>
      </c>
      <c r="E160" t="inlineStr">
        <is>
          <t>Hard</t>
        </is>
      </c>
    </row>
    <row r="161">
      <c r="A161" s="1" t="n">
        <v>159</v>
      </c>
      <c r="B161">
        <f>HYPERLINK("https://leetcode.com/problems/find-the-shortest-superstring", "https://leetcode.com/problems/find-the-shortest-superstring")</f>
        <v/>
      </c>
      <c r="C161" t="inlineStr">
        <is>
          <t>Find the Shortest Superstring</t>
        </is>
      </c>
      <c r="D161" t="inlineStr">
        <is>
          <t>45.9%</t>
        </is>
      </c>
      <c r="E161" t="inlineStr">
        <is>
          <t>Hard</t>
        </is>
      </c>
    </row>
    <row r="162">
      <c r="A162" s="1" t="n">
        <v>160</v>
      </c>
      <c r="B162">
        <f>HYPERLINK("https://leetcode.com/problems/tallest-billboard", "https://leetcode.com/problems/tallest-billboard")</f>
        <v/>
      </c>
      <c r="C162" t="inlineStr">
        <is>
          <t>Tallest Billboard</t>
        </is>
      </c>
      <c r="D162" t="inlineStr">
        <is>
          <t>39.8%</t>
        </is>
      </c>
      <c r="E162" t="inlineStr">
        <is>
          <t>Hard</t>
        </is>
      </c>
    </row>
    <row r="163">
      <c r="A163" s="1" t="n">
        <v>161</v>
      </c>
      <c r="B163">
        <f>HYPERLINK("https://leetcode.com/problems/delete-columns-to-make-sorted-iii", "https://leetcode.com/problems/delete-columns-to-make-sorted-iii")</f>
        <v/>
      </c>
      <c r="C163" t="inlineStr">
        <is>
          <t>Delete Columns to Make Sorted III</t>
        </is>
      </c>
      <c r="D163" t="inlineStr">
        <is>
          <t>55.6%</t>
        </is>
      </c>
      <c r="E163" t="inlineStr">
        <is>
          <t>Hard</t>
        </is>
      </c>
    </row>
    <row r="164">
      <c r="A164" s="1" t="n">
        <v>162</v>
      </c>
      <c r="B164">
        <f>HYPERLINK("https://leetcode.com/problems/least-operators-to-express-number", "https://leetcode.com/problems/least-operators-to-express-number")</f>
        <v/>
      </c>
      <c r="C164" t="inlineStr">
        <is>
          <t>Least Operators to Express Number</t>
        </is>
      </c>
      <c r="D164" t="inlineStr">
        <is>
          <t>45.4%</t>
        </is>
      </c>
      <c r="E164" t="inlineStr">
        <is>
          <t>Hard</t>
        </is>
      </c>
    </row>
    <row r="165">
      <c r="A165" s="1" t="n">
        <v>163</v>
      </c>
      <c r="B165">
        <f>HYPERLINK("https://leetcode.com/problems/binary-tree-cameras", "https://leetcode.com/problems/binary-tree-cameras")</f>
        <v/>
      </c>
      <c r="C165" t="inlineStr">
        <is>
          <t>Binary Tree Cameras</t>
        </is>
      </c>
      <c r="D165" t="inlineStr">
        <is>
          <t>40.7%</t>
        </is>
      </c>
      <c r="E165" t="inlineStr">
        <is>
          <t>Hard</t>
        </is>
      </c>
    </row>
    <row r="166">
      <c r="A166" s="1" t="n">
        <v>164</v>
      </c>
      <c r="B166">
        <f>HYPERLINK("https://leetcode.com/problems/fibonacci-number", "https://leetcode.com/problems/fibonacci-number")</f>
        <v/>
      </c>
      <c r="C166" t="inlineStr">
        <is>
          <t>Fibonacci Number</t>
        </is>
      </c>
      <c r="D166" t="inlineStr">
        <is>
          <t>67.8%</t>
        </is>
      </c>
      <c r="E166" t="inlineStr">
        <is>
          <t>Easy</t>
        </is>
      </c>
    </row>
    <row r="167">
      <c r="A167" s="1" t="n">
        <v>165</v>
      </c>
      <c r="B167">
        <f>HYPERLINK("https://leetcode.com/problems/odd-even-jump", "https://leetcode.com/problems/odd-even-jump")</f>
        <v/>
      </c>
      <c r="C167" t="inlineStr">
        <is>
          <t>Odd Even Jump</t>
        </is>
      </c>
      <c r="D167" t="inlineStr">
        <is>
          <t>41.2%</t>
        </is>
      </c>
      <c r="E167" t="inlineStr">
        <is>
          <t>Hard</t>
        </is>
      </c>
    </row>
    <row r="168">
      <c r="A168" s="1" t="n">
        <v>166</v>
      </c>
      <c r="B168">
        <f>HYPERLINK("https://leetcode.com/problems/longest-turbulent-subarray", "https://leetcode.com/problems/longest-turbulent-subarray")</f>
        <v/>
      </c>
      <c r="C168" t="inlineStr">
        <is>
          <t>Longest Turbulent Subarray</t>
        </is>
      </c>
      <c r="D168" t="inlineStr">
        <is>
          <t>46.7%</t>
        </is>
      </c>
      <c r="E168" t="inlineStr">
        <is>
          <t>Medium</t>
        </is>
      </c>
    </row>
    <row r="169">
      <c r="A169" s="1" t="n">
        <v>167</v>
      </c>
      <c r="B169">
        <f>HYPERLINK("https://leetcode.com/problems/minimum-cost-for-tickets", "https://leetcode.com/problems/minimum-cost-for-tickets")</f>
        <v/>
      </c>
      <c r="C169" t="inlineStr">
        <is>
          <t>Minimum Cost For Tickets</t>
        </is>
      </c>
      <c r="D169" t="inlineStr">
        <is>
          <t>63.0%</t>
        </is>
      </c>
      <c r="E169" t="inlineStr">
        <is>
          <t>Medium</t>
        </is>
      </c>
    </row>
    <row r="170">
      <c r="A170" s="1" t="n">
        <v>168</v>
      </c>
      <c r="B170">
        <f>HYPERLINK("https://leetcode.com/problems/number-of-squareful-arrays", "https://leetcode.com/problems/number-of-squareful-arrays")</f>
        <v/>
      </c>
      <c r="C170" t="inlineStr">
        <is>
          <t>Number of Squareful Arrays</t>
        </is>
      </c>
      <c r="D170" t="inlineStr">
        <is>
          <t>48.6%</t>
        </is>
      </c>
      <c r="E170" t="inlineStr">
        <is>
          <t>Hard</t>
        </is>
      </c>
    </row>
    <row r="171">
      <c r="A171" s="1" t="n">
        <v>169</v>
      </c>
      <c r="B171">
        <f>HYPERLINK("https://leetcode.com/problems/minimum-cost-to-merge-stones", "https://leetcode.com/problems/minimum-cost-to-merge-stones")</f>
        <v/>
      </c>
      <c r="C171" t="inlineStr">
        <is>
          <t>Minimum Cost to Merge Stones</t>
        </is>
      </c>
      <c r="D171" t="inlineStr">
        <is>
          <t>41.0%</t>
        </is>
      </c>
      <c r="E171" t="inlineStr">
        <is>
          <t>Hard</t>
        </is>
      </c>
    </row>
    <row r="172">
      <c r="A172" s="1" t="n">
        <v>170</v>
      </c>
      <c r="B172">
        <f>HYPERLINK("https://leetcode.com/problems/shortest-way-to-form-string", "https://leetcode.com/problems/shortest-way-to-form-string")</f>
        <v/>
      </c>
      <c r="C172" t="inlineStr">
        <is>
          <t>Shortest Way to Form String</t>
        </is>
      </c>
      <c r="D172" t="inlineStr">
        <is>
          <t>57.4%</t>
        </is>
      </c>
      <c r="E172" t="inlineStr">
        <is>
          <t>Medium</t>
        </is>
      </c>
    </row>
    <row r="173">
      <c r="A173" s="1" t="n">
        <v>171</v>
      </c>
      <c r="B173">
        <f>HYPERLINK("https://leetcode.com/problems/numbers-with-repeated-digits", "https://leetcode.com/problems/numbers-with-repeated-digits")</f>
        <v/>
      </c>
      <c r="C173" t="inlineStr">
        <is>
          <t>Numbers With Repeated Digits</t>
        </is>
      </c>
      <c r="D173" t="inlineStr">
        <is>
          <t>38.0%</t>
        </is>
      </c>
      <c r="E173" t="inlineStr">
        <is>
          <t>Hard</t>
        </is>
      </c>
    </row>
    <row r="174">
      <c r="A174" s="1" t="n">
        <v>172</v>
      </c>
      <c r="B174">
        <f>HYPERLINK("https://leetcode.com/problems/longest-repeating-substring", "https://leetcode.com/problems/longest-repeating-substring")</f>
        <v/>
      </c>
      <c r="C174" t="inlineStr">
        <is>
          <t>Longest Repeating Substring</t>
        </is>
      </c>
      <c r="D174" t="inlineStr">
        <is>
          <t>58.6%</t>
        </is>
      </c>
      <c r="E174" t="inlineStr">
        <is>
          <t>Medium</t>
        </is>
      </c>
    </row>
    <row r="175">
      <c r="A175" s="1" t="n">
        <v>173</v>
      </c>
      <c r="B175">
        <f>HYPERLINK("https://leetcode.com/problems/best-sightseeing-pair", "https://leetcode.com/problems/best-sightseeing-pair")</f>
        <v/>
      </c>
      <c r="C175" t="inlineStr">
        <is>
          <t>Best Sightseeing Pair</t>
        </is>
      </c>
      <c r="D175" t="inlineStr">
        <is>
          <t>53.2%</t>
        </is>
      </c>
      <c r="E175" t="inlineStr">
        <is>
          <t>Medium</t>
        </is>
      </c>
    </row>
    <row r="176">
      <c r="A176" s="1" t="n">
        <v>174</v>
      </c>
      <c r="B176">
        <f>HYPERLINK("https://leetcode.com/problems/campus-bikes-ii", "https://leetcode.com/problems/campus-bikes-ii")</f>
        <v/>
      </c>
      <c r="C176" t="inlineStr">
        <is>
          <t>Campus Bikes II</t>
        </is>
      </c>
      <c r="D176" t="inlineStr">
        <is>
          <t>54.3%</t>
        </is>
      </c>
      <c r="E176" t="inlineStr">
        <is>
          <t>Medium</t>
        </is>
      </c>
    </row>
    <row r="177">
      <c r="A177" s="1" t="n">
        <v>175</v>
      </c>
      <c r="B177">
        <f>HYPERLINK("https://leetcode.com/problems/digit-count-in-range", "https://leetcode.com/problems/digit-count-in-range")</f>
        <v/>
      </c>
      <c r="C177" t="inlineStr">
        <is>
          <t>Digit Count in Range</t>
        </is>
      </c>
      <c r="D177" t="inlineStr">
        <is>
          <t>41.9%</t>
        </is>
      </c>
      <c r="E177" t="inlineStr">
        <is>
          <t>Hard</t>
        </is>
      </c>
    </row>
    <row r="178">
      <c r="A178" s="1" t="n">
        <v>176</v>
      </c>
      <c r="B178">
        <f>HYPERLINK("https://leetcode.com/problems/video-stitching", "https://leetcode.com/problems/video-stitching")</f>
        <v/>
      </c>
      <c r="C178" t="inlineStr">
        <is>
          <t>Video Stitching</t>
        </is>
      </c>
      <c r="D178" t="inlineStr">
        <is>
          <t>49.1%</t>
        </is>
      </c>
      <c r="E178" t="inlineStr">
        <is>
          <t>Medium</t>
        </is>
      </c>
    </row>
    <row r="179">
      <c r="A179" s="1" t="n">
        <v>177</v>
      </c>
      <c r="B179">
        <f>HYPERLINK("https://leetcode.com/problems/divisor-game", "https://leetcode.com/problems/divisor-game")</f>
        <v/>
      </c>
      <c r="C179" t="inlineStr">
        <is>
          <t>Divisor Game</t>
        </is>
      </c>
      <c r="D179" t="inlineStr">
        <is>
          <t>66.2%</t>
        </is>
      </c>
      <c r="E179" t="inlineStr">
        <is>
          <t>Easy</t>
        </is>
      </c>
    </row>
    <row r="180">
      <c r="A180" s="1" t="n">
        <v>178</v>
      </c>
      <c r="B180">
        <f>HYPERLINK("https://leetcode.com/problems/longest-arithmetic-subsequence", "https://leetcode.com/problems/longest-arithmetic-subsequence")</f>
        <v/>
      </c>
      <c r="C180" t="inlineStr">
        <is>
          <t>Longest Arithmetic Subsequence</t>
        </is>
      </c>
      <c r="D180" t="inlineStr">
        <is>
          <t>49.2%</t>
        </is>
      </c>
      <c r="E180" t="inlineStr">
        <is>
          <t>Medium</t>
        </is>
      </c>
    </row>
    <row r="181">
      <c r="A181" s="1" t="n">
        <v>179</v>
      </c>
      <c r="B181">
        <f>HYPERLINK("https://leetcode.com/problems/maximum-sum-of-two-non-overlapping-subarrays", "https://leetcode.com/problems/maximum-sum-of-two-non-overlapping-subarrays")</f>
        <v/>
      </c>
      <c r="C181" t="inlineStr">
        <is>
          <t>Maximum Sum of Two Non-Overlapping Subarrays</t>
        </is>
      </c>
      <c r="D181" t="inlineStr">
        <is>
          <t>59.1%</t>
        </is>
      </c>
      <c r="E181" t="inlineStr">
        <is>
          <t>Medium</t>
        </is>
      </c>
    </row>
    <row r="182">
      <c r="A182" s="1" t="n">
        <v>180</v>
      </c>
      <c r="B182">
        <f>HYPERLINK("https://leetcode.com/problems/uncrossed-lines", "https://leetcode.com/problems/uncrossed-lines")</f>
        <v/>
      </c>
      <c r="C182" t="inlineStr">
        <is>
          <t>Uncrossed Lines</t>
        </is>
      </c>
      <c r="D182" t="inlineStr">
        <is>
          <t>56.5%</t>
        </is>
      </c>
      <c r="E182" t="inlineStr">
        <is>
          <t>Medium</t>
        </is>
      </c>
    </row>
    <row r="183">
      <c r="A183" s="1" t="n">
        <v>181</v>
      </c>
      <c r="B183">
        <f>HYPERLINK("https://leetcode.com/problems/minimum-score-triangulation-of-polygon", "https://leetcode.com/problems/minimum-score-triangulation-of-polygon")</f>
        <v/>
      </c>
      <c r="C183" t="inlineStr">
        <is>
          <t>Minimum Score Triangulation of Polygon</t>
        </is>
      </c>
      <c r="D183" t="inlineStr">
        <is>
          <t>51.0%</t>
        </is>
      </c>
      <c r="E183" t="inlineStr">
        <is>
          <t>Medium</t>
        </is>
      </c>
    </row>
    <row r="184">
      <c r="A184" s="1" t="n">
        <v>182</v>
      </c>
      <c r="B184">
        <f>HYPERLINK("https://leetcode.com/problems/as-far-from-land-as-possible", "https://leetcode.com/problems/as-far-from-land-as-possible")</f>
        <v/>
      </c>
      <c r="C184" t="inlineStr">
        <is>
          <t>As Far from Land as Possible</t>
        </is>
      </c>
      <c r="D184" t="inlineStr">
        <is>
          <t>46.1%</t>
        </is>
      </c>
      <c r="E184" t="inlineStr">
        <is>
          <t>Medium</t>
        </is>
      </c>
    </row>
    <row r="185">
      <c r="A185" s="1" t="n">
        <v>183</v>
      </c>
      <c r="B185">
        <f>HYPERLINK("https://leetcode.com/problems/partition-array-for-maximum-sum", "https://leetcode.com/problems/partition-array-for-maximum-sum")</f>
        <v/>
      </c>
      <c r="C185" t="inlineStr">
        <is>
          <t>Partition Array for Maximum Sum</t>
        </is>
      </c>
      <c r="D185" t="inlineStr">
        <is>
          <t>68.2%</t>
        </is>
      </c>
      <c r="E185" t="inlineStr">
        <is>
          <t>Medium</t>
        </is>
      </c>
    </row>
    <row r="186">
      <c r="A186" s="1" t="n">
        <v>184</v>
      </c>
      <c r="B186">
        <f>HYPERLINK("https://leetcode.com/problems/longest-string-chain", "https://leetcode.com/problems/longest-string-chain")</f>
        <v/>
      </c>
      <c r="C186" t="inlineStr">
        <is>
          <t>Longest String Chain</t>
        </is>
      </c>
      <c r="D186" t="inlineStr">
        <is>
          <t>56.3%</t>
        </is>
      </c>
      <c r="E186" t="inlineStr">
        <is>
          <t>Medium</t>
        </is>
      </c>
    </row>
    <row r="187">
      <c r="A187" s="1" t="n">
        <v>185</v>
      </c>
      <c r="B187">
        <f>HYPERLINK("https://leetcode.com/problems/last-stone-weight-ii", "https://leetcode.com/problems/last-stone-weight-ii")</f>
        <v/>
      </c>
      <c r="C187" t="inlineStr">
        <is>
          <t>Last Stone Weight II</t>
        </is>
      </c>
      <c r="D187" t="inlineStr">
        <is>
          <t>47.5%</t>
        </is>
      </c>
      <c r="E187" t="inlineStr">
        <is>
          <t>Medium</t>
        </is>
      </c>
    </row>
    <row r="188">
      <c r="A188" s="1" t="n">
        <v>186</v>
      </c>
      <c r="B188">
        <f>HYPERLINK("https://leetcode.com/problems/shortest-distance-to-target-color", "https://leetcode.com/problems/shortest-distance-to-target-color")</f>
        <v/>
      </c>
      <c r="C188" t="inlineStr">
        <is>
          <t>Shortest Distance to Target Color</t>
        </is>
      </c>
      <c r="D188" t="inlineStr">
        <is>
          <t>54.2%</t>
        </is>
      </c>
      <c r="E188" t="inlineStr">
        <is>
          <t>Medium</t>
        </is>
      </c>
    </row>
    <row r="189">
      <c r="A189" s="1" t="n">
        <v>187</v>
      </c>
      <c r="B189">
        <f>HYPERLINK("https://leetcode.com/problems/toss-strange-coins", "https://leetcode.com/problems/toss-strange-coins")</f>
        <v/>
      </c>
      <c r="C189" t="inlineStr">
        <is>
          <t>Toss Strange Coins</t>
        </is>
      </c>
      <c r="D189" t="inlineStr">
        <is>
          <t>50.4%</t>
        </is>
      </c>
      <c r="E189" t="inlineStr">
        <is>
          <t>Medium</t>
        </is>
      </c>
    </row>
    <row r="190">
      <c r="A190" s="1" t="n">
        <v>188</v>
      </c>
      <c r="B190">
        <f>HYPERLINK("https://leetcode.com/problems/shortest-common-supersequence", "https://leetcode.com/problems/shortest-common-supersequence")</f>
        <v/>
      </c>
      <c r="C190" t="inlineStr">
        <is>
          <t xml:space="preserve">Shortest Common Supersequence </t>
        </is>
      </c>
      <c r="D190" t="inlineStr">
        <is>
          <t>54.1%</t>
        </is>
      </c>
      <c r="E190" t="inlineStr">
        <is>
          <t>Hard</t>
        </is>
      </c>
    </row>
    <row r="191">
      <c r="A191" s="1" t="n">
        <v>189</v>
      </c>
      <c r="B191">
        <f>HYPERLINK("https://leetcode.com/problems/valid-palindrome-iii", "https://leetcode.com/problems/valid-palindrome-iii")</f>
        <v/>
      </c>
      <c r="C191" t="inlineStr">
        <is>
          <t>Valid Palindrome III</t>
        </is>
      </c>
      <c r="D191" t="inlineStr">
        <is>
          <t>50.4%</t>
        </is>
      </c>
      <c r="E191" t="inlineStr">
        <is>
          <t>Hard</t>
        </is>
      </c>
    </row>
    <row r="192">
      <c r="A192" s="1" t="n">
        <v>190</v>
      </c>
      <c r="B192">
        <f>HYPERLINK("https://leetcode.com/problems/filling-bookcase-shelves", "https://leetcode.com/problems/filling-bookcase-shelves")</f>
        <v/>
      </c>
      <c r="C192" t="inlineStr">
        <is>
          <t>Filling Bookcase Shelves</t>
        </is>
      </c>
      <c r="D192" t="inlineStr">
        <is>
          <t>57.7%</t>
        </is>
      </c>
      <c r="E192" t="inlineStr">
        <is>
          <t>Medium</t>
        </is>
      </c>
    </row>
    <row r="193">
      <c r="A193" s="1" t="n">
        <v>191</v>
      </c>
      <c r="B193">
        <f>HYPERLINK("https://leetcode.com/problems/palindrome-removal", "https://leetcode.com/problems/palindrome-removal")</f>
        <v/>
      </c>
      <c r="C193" t="inlineStr">
        <is>
          <t>Palindrome Removal</t>
        </is>
      </c>
      <c r="D193" t="inlineStr">
        <is>
          <t>45.8%</t>
        </is>
      </c>
      <c r="E193" t="inlineStr">
        <is>
          <t>Hard</t>
        </is>
      </c>
    </row>
    <row r="194">
      <c r="A194" s="1" t="n">
        <v>192</v>
      </c>
      <c r="B194">
        <f>HYPERLINK("https://leetcode.com/problems/handshakes-that-dont-cross", "https://leetcode.com/problems/handshakes-that-dont-cross")</f>
        <v/>
      </c>
      <c r="C194" t="inlineStr">
        <is>
          <t>Handshakes That Don't Cross</t>
        </is>
      </c>
      <c r="D194" t="inlineStr">
        <is>
          <t>54.5%</t>
        </is>
      </c>
      <c r="E194" t="inlineStr">
        <is>
          <t>Hard</t>
        </is>
      </c>
    </row>
    <row r="195">
      <c r="A195" s="1" t="n">
        <v>193</v>
      </c>
      <c r="B195">
        <f>HYPERLINK("https://leetcode.com/problems/smallest-sufficient-team", "https://leetcode.com/problems/smallest-sufficient-team")</f>
        <v/>
      </c>
      <c r="C195" t="inlineStr">
        <is>
          <t>Smallest Sufficient Team</t>
        </is>
      </c>
      <c r="D195" t="inlineStr">
        <is>
          <t>47.2%</t>
        </is>
      </c>
      <c r="E195" t="inlineStr">
        <is>
          <t>Hard</t>
        </is>
      </c>
    </row>
    <row r="196">
      <c r="A196" s="1" t="n">
        <v>194</v>
      </c>
      <c r="B196">
        <f>HYPERLINK("https://leetcode.com/problems/minimum-falling-path-sum-ii", "https://leetcode.com/problems/minimum-falling-path-sum-ii")</f>
        <v/>
      </c>
      <c r="C196" t="inlineStr">
        <is>
          <t>Minimum Falling Path Sum II</t>
        </is>
      </c>
      <c r="D196" t="inlineStr">
        <is>
          <t>63.0%</t>
        </is>
      </c>
      <c r="E196" t="inlineStr">
        <is>
          <t>Hard</t>
        </is>
      </c>
    </row>
    <row r="197">
      <c r="A197" s="1" t="n">
        <v>195</v>
      </c>
      <c r="B197">
        <f>HYPERLINK("https://leetcode.com/problems/minimum-cost-tree-from-leaf-values", "https://leetcode.com/problems/minimum-cost-tree-from-leaf-values")</f>
        <v/>
      </c>
      <c r="C197" t="inlineStr">
        <is>
          <t>Minimum Cost Tree From Leaf Values</t>
        </is>
      </c>
      <c r="D197" t="inlineStr">
        <is>
          <t>67.4%</t>
        </is>
      </c>
      <c r="E197" t="inlineStr">
        <is>
          <t>Medium</t>
        </is>
      </c>
    </row>
    <row r="198">
      <c r="A198" s="1" t="n">
        <v>196</v>
      </c>
      <c r="B198">
        <f>HYPERLINK("https://leetcode.com/problems/number-of-paths-with-max-score", "https://leetcode.com/problems/number-of-paths-with-max-score")</f>
        <v/>
      </c>
      <c r="C198" t="inlineStr">
        <is>
          <t>Number of Paths with Max Score</t>
        </is>
      </c>
      <c r="D198" t="inlineStr">
        <is>
          <t>38.2%</t>
        </is>
      </c>
      <c r="E198" t="inlineStr">
        <is>
          <t>Hard</t>
        </is>
      </c>
    </row>
    <row r="199">
      <c r="A199" s="1" t="n">
        <v>197</v>
      </c>
      <c r="B199">
        <f>HYPERLINK("https://leetcode.com/problems/n-th-tribonacci-number", "https://leetcode.com/problems/n-th-tribonacci-number")</f>
        <v/>
      </c>
      <c r="C199" t="inlineStr">
        <is>
          <t>N-th Tribonacci Number</t>
        </is>
      </c>
      <c r="D199" t="inlineStr">
        <is>
          <t>55.7%</t>
        </is>
      </c>
      <c r="E199" t="inlineStr">
        <is>
          <t>Easy</t>
        </is>
      </c>
    </row>
    <row r="200">
      <c r="A200" s="1" t="n">
        <v>198</v>
      </c>
      <c r="B200">
        <f>HYPERLINK("https://leetcode.com/problems/largest-1-bordered-square", "https://leetcode.com/problems/largest-1-bordered-square")</f>
        <v/>
      </c>
      <c r="C200" t="inlineStr">
        <is>
          <t>Largest 1-Bordered Square</t>
        </is>
      </c>
      <c r="D200" t="inlineStr">
        <is>
          <t>48.8%</t>
        </is>
      </c>
      <c r="E200" t="inlineStr">
        <is>
          <t>Medium</t>
        </is>
      </c>
    </row>
    <row r="201">
      <c r="A201" s="1" t="n">
        <v>199</v>
      </c>
      <c r="B201">
        <f>HYPERLINK("https://leetcode.com/problems/stone-game-ii", "https://leetcode.com/problems/stone-game-ii")</f>
        <v/>
      </c>
      <c r="C201" t="inlineStr">
        <is>
          <t>Stone Game II</t>
        </is>
      </c>
      <c r="D201" t="inlineStr">
        <is>
          <t>64.6%</t>
        </is>
      </c>
      <c r="E201" t="inlineStr">
        <is>
          <t>Medium</t>
        </is>
      </c>
    </row>
    <row r="202">
      <c r="A202" s="1" t="n">
        <v>200</v>
      </c>
      <c r="B202">
        <f>HYPERLINK("https://leetcode.com/problems/distinct-echo-substrings", "https://leetcode.com/problems/distinct-echo-substrings")</f>
        <v/>
      </c>
      <c r="C202" t="inlineStr">
        <is>
          <t>Distinct Echo Substrings</t>
        </is>
      </c>
      <c r="D202" t="inlineStr">
        <is>
          <t>49.5%</t>
        </is>
      </c>
      <c r="E202" t="inlineStr">
        <is>
          <t>Hard</t>
        </is>
      </c>
    </row>
    <row r="203">
      <c r="A203" s="1" t="n">
        <v>201</v>
      </c>
      <c r="B203">
        <f>HYPERLINK("https://leetcode.com/problems/longest-common-subsequence", "https://leetcode.com/problems/longest-common-subsequence")</f>
        <v/>
      </c>
      <c r="C203" t="inlineStr">
        <is>
          <t>Longest Common Subsequence</t>
        </is>
      </c>
      <c r="D203" t="inlineStr">
        <is>
          <t>58.8%</t>
        </is>
      </c>
      <c r="E203" t="inlineStr">
        <is>
          <t>Medium</t>
        </is>
      </c>
    </row>
    <row r="204">
      <c r="A204" s="1" t="n">
        <v>202</v>
      </c>
      <c r="B204">
        <f>HYPERLINK("https://leetcode.com/problems/longest-chunked-palindrome-decomposition", "https://leetcode.com/problems/longest-chunked-palindrome-decomposition")</f>
        <v/>
      </c>
      <c r="C204" t="inlineStr">
        <is>
          <t>Longest Chunked Palindrome Decomposition</t>
        </is>
      </c>
      <c r="D204" t="inlineStr">
        <is>
          <t>59.7%</t>
        </is>
      </c>
      <c r="E204" t="inlineStr">
        <is>
          <t>Hard</t>
        </is>
      </c>
    </row>
    <row r="205">
      <c r="A205" s="1" t="n">
        <v>203</v>
      </c>
      <c r="B205">
        <f>HYPERLINK("https://leetcode.com/problems/number-of-dice-rolls-with-target-sum", "https://leetcode.com/problems/number-of-dice-rolls-with-target-sum")</f>
        <v/>
      </c>
      <c r="C205" t="inlineStr">
        <is>
          <t>Number of Dice Rolls With Target Sum</t>
        </is>
      </c>
      <c r="D205" t="inlineStr">
        <is>
          <t>47.7%</t>
        </is>
      </c>
      <c r="E205" t="inlineStr">
        <is>
          <t>Medium</t>
        </is>
      </c>
    </row>
    <row r="206">
      <c r="A206" s="1" t="n">
        <v>204</v>
      </c>
      <c r="B206">
        <f>HYPERLINK("https://leetcode.com/problems/largest-multiple-of-three", "https://leetcode.com/problems/largest-multiple-of-three")</f>
        <v/>
      </c>
      <c r="C206" t="inlineStr">
        <is>
          <t>Largest Multiple of Three</t>
        </is>
      </c>
      <c r="D206" t="inlineStr">
        <is>
          <t>34.5%</t>
        </is>
      </c>
      <c r="E206" t="inlineStr">
        <is>
          <t>Hard</t>
        </is>
      </c>
    </row>
    <row r="207">
      <c r="A207" s="1" t="n">
        <v>205</v>
      </c>
      <c r="B207">
        <f>HYPERLINK("https://leetcode.com/problems/constrained-subsequence-sum", "https://leetcode.com/problems/constrained-subsequence-sum")</f>
        <v/>
      </c>
      <c r="C207" t="inlineStr">
        <is>
          <t>Constrained Subsequence Sum</t>
        </is>
      </c>
      <c r="D207" t="inlineStr">
        <is>
          <t>45.1%</t>
        </is>
      </c>
      <c r="E207" t="inlineStr">
        <is>
          <t>Hard</t>
        </is>
      </c>
    </row>
    <row r="208">
      <c r="A208" s="1" t="n">
        <v>206</v>
      </c>
      <c r="B208">
        <f>HYPERLINK("https://leetcode.com/problems/maximum-subarray-sum-with-one-deletion", "https://leetcode.com/problems/maximum-subarray-sum-with-one-deletion")</f>
        <v/>
      </c>
      <c r="C208" t="inlineStr">
        <is>
          <t>Maximum Subarray Sum with One Deletion</t>
        </is>
      </c>
      <c r="D208" t="inlineStr">
        <is>
          <t>39.6%</t>
        </is>
      </c>
      <c r="E208" t="inlineStr">
        <is>
          <t>Medium</t>
        </is>
      </c>
    </row>
    <row r="209">
      <c r="A209" s="1" t="n">
        <v>207</v>
      </c>
      <c r="B209">
        <f>HYPERLINK("https://leetcode.com/problems/make-array-strictly-increasing", "https://leetcode.com/problems/make-array-strictly-increasing")</f>
        <v/>
      </c>
      <c r="C209" t="inlineStr">
        <is>
          <t>Make Array Strictly Increasing</t>
        </is>
      </c>
      <c r="D209" t="inlineStr">
        <is>
          <t>43.2%</t>
        </is>
      </c>
      <c r="E209" t="inlineStr">
        <is>
          <t>Hard</t>
        </is>
      </c>
    </row>
    <row r="210">
      <c r="A210" s="1" t="n">
        <v>208</v>
      </c>
      <c r="B210">
        <f>HYPERLINK("https://leetcode.com/problems/kth-ancestor-of-a-tree-node", "https://leetcode.com/problems/kth-ancestor-of-a-tree-node")</f>
        <v/>
      </c>
      <c r="C210" t="inlineStr">
        <is>
          <t>Kth Ancestor of a Tree Node</t>
        </is>
      </c>
      <c r="D210" t="inlineStr">
        <is>
          <t>33.0%</t>
        </is>
      </c>
      <c r="E210" t="inlineStr">
        <is>
          <t>Hard</t>
        </is>
      </c>
    </row>
    <row r="211">
      <c r="A211" s="1" t="n">
        <v>209</v>
      </c>
      <c r="B211">
        <f>HYPERLINK("https://leetcode.com/problems/k-concatenation-maximum-sum", "https://leetcode.com/problems/k-concatenation-maximum-sum")</f>
        <v/>
      </c>
      <c r="C211" t="inlineStr">
        <is>
          <t>K-Concatenation Maximum Sum</t>
        </is>
      </c>
      <c r="D211" t="inlineStr">
        <is>
          <t>24.7%</t>
        </is>
      </c>
      <c r="E211" t="inlineStr">
        <is>
          <t>Medium</t>
        </is>
      </c>
    </row>
    <row r="212">
      <c r="A212" s="1" t="n">
        <v>210</v>
      </c>
      <c r="B212">
        <f>HYPERLINK("https://leetcode.com/problems/count-ways-to-build-rooms-in-an-ant-colony", "https://leetcode.com/problems/count-ways-to-build-rooms-in-an-ant-colony")</f>
        <v/>
      </c>
      <c r="C212" t="inlineStr">
        <is>
          <t>Count Ways to Build Rooms in an Ant Colony</t>
        </is>
      </c>
      <c r="D212" t="inlineStr">
        <is>
          <t>49.3%</t>
        </is>
      </c>
      <c r="E212" t="inlineStr">
        <is>
          <t>Hard</t>
        </is>
      </c>
    </row>
    <row r="213">
      <c r="A213" s="1" t="n">
        <v>211</v>
      </c>
      <c r="B213">
        <f>HYPERLINK("https://leetcode.com/problems/where-will-the-ball-fall", "https://leetcode.com/problems/where-will-the-ball-fall")</f>
        <v/>
      </c>
      <c r="C213" t="inlineStr">
        <is>
          <t>Where Will the Ball Fall</t>
        </is>
      </c>
      <c r="D213" t="inlineStr">
        <is>
          <t>63.1%</t>
        </is>
      </c>
      <c r="E213" t="inlineStr">
        <is>
          <t>Medium</t>
        </is>
      </c>
    </row>
    <row r="214">
      <c r="A214" s="1" t="n">
        <v>212</v>
      </c>
      <c r="B214">
        <f>HYPERLINK("https://leetcode.com/problems/longest-arithmetic-subsequence-of-given-difference", "https://leetcode.com/problems/longest-arithmetic-subsequence-of-given-difference")</f>
        <v/>
      </c>
      <c r="C214" t="inlineStr">
        <is>
          <t>Longest Arithmetic Subsequence of Given Difference</t>
        </is>
      </c>
      <c r="D214" t="inlineStr">
        <is>
          <t>47.5%</t>
        </is>
      </c>
      <c r="E214" t="inlineStr">
        <is>
          <t>Medium</t>
        </is>
      </c>
    </row>
    <row r="215">
      <c r="A215" s="1" t="n">
        <v>213</v>
      </c>
      <c r="B215">
        <f>HYPERLINK("https://leetcode.com/problems/count-vowels-permutation", "https://leetcode.com/problems/count-vowels-permutation")</f>
        <v/>
      </c>
      <c r="C215" t="inlineStr">
        <is>
          <t>Count Vowels Permutation</t>
        </is>
      </c>
      <c r="D215" t="inlineStr">
        <is>
          <t>54.3%</t>
        </is>
      </c>
      <c r="E215" t="inlineStr">
        <is>
          <t>Hard</t>
        </is>
      </c>
    </row>
    <row r="216">
      <c r="A216" s="1" t="n">
        <v>214</v>
      </c>
      <c r="B216">
        <f>HYPERLINK("https://leetcode.com/problems/dice-roll-simulation", "https://leetcode.com/problems/dice-roll-simulation")</f>
        <v/>
      </c>
      <c r="C216" t="inlineStr">
        <is>
          <t>Dice Roll Simulation</t>
        </is>
      </c>
      <c r="D216" t="inlineStr">
        <is>
          <t>47.0%</t>
        </is>
      </c>
      <c r="E216" t="inlineStr">
        <is>
          <t>Hard</t>
        </is>
      </c>
    </row>
    <row r="217">
      <c r="A217" s="1" t="n">
        <v>215</v>
      </c>
      <c r="B217">
        <f>HYPERLINK("https://leetcode.com/problems/maximum-profit-in-job-scheduling", "https://leetcode.com/problems/maximum-profit-in-job-scheduling")</f>
        <v/>
      </c>
      <c r="C217" t="inlineStr">
        <is>
          <t>Maximum Profit in Job Scheduling</t>
        </is>
      </c>
      <c r="D217" t="inlineStr">
        <is>
          <t>48.3%</t>
        </is>
      </c>
      <c r="E217" t="inlineStr">
        <is>
          <t>Hard</t>
        </is>
      </c>
    </row>
    <row r="218">
      <c r="A218" s="1" t="n">
        <v>216</v>
      </c>
      <c r="B218">
        <f>HYPERLINK("https://leetcode.com/problems/tiling-a-rectangle-with-the-fewest-squares", "https://leetcode.com/problems/tiling-a-rectangle-with-the-fewest-squares")</f>
        <v/>
      </c>
      <c r="C218" t="inlineStr">
        <is>
          <t>Tiling a Rectangle with the Fewest Squares</t>
        </is>
      </c>
      <c r="D218" t="inlineStr">
        <is>
          <t>52.8%</t>
        </is>
      </c>
      <c r="E218" t="inlineStr">
        <is>
          <t>Hard</t>
        </is>
      </c>
    </row>
    <row r="219">
      <c r="A219" s="1" t="n">
        <v>217</v>
      </c>
      <c r="B219">
        <f>HYPERLINK("https://leetcode.com/problems/airplane-seat-assignment-probability", "https://leetcode.com/problems/airplane-seat-assignment-probability")</f>
        <v/>
      </c>
      <c r="C219" t="inlineStr">
        <is>
          <t>Airplane Seat Assignment Probability</t>
        </is>
      </c>
      <c r="D219" t="inlineStr">
        <is>
          <t>62.6%</t>
        </is>
      </c>
      <c r="E219" t="inlineStr">
        <is>
          <t>Medium</t>
        </is>
      </c>
    </row>
    <row r="220">
      <c r="A220" s="1" t="n">
        <v>218</v>
      </c>
      <c r="B220">
        <f>HYPERLINK("https://leetcode.com/problems/maximum-height-by-stacking-cuboids", "https://leetcode.com/problems/maximum-height-by-stacking-cuboids")</f>
        <v/>
      </c>
      <c r="C220" t="inlineStr">
        <is>
          <t xml:space="preserve">Maximum Height by Stacking Cuboids </t>
        </is>
      </c>
      <c r="D220" t="inlineStr">
        <is>
          <t>51.0%</t>
        </is>
      </c>
      <c r="E220" t="inlineStr">
        <is>
          <t>Hard</t>
        </is>
      </c>
    </row>
    <row r="221">
      <c r="A221" s="1" t="n">
        <v>219</v>
      </c>
      <c r="B221">
        <f>HYPERLINK("https://leetcode.com/problems/maximum-score-words-formed-by-letters", "https://leetcode.com/problems/maximum-score-words-formed-by-letters")</f>
        <v/>
      </c>
      <c r="C221" t="inlineStr">
        <is>
          <t>Maximum Score Words Formed by Letters</t>
        </is>
      </c>
      <c r="D221" t="inlineStr">
        <is>
          <t>70.5%</t>
        </is>
      </c>
      <c r="E221" t="inlineStr">
        <is>
          <t>Hard</t>
        </is>
      </c>
    </row>
    <row r="222">
      <c r="A222" s="1" t="n">
        <v>220</v>
      </c>
      <c r="B222">
        <f>HYPERLINK("https://leetcode.com/problems/greatest-sum-divisible-by-three", "https://leetcode.com/problems/greatest-sum-divisible-by-three")</f>
        <v/>
      </c>
      <c r="C222" t="inlineStr">
        <is>
          <t>Greatest Sum Divisible by Three</t>
        </is>
      </c>
      <c r="D222" t="inlineStr">
        <is>
          <t>50.2%</t>
        </is>
      </c>
      <c r="E222" t="inlineStr">
        <is>
          <t>Medium</t>
        </is>
      </c>
    </row>
    <row r="223">
      <c r="A223" s="1" t="n">
        <v>221</v>
      </c>
      <c r="B223">
        <f>HYPERLINK("https://leetcode.com/problems/number-of-ways-to-stay-in-the-same-place-after-some-steps", "https://leetcode.com/problems/number-of-ways-to-stay-in-the-same-place-after-some-steps")</f>
        <v/>
      </c>
      <c r="C223" t="inlineStr">
        <is>
          <t>Number of Ways to Stay in the Same Place After Some Steps</t>
        </is>
      </c>
      <c r="D223" t="inlineStr">
        <is>
          <t>43.3%</t>
        </is>
      </c>
      <c r="E223" t="inlineStr">
        <is>
          <t>Hard</t>
        </is>
      </c>
    </row>
    <row r="224">
      <c r="A224" s="1" t="n">
        <v>222</v>
      </c>
      <c r="B224">
        <f>HYPERLINK("https://leetcode.com/problems/count-square-submatrices-with-all-ones", "https://leetcode.com/problems/count-square-submatrices-with-all-ones")</f>
        <v/>
      </c>
      <c r="C224" t="inlineStr">
        <is>
          <t>Count Square Submatrices with All Ones</t>
        </is>
      </c>
      <c r="D224" t="inlineStr">
        <is>
          <t>73.1%</t>
        </is>
      </c>
      <c r="E224" t="inlineStr">
        <is>
          <t>Medium</t>
        </is>
      </c>
    </row>
    <row r="225">
      <c r="A225" s="1" t="n">
        <v>223</v>
      </c>
      <c r="B225">
        <f>HYPERLINK("https://leetcode.com/problems/palindrome-partitioning-iii", "https://leetcode.com/problems/palindrome-partitioning-iii")</f>
        <v/>
      </c>
      <c r="C225" t="inlineStr">
        <is>
          <t>Palindrome Partitioning III</t>
        </is>
      </c>
      <c r="D225" t="inlineStr">
        <is>
          <t>61.4%</t>
        </is>
      </c>
      <c r="E225" t="inlineStr">
        <is>
          <t>Hard</t>
        </is>
      </c>
    </row>
    <row r="226">
      <c r="A226" s="1" t="n">
        <v>224</v>
      </c>
      <c r="B226">
        <f>HYPERLINK("https://leetcode.com/problems/minimum-insertion-steps-to-make-a-string-palindrome", "https://leetcode.com/problems/minimum-insertion-steps-to-make-a-string-palindrome")</f>
        <v/>
      </c>
      <c r="C226" t="inlineStr">
        <is>
          <t>Minimum Insertion Steps to Make a String Palindrome</t>
        </is>
      </c>
      <c r="D226" t="inlineStr">
        <is>
          <t>60.9%</t>
        </is>
      </c>
      <c r="E226" t="inlineStr">
        <is>
          <t>Hard</t>
        </is>
      </c>
    </row>
    <row r="227">
      <c r="A227" s="1" t="n">
        <v>225</v>
      </c>
      <c r="B227">
        <f>HYPERLINK("https://leetcode.com/problems/minimum-distance-to-type-a-word-using-two-fingers", "https://leetcode.com/problems/minimum-distance-to-type-a-word-using-two-fingers")</f>
        <v/>
      </c>
      <c r="C227" t="inlineStr">
        <is>
          <t>Minimum Distance to Type a Word Using Two Fingers</t>
        </is>
      </c>
      <c r="D227" t="inlineStr">
        <is>
          <t>61.5%</t>
        </is>
      </c>
      <c r="E227" t="inlineStr">
        <is>
          <t>Hard</t>
        </is>
      </c>
    </row>
    <row r="228">
      <c r="A228" s="1" t="n">
        <v>226</v>
      </c>
      <c r="B228">
        <f>HYPERLINK("https://leetcode.com/problems/minimum-number-of-taps-to-open-to-water-a-garden", "https://leetcode.com/problems/minimum-number-of-taps-to-open-to-water-a-garden")</f>
        <v/>
      </c>
      <c r="C228" t="inlineStr">
        <is>
          <t>Minimum Number of Taps to Open to Water a Garden</t>
        </is>
      </c>
      <c r="D228" t="inlineStr">
        <is>
          <t>47.5%</t>
        </is>
      </c>
      <c r="E228" t="inlineStr">
        <is>
          <t>Hard</t>
        </is>
      </c>
    </row>
    <row r="229">
      <c r="A229" s="1" t="n">
        <v>227</v>
      </c>
      <c r="B229">
        <f>HYPERLINK("https://leetcode.com/problems/find-the-city-with-the-smallest-number-of-neighbors-at-a-threshold-distance", "https://leetcode.com/problems/find-the-city-with-the-smallest-number-of-neighbors-at-a-threshold-distance")</f>
        <v/>
      </c>
      <c r="C229" t="inlineStr">
        <is>
          <t>Find the City With the Smallest Number of Neighbors at a Threshold Distance</t>
        </is>
      </c>
      <c r="D229" t="inlineStr">
        <is>
          <t>48.4%</t>
        </is>
      </c>
      <c r="E229" t="inlineStr">
        <is>
          <t>Medium</t>
        </is>
      </c>
    </row>
    <row r="230">
      <c r="A230" s="1" t="n">
        <v>228</v>
      </c>
      <c r="B230">
        <f>HYPERLINK("https://leetcode.com/problems/minimum-difficulty-of-a-job-schedule", "https://leetcode.com/problems/minimum-difficulty-of-a-job-schedule")</f>
        <v/>
      </c>
      <c r="C230" t="inlineStr">
        <is>
          <t>Minimum Difficulty of a Job Schedule</t>
        </is>
      </c>
      <c r="D230" t="inlineStr">
        <is>
          <t>56.5%</t>
        </is>
      </c>
      <c r="E230" t="inlineStr">
        <is>
          <t>Hard</t>
        </is>
      </c>
    </row>
    <row r="231">
      <c r="A231" s="1" t="n">
        <v>229</v>
      </c>
      <c r="B231">
        <f>HYPERLINK("https://leetcode.com/problems/count-all-valid-pickup-and-delivery-options", "https://leetcode.com/problems/count-all-valid-pickup-and-delivery-options")</f>
        <v/>
      </c>
      <c r="C231" t="inlineStr">
        <is>
          <t>Count All Valid Pickup and Delivery Options</t>
        </is>
      </c>
      <c r="D231" t="inlineStr">
        <is>
          <t>55.6%</t>
        </is>
      </c>
      <c r="E231" t="inlineStr">
        <is>
          <t>Hard</t>
        </is>
      </c>
    </row>
    <row r="232">
      <c r="A232" s="1" t="n">
        <v>230</v>
      </c>
      <c r="B232">
        <f>HYPERLINK("https://leetcode.com/problems/jump-game-v", "https://leetcode.com/problems/jump-game-v")</f>
        <v/>
      </c>
      <c r="C232" t="inlineStr">
        <is>
          <t>Jump Game V</t>
        </is>
      </c>
      <c r="D232" t="inlineStr">
        <is>
          <t>60.3%</t>
        </is>
      </c>
      <c r="E232" t="inlineStr">
        <is>
          <t>Hard</t>
        </is>
      </c>
    </row>
    <row r="233">
      <c r="A233" s="1" t="n">
        <v>231</v>
      </c>
      <c r="B233">
        <f>HYPERLINK("https://leetcode.com/problems/maximum-students-taking-exam", "https://leetcode.com/problems/maximum-students-taking-exam")</f>
        <v/>
      </c>
      <c r="C233" t="inlineStr">
        <is>
          <t>Maximum Students Taking Exam</t>
        </is>
      </c>
      <c r="D233" t="inlineStr">
        <is>
          <t>44.9%</t>
        </is>
      </c>
      <c r="E233" t="inlineStr">
        <is>
          <t>Hard</t>
        </is>
      </c>
    </row>
    <row r="234">
      <c r="A234" s="1" t="n">
        <v>232</v>
      </c>
      <c r="B234">
        <f>HYPERLINK("https://leetcode.com/problems/longest-zigzag-path-in-a-binary-tree", "https://leetcode.com/problems/longest-zigzag-path-in-a-binary-tree")</f>
        <v/>
      </c>
      <c r="C234" t="inlineStr">
        <is>
          <t>Longest ZigZag Path in a Binary Tree</t>
        </is>
      </c>
      <c r="D234" t="inlineStr">
        <is>
          <t>55.6%</t>
        </is>
      </c>
      <c r="E234" t="inlineStr">
        <is>
          <t>Medium</t>
        </is>
      </c>
    </row>
    <row r="235">
      <c r="A235" s="1" t="n">
        <v>233</v>
      </c>
      <c r="B235">
        <f>HYPERLINK("https://leetcode.com/problems/maximum-sum-bst-in-binary-tree", "https://leetcode.com/problems/maximum-sum-bst-in-binary-tree")</f>
        <v/>
      </c>
      <c r="C235" t="inlineStr">
        <is>
          <t>Maximum Sum BST in Binary Tree</t>
        </is>
      </c>
      <c r="D235" t="inlineStr">
        <is>
          <t>37.3%</t>
        </is>
      </c>
      <c r="E235" t="inlineStr">
        <is>
          <t>Hard</t>
        </is>
      </c>
    </row>
    <row r="236">
      <c r="A236" s="1" t="n">
        <v>234</v>
      </c>
      <c r="B236">
        <f>HYPERLINK("https://leetcode.com/problems/sort-integers-by-the-power-value", "https://leetcode.com/problems/sort-integers-by-the-power-value")</f>
        <v/>
      </c>
      <c r="C236" t="inlineStr">
        <is>
          <t>Sort Integers by The Power Value</t>
        </is>
      </c>
      <c r="D236" t="inlineStr">
        <is>
          <t>70.7%</t>
        </is>
      </c>
      <c r="E236" t="inlineStr">
        <is>
          <t>Medium</t>
        </is>
      </c>
    </row>
    <row r="237">
      <c r="A237" s="1" t="n">
        <v>235</v>
      </c>
      <c r="B237">
        <f>HYPERLINK("https://leetcode.com/problems/pizza-with-3n-slices", "https://leetcode.com/problems/pizza-with-3n-slices")</f>
        <v/>
      </c>
      <c r="C237" t="inlineStr">
        <is>
          <t>Pizza With 3n Slices</t>
        </is>
      </c>
      <c r="D237" t="inlineStr">
        <is>
          <t>46.7%</t>
        </is>
      </c>
      <c r="E237" t="inlineStr">
        <is>
          <t>Hard</t>
        </is>
      </c>
    </row>
    <row r="238">
      <c r="A238" s="1" t="n">
        <v>236</v>
      </c>
      <c r="B238">
        <f>HYPERLINK("https://leetcode.com/problems/reducing-dishes", "https://leetcode.com/problems/reducing-dishes")</f>
        <v/>
      </c>
      <c r="C238" t="inlineStr">
        <is>
          <t>Reducing Dishes</t>
        </is>
      </c>
      <c r="D238" t="inlineStr">
        <is>
          <t>72.0%</t>
        </is>
      </c>
      <c r="E238" t="inlineStr">
        <is>
          <t>Hard</t>
        </is>
      </c>
    </row>
    <row r="239">
      <c r="A239" s="1" t="n">
        <v>237</v>
      </c>
      <c r="B239">
        <f>HYPERLINK("https://leetcode.com/problems/count-number-of-teams", "https://leetcode.com/problems/count-number-of-teams")</f>
        <v/>
      </c>
      <c r="C239" t="inlineStr">
        <is>
          <t>Count Number of Teams</t>
        </is>
      </c>
      <c r="D239" t="inlineStr">
        <is>
          <t>72.4%</t>
        </is>
      </c>
      <c r="E239" t="inlineStr">
        <is>
          <t>Medium</t>
        </is>
      </c>
    </row>
    <row r="240">
      <c r="A240" s="1" t="n">
        <v>238</v>
      </c>
      <c r="B240">
        <f>HYPERLINK("https://leetcode.com/problems/find-all-good-strings", "https://leetcode.com/problems/find-all-good-strings")</f>
        <v/>
      </c>
      <c r="C240" t="inlineStr">
        <is>
          <t>Find All Good Strings</t>
        </is>
      </c>
      <c r="D240" t="inlineStr">
        <is>
          <t>39.3%</t>
        </is>
      </c>
      <c r="E240" t="inlineStr">
        <is>
          <t>Hard</t>
        </is>
      </c>
    </row>
    <row r="241">
      <c r="A241" s="1" t="n">
        <v>239</v>
      </c>
      <c r="B241">
        <f>HYPERLINK("https://leetcode.com/problems/restore-the-array", "https://leetcode.com/problems/restore-the-array")</f>
        <v/>
      </c>
      <c r="C241" t="inlineStr">
        <is>
          <t>Restore The Array</t>
        </is>
      </c>
      <c r="D241" t="inlineStr">
        <is>
          <t>36.8%</t>
        </is>
      </c>
      <c r="E241" t="inlineStr">
        <is>
          <t>Hard</t>
        </is>
      </c>
    </row>
    <row r="242">
      <c r="A242" s="1" t="n">
        <v>240</v>
      </c>
      <c r="B242">
        <f>HYPERLINK("https://leetcode.com/problems/stone-game-iii", "https://leetcode.com/problems/stone-game-iii")</f>
        <v/>
      </c>
      <c r="C242" t="inlineStr">
        <is>
          <t>Stone Game III</t>
        </is>
      </c>
      <c r="D242" t="inlineStr">
        <is>
          <t>59.1%</t>
        </is>
      </c>
      <c r="E242" t="inlineStr">
        <is>
          <t>Hard</t>
        </is>
      </c>
    </row>
    <row r="243">
      <c r="A243" s="1" t="n">
        <v>241</v>
      </c>
      <c r="B243">
        <f>HYPERLINK("https://leetcode.com/problems/number-of-ways-to-paint-n-3-grid", "https://leetcode.com/problems/number-of-ways-to-paint-n-3-grid")</f>
        <v/>
      </c>
      <c r="C243" t="inlineStr">
        <is>
          <t>Number of Ways to Paint N × 3 Grid</t>
        </is>
      </c>
      <c r="D243" t="inlineStr">
        <is>
          <t>60.9%</t>
        </is>
      </c>
      <c r="E243" t="inlineStr">
        <is>
          <t>Hard</t>
        </is>
      </c>
    </row>
    <row r="244">
      <c r="A244" s="1" t="n">
        <v>242</v>
      </c>
      <c r="B244">
        <f>HYPERLINK("https://leetcode.com/problems/number-of-ways-to-wear-different-hats-to-each-other", "https://leetcode.com/problems/number-of-ways-to-wear-different-hats-to-each-other")</f>
        <v/>
      </c>
      <c r="C244" t="inlineStr">
        <is>
          <t>Number of Ways to Wear Different Hats to Each Other</t>
        </is>
      </c>
      <c r="D244" t="inlineStr">
        <is>
          <t>40.2%</t>
        </is>
      </c>
      <c r="E244" t="inlineStr">
        <is>
          <t>Hard</t>
        </is>
      </c>
    </row>
    <row r="245">
      <c r="A245" s="1" t="n">
        <v>243</v>
      </c>
      <c r="B245">
        <f>HYPERLINK("https://leetcode.com/problems/build-array-where-you-can-find-the-maximum-exactly-k-comparisons", "https://leetcode.com/problems/build-array-where-you-can-find-the-maximum-exactly-k-comparisons")</f>
        <v/>
      </c>
      <c r="C245" t="inlineStr">
        <is>
          <t>Build Array Where You Can Find The Maximum Exactly K Comparisons</t>
        </is>
      </c>
      <c r="D245" t="inlineStr">
        <is>
          <t>64.3%</t>
        </is>
      </c>
      <c r="E245" t="inlineStr">
        <is>
          <t>Hard</t>
        </is>
      </c>
    </row>
    <row r="246">
      <c r="A246" s="1" t="n">
        <v>244</v>
      </c>
      <c r="B246">
        <f>HYPERLINK("https://leetcode.com/problems/form-largest-integer-with-digits-that-add-up-to-target", "https://leetcode.com/problems/form-largest-integer-with-digits-that-add-up-to-target")</f>
        <v/>
      </c>
      <c r="C246" t="inlineStr">
        <is>
          <t>Form Largest Integer With Digits That Add up to Target</t>
        </is>
      </c>
      <c r="D246" t="inlineStr">
        <is>
          <t>45.3%</t>
        </is>
      </c>
      <c r="E246" t="inlineStr">
        <is>
          <t>Hard</t>
        </is>
      </c>
    </row>
    <row r="247">
      <c r="A247" s="1" t="n">
        <v>245</v>
      </c>
      <c r="B247">
        <f>HYPERLINK("https://leetcode.com/problems/number-of-ways-of-cutting-a-pizza", "https://leetcode.com/problems/number-of-ways-of-cutting-a-pizza")</f>
        <v/>
      </c>
      <c r="C247" t="inlineStr">
        <is>
          <t>Number of Ways of Cutting a Pizza</t>
        </is>
      </c>
      <c r="D247" t="inlineStr">
        <is>
          <t>54.2%</t>
        </is>
      </c>
      <c r="E247" t="inlineStr">
        <is>
          <t>Hard</t>
        </is>
      </c>
    </row>
    <row r="248">
      <c r="A248" s="1" t="n">
        <v>246</v>
      </c>
      <c r="B248">
        <f>HYPERLINK("https://leetcode.com/problems/cherry-pickup-ii", "https://leetcode.com/problems/cherry-pickup-ii")</f>
        <v/>
      </c>
      <c r="C248" t="inlineStr">
        <is>
          <t>Cherry Pickup II</t>
        </is>
      </c>
      <c r="D248" t="inlineStr">
        <is>
          <t>68.6%</t>
        </is>
      </c>
      <c r="E248" t="inlineStr">
        <is>
          <t>Hard</t>
        </is>
      </c>
    </row>
    <row r="249">
      <c r="A249" s="1" t="n">
        <v>247</v>
      </c>
      <c r="B249">
        <f>HYPERLINK("https://leetcode.com/problems/max-dot-product-of-two-subsequences", "https://leetcode.com/problems/max-dot-product-of-two-subsequences")</f>
        <v/>
      </c>
      <c r="C249" t="inlineStr">
        <is>
          <t>Max Dot Product of Two Subsequences</t>
        </is>
      </c>
      <c r="D249" t="inlineStr">
        <is>
          <t>43.7%</t>
        </is>
      </c>
      <c r="E249" t="inlineStr">
        <is>
          <t>Hard</t>
        </is>
      </c>
    </row>
    <row r="250">
      <c r="A250" s="1" t="n">
        <v>248</v>
      </c>
      <c r="B250">
        <f>HYPERLINK("https://leetcode.com/problems/allocate-mailboxes", "https://leetcode.com/problems/allocate-mailboxes")</f>
        <v/>
      </c>
      <c r="C250" t="inlineStr">
        <is>
          <t>Allocate Mailboxes</t>
        </is>
      </c>
      <c r="D250" t="inlineStr">
        <is>
          <t>54.1%</t>
        </is>
      </c>
      <c r="E250" t="inlineStr">
        <is>
          <t>Hard</t>
        </is>
      </c>
    </row>
    <row r="251">
      <c r="A251" s="1" t="n">
        <v>249</v>
      </c>
      <c r="B251">
        <f>HYPERLINK("https://leetcode.com/problems/find-two-non-overlapping-sub-arrays-each-with-target-sum", "https://leetcode.com/problems/find-two-non-overlapping-sub-arrays-each-with-target-sum")</f>
        <v/>
      </c>
      <c r="C251" t="inlineStr">
        <is>
          <t>Find Two Non-overlapping Sub-arrays Each With Target Sum</t>
        </is>
      </c>
      <c r="D251" t="inlineStr">
        <is>
          <t>35.6%</t>
        </is>
      </c>
      <c r="E251" t="inlineStr">
        <is>
          <t>Medium</t>
        </is>
      </c>
    </row>
    <row r="252">
      <c r="A252" s="1" t="n">
        <v>250</v>
      </c>
      <c r="B252">
        <f>HYPERLINK("https://leetcode.com/problems/probability-of-a-two-boxes-having-the-same-number-of-distinct-balls", "https://leetcode.com/problems/probability-of-a-two-boxes-having-the-same-number-of-distinct-balls")</f>
        <v/>
      </c>
      <c r="C252" t="inlineStr">
        <is>
          <t>Probability of a Two Boxes Having The Same Number of Distinct Balls</t>
        </is>
      </c>
      <c r="D252" t="inlineStr">
        <is>
          <t>60.7%</t>
        </is>
      </c>
      <c r="E252" t="inlineStr">
        <is>
          <t>Hard</t>
        </is>
      </c>
    </row>
    <row r="253">
      <c r="A253" s="1" t="n">
        <v>251</v>
      </c>
      <c r="B253">
        <f>HYPERLINK("https://leetcode.com/problems/paint-house-iii", "https://leetcode.com/problems/paint-house-iii")</f>
        <v/>
      </c>
      <c r="C253" t="inlineStr">
        <is>
          <t>Paint House III</t>
        </is>
      </c>
      <c r="D253" t="inlineStr">
        <is>
          <t>49.1%</t>
        </is>
      </c>
      <c r="E253" t="inlineStr">
        <is>
          <t>Hard</t>
        </is>
      </c>
    </row>
    <row r="254">
      <c r="A254" s="1" t="n">
        <v>252</v>
      </c>
      <c r="B254">
        <f>HYPERLINK("https://leetcode.com/problems/longest-subarray-of-1s-after-deleting-one-element", "https://leetcode.com/problems/longest-subarray-of-1s-after-deleting-one-element")</f>
        <v/>
      </c>
      <c r="C254" t="inlineStr">
        <is>
          <t>Longest Subarray of 1's After Deleting One Element</t>
        </is>
      </c>
      <c r="D254" t="inlineStr">
        <is>
          <t>57.8%</t>
        </is>
      </c>
      <c r="E254" t="inlineStr">
        <is>
          <t>Medium</t>
        </is>
      </c>
    </row>
    <row r="255">
      <c r="A255" s="1" t="n">
        <v>253</v>
      </c>
      <c r="B255">
        <f>HYPERLINK("https://leetcode.com/problems/parallel-courses-ii", "https://leetcode.com/problems/parallel-courses-ii")</f>
        <v/>
      </c>
      <c r="C255" t="inlineStr">
        <is>
          <t>Parallel Courses II</t>
        </is>
      </c>
      <c r="D255" t="inlineStr">
        <is>
          <t>30.9%</t>
        </is>
      </c>
      <c r="E255" t="inlineStr">
        <is>
          <t>Hard</t>
        </is>
      </c>
    </row>
    <row r="256">
      <c r="A256" s="1" t="n">
        <v>254</v>
      </c>
      <c r="B256">
        <f>HYPERLINK("https://leetcode.com/problems/stone-game-iv", "https://leetcode.com/problems/stone-game-iv")</f>
        <v/>
      </c>
      <c r="C256" t="inlineStr">
        <is>
          <t>Stone Game IV</t>
        </is>
      </c>
      <c r="D256" t="inlineStr">
        <is>
          <t>59.2%</t>
        </is>
      </c>
      <c r="E256" t="inlineStr">
        <is>
          <t>Hard</t>
        </is>
      </c>
    </row>
    <row r="257">
      <c r="A257" s="1" t="n">
        <v>255</v>
      </c>
      <c r="B257">
        <f>HYPERLINK("https://leetcode.com/problems/count-submatrices-with-all-ones", "https://leetcode.com/problems/count-submatrices-with-all-ones")</f>
        <v/>
      </c>
      <c r="C257" t="inlineStr">
        <is>
          <t>Count Submatrices With All Ones</t>
        </is>
      </c>
      <c r="D257" t="inlineStr">
        <is>
          <t>60.6%</t>
        </is>
      </c>
      <c r="E257" t="inlineStr">
        <is>
          <t>Medium</t>
        </is>
      </c>
    </row>
    <row r="258">
      <c r="A258" s="1" t="n">
        <v>256</v>
      </c>
      <c r="B258">
        <f>HYPERLINK("https://leetcode.com/problems/number-of-sub-arrays-with-odd-sum", "https://leetcode.com/problems/number-of-sub-arrays-with-odd-sum")</f>
        <v/>
      </c>
      <c r="C258" t="inlineStr">
        <is>
          <t>Number of Sub-arrays With Odd Sum</t>
        </is>
      </c>
      <c r="D258" t="inlineStr">
        <is>
          <t>40.9%</t>
        </is>
      </c>
      <c r="E258" t="inlineStr">
        <is>
          <t>Medium</t>
        </is>
      </c>
    </row>
    <row r="259">
      <c r="A259" s="1" t="n">
        <v>257</v>
      </c>
      <c r="B259">
        <f>HYPERLINK("https://leetcode.com/problems/number-of-good-ways-to-split-a-string", "https://leetcode.com/problems/number-of-good-ways-to-split-a-string")</f>
        <v/>
      </c>
      <c r="C259" t="inlineStr">
        <is>
          <t>Number of Good Ways to Split a String</t>
        </is>
      </c>
      <c r="D259" t="inlineStr">
        <is>
          <t>68.9%</t>
        </is>
      </c>
      <c r="E259" t="inlineStr">
        <is>
          <t>Medium</t>
        </is>
      </c>
    </row>
    <row r="260">
      <c r="A260" s="1" t="n">
        <v>258</v>
      </c>
      <c r="B260">
        <f>HYPERLINK("https://leetcode.com/problems/minimum-number-of-increments-on-subarrays-to-form-a-target-array", "https://leetcode.com/problems/minimum-number-of-increments-on-subarrays-to-form-a-target-array")</f>
        <v/>
      </c>
      <c r="C260" t="inlineStr">
        <is>
          <t>Minimum Number of Increments on Subarrays to Form a Target Array</t>
        </is>
      </c>
      <c r="D260" t="inlineStr">
        <is>
          <t>64.2%</t>
        </is>
      </c>
      <c r="E260" t="inlineStr">
        <is>
          <t>Hard</t>
        </is>
      </c>
    </row>
    <row r="261">
      <c r="A261" s="1" t="n">
        <v>259</v>
      </c>
      <c r="B261">
        <f>HYPERLINK("https://leetcode.com/problems/string-compression-ii", "https://leetcode.com/problems/string-compression-ii")</f>
        <v/>
      </c>
      <c r="C261" t="inlineStr">
        <is>
          <t>String Compression II</t>
        </is>
      </c>
      <c r="D261" t="inlineStr">
        <is>
          <t>34.6%</t>
        </is>
      </c>
      <c r="E261" t="inlineStr">
        <is>
          <t>Hard</t>
        </is>
      </c>
    </row>
    <row r="262">
      <c r="A262" s="1" t="n">
        <v>260</v>
      </c>
      <c r="B262">
        <f>HYPERLINK("https://leetcode.com/problems/get-the-maximum-score", "https://leetcode.com/problems/get-the-maximum-score")</f>
        <v/>
      </c>
      <c r="C262" t="inlineStr">
        <is>
          <t>Get the Maximum Score</t>
        </is>
      </c>
      <c r="D262" t="inlineStr">
        <is>
          <t>37.1%</t>
        </is>
      </c>
      <c r="E262" t="inlineStr">
        <is>
          <t>Hard</t>
        </is>
      </c>
    </row>
    <row r="263">
      <c r="A263" s="1" t="n">
        <v>261</v>
      </c>
      <c r="B263">
        <f>HYPERLINK("https://leetcode.com/problems/minimum-cost-to-cut-a-stick", "https://leetcode.com/problems/minimum-cost-to-cut-a-stick")</f>
        <v/>
      </c>
      <c r="C263" t="inlineStr">
        <is>
          <t>Minimum Cost to Cut a Stick</t>
        </is>
      </c>
      <c r="D263" t="inlineStr">
        <is>
          <t>53.5%</t>
        </is>
      </c>
      <c r="E263" t="inlineStr">
        <is>
          <t>Hard</t>
        </is>
      </c>
    </row>
    <row r="264">
      <c r="A264" s="1" t="n">
        <v>262</v>
      </c>
      <c r="B264">
        <f>HYPERLINK("https://leetcode.com/problems/minimum-number-of-days-to-eat-n-oranges", "https://leetcode.com/problems/minimum-number-of-days-to-eat-n-oranges")</f>
        <v/>
      </c>
      <c r="C264" t="inlineStr">
        <is>
          <t>Minimum Number of Days to Eat N Oranges</t>
        </is>
      </c>
      <c r="D264" t="inlineStr">
        <is>
          <t>30.9%</t>
        </is>
      </c>
      <c r="E264" t="inlineStr">
        <is>
          <t>Hard</t>
        </is>
      </c>
    </row>
    <row r="265">
      <c r="A265" s="1" t="n">
        <v>263</v>
      </c>
      <c r="B265">
        <f>HYPERLINK("https://leetcode.com/problems/count-all-possible-routes", "https://leetcode.com/problems/count-all-possible-routes")</f>
        <v/>
      </c>
      <c r="C265" t="inlineStr">
        <is>
          <t>Count All Possible Routes</t>
        </is>
      </c>
      <c r="D265" t="inlineStr">
        <is>
          <t>57.4%</t>
        </is>
      </c>
      <c r="E265" t="inlineStr">
        <is>
          <t>Hard</t>
        </is>
      </c>
    </row>
    <row r="266">
      <c r="A266" s="1" t="n">
        <v>264</v>
      </c>
      <c r="B266">
        <f>HYPERLINK("https://leetcode.com/problems/stone-game-v", "https://leetcode.com/problems/stone-game-v")</f>
        <v/>
      </c>
      <c r="C266" t="inlineStr">
        <is>
          <t>Stone Game V</t>
        </is>
      </c>
      <c r="D266" t="inlineStr">
        <is>
          <t>40.2%</t>
        </is>
      </c>
      <c r="E266" t="inlineStr">
        <is>
          <t>Hard</t>
        </is>
      </c>
    </row>
    <row r="267">
      <c r="A267" s="1" t="n">
        <v>265</v>
      </c>
      <c r="B267">
        <f>HYPERLINK("https://leetcode.com/problems/the-most-similar-path-in-a-graph", "https://leetcode.com/problems/the-most-similar-path-in-a-graph")</f>
        <v/>
      </c>
      <c r="C267" t="inlineStr">
        <is>
          <t>The Most Similar Path in a Graph</t>
        </is>
      </c>
      <c r="D267" t="inlineStr">
        <is>
          <t>55.5%</t>
        </is>
      </c>
      <c r="E267" t="inlineStr">
        <is>
          <t>Hard</t>
        </is>
      </c>
    </row>
    <row r="268">
      <c r="A268" s="1" t="n">
        <v>266</v>
      </c>
      <c r="B268">
        <f>HYPERLINK("https://leetcode.com/problems/maximum-length-of-subarray-with-positive-product", "https://leetcode.com/problems/maximum-length-of-subarray-with-positive-product")</f>
        <v/>
      </c>
      <c r="C268" t="inlineStr">
        <is>
          <t>Maximum Length of Subarray With Positive Product</t>
        </is>
      </c>
      <c r="D268" t="inlineStr">
        <is>
          <t>37.7%</t>
        </is>
      </c>
      <c r="E268" t="inlineStr">
        <is>
          <t>Medium</t>
        </is>
      </c>
    </row>
    <row r="269">
      <c r="A269" s="1" t="n">
        <v>267</v>
      </c>
      <c r="B269">
        <f>HYPERLINK("https://leetcode.com/problems/number-of-ways-to-reorder-array-to-get-same-bst", "https://leetcode.com/problems/number-of-ways-to-reorder-array-to-get-same-bst")</f>
        <v/>
      </c>
      <c r="C269" t="inlineStr">
        <is>
          <t>Number of Ways to Reorder Array to Get Same BST</t>
        </is>
      </c>
      <c r="D269" t="inlineStr">
        <is>
          <t>50.1%</t>
        </is>
      </c>
      <c r="E269" t="inlineStr">
        <is>
          <t>Hard</t>
        </is>
      </c>
    </row>
    <row r="270">
      <c r="A270" s="1" t="n">
        <v>268</v>
      </c>
      <c r="B270">
        <f>HYPERLINK("https://leetcode.com/problems/minimum-deletion-cost-to-avoid-repeating-letters", "https://leetcode.com/problems/minimum-deletion-cost-to-avoid-repeating-letters")</f>
        <v/>
      </c>
      <c r="C270" t="inlineStr">
        <is>
          <t>Minimum Deletion Cost to Avoid Repeating Letters</t>
        </is>
      </c>
      <c r="D270" t="inlineStr">
        <is>
          <t>61.0%</t>
        </is>
      </c>
      <c r="E270" t="inlineStr">
        <is>
          <t>Medium</t>
        </is>
      </c>
    </row>
    <row r="271">
      <c r="A271" s="1" t="n">
        <v>269</v>
      </c>
      <c r="B271">
        <f>HYPERLINK("https://leetcode.com/problems/maximum-non-negative-product-in-a-matrix", "https://leetcode.com/problems/maximum-non-negative-product-in-a-matrix")</f>
        <v/>
      </c>
      <c r="C271" t="inlineStr">
        <is>
          <t>Maximum Non Negative Product in a Matrix</t>
        </is>
      </c>
      <c r="D271" t="inlineStr">
        <is>
          <t>32.6%</t>
        </is>
      </c>
      <c r="E271" t="inlineStr">
        <is>
          <t>Medium</t>
        </is>
      </c>
    </row>
    <row r="272">
      <c r="A272" s="1" t="n">
        <v>270</v>
      </c>
      <c r="B272">
        <f>HYPERLINK("https://leetcode.com/problems/minimum-cost-to-connect-two-groups-of-points", "https://leetcode.com/problems/minimum-cost-to-connect-two-groups-of-points")</f>
        <v/>
      </c>
      <c r="C272" t="inlineStr">
        <is>
          <t>Minimum Cost to Connect Two Groups of Points</t>
        </is>
      </c>
      <c r="D272" t="inlineStr">
        <is>
          <t>44.0%</t>
        </is>
      </c>
      <c r="E272" t="inlineStr">
        <is>
          <t>Hard</t>
        </is>
      </c>
    </row>
    <row r="273">
      <c r="A273" s="1" t="n">
        <v>271</v>
      </c>
      <c r="B273">
        <f>HYPERLINK("https://leetcode.com/problems/number-of-sets-of-k-non-overlapping-line-segments", "https://leetcode.com/problems/number-of-sets-of-k-non-overlapping-line-segments")</f>
        <v/>
      </c>
      <c r="C273" t="inlineStr">
        <is>
          <t>Number of Sets of K Non-Overlapping Line Segments</t>
        </is>
      </c>
      <c r="D273" t="inlineStr">
        <is>
          <t>41.9%</t>
        </is>
      </c>
      <c r="E273" t="inlineStr">
        <is>
          <t>Medium</t>
        </is>
      </c>
    </row>
    <row r="274">
      <c r="A274" s="1" t="n">
        <v>272</v>
      </c>
      <c r="B274">
        <f>HYPERLINK("https://leetcode.com/problems/cat-and-mouse-ii", "https://leetcode.com/problems/cat-and-mouse-ii")</f>
        <v/>
      </c>
      <c r="C274" t="inlineStr">
        <is>
          <t>Cat and Mouse II</t>
        </is>
      </c>
      <c r="D274" t="inlineStr">
        <is>
          <t>41.1%</t>
        </is>
      </c>
      <c r="E274" t="inlineStr">
        <is>
          <t>Hard</t>
        </is>
      </c>
    </row>
    <row r="275">
      <c r="A275" s="1" t="n">
        <v>273</v>
      </c>
      <c r="B275">
        <f>HYPERLINK("https://leetcode.com/problems/minimum-one-bit-operations-to-make-integers-zero", "https://leetcode.com/problems/minimum-one-bit-operations-to-make-integers-zero")</f>
        <v/>
      </c>
      <c r="C275" t="inlineStr">
        <is>
          <t>Minimum One Bit Operations to Make Integers Zero</t>
        </is>
      </c>
      <c r="D275" t="inlineStr">
        <is>
          <t>59.4%</t>
        </is>
      </c>
      <c r="E275" t="inlineStr">
        <is>
          <t>Hard</t>
        </is>
      </c>
    </row>
    <row r="276">
      <c r="A276" s="1" t="n">
        <v>274</v>
      </c>
      <c r="B276">
        <f>HYPERLINK("https://leetcode.com/problems/count-subtrees-with-max-distance-between-cities", "https://leetcode.com/problems/count-subtrees-with-max-distance-between-cities")</f>
        <v/>
      </c>
      <c r="C276" t="inlineStr">
        <is>
          <t>Count Subtrees With Max Distance Between Cities</t>
        </is>
      </c>
      <c r="D276" t="inlineStr">
        <is>
          <t>63.7%</t>
        </is>
      </c>
      <c r="E276" t="inlineStr">
        <is>
          <t>Hard</t>
        </is>
      </c>
    </row>
    <row r="277">
      <c r="A277" s="1" t="n">
        <v>275</v>
      </c>
      <c r="B277">
        <f>HYPERLINK("https://leetcode.com/problems/count-substrings-that-differ-by-one-character", "https://leetcode.com/problems/count-substrings-that-differ-by-one-character")</f>
        <v/>
      </c>
      <c r="C277" t="inlineStr">
        <is>
          <t>Count Substrings That Differ by One Character</t>
        </is>
      </c>
      <c r="D277" t="inlineStr">
        <is>
          <t>71.3%</t>
        </is>
      </c>
      <c r="E277" t="inlineStr">
        <is>
          <t>Medium</t>
        </is>
      </c>
    </row>
    <row r="278">
      <c r="A278" s="1" t="n">
        <v>276</v>
      </c>
      <c r="B278">
        <f>HYPERLINK("https://leetcode.com/problems/number-of-ways-to-form-a-target-string-given-a-dictionary", "https://leetcode.com/problems/number-of-ways-to-form-a-target-string-given-a-dictionary")</f>
        <v/>
      </c>
      <c r="C278" t="inlineStr">
        <is>
          <t>Number of Ways to Form a Target String Given a Dictionary</t>
        </is>
      </c>
      <c r="D278" t="inlineStr">
        <is>
          <t>40.3%</t>
        </is>
      </c>
      <c r="E278" t="inlineStr">
        <is>
          <t>Hard</t>
        </is>
      </c>
    </row>
    <row r="279">
      <c r="A279" s="1" t="n">
        <v>277</v>
      </c>
      <c r="B279">
        <f>HYPERLINK("https://leetcode.com/problems/best-team-with-no-conflicts", "https://leetcode.com/problems/best-team-with-no-conflicts")</f>
        <v/>
      </c>
      <c r="C279" t="inlineStr">
        <is>
          <t>Best Team With No Conflicts</t>
        </is>
      </c>
      <c r="D279" t="inlineStr">
        <is>
          <t>39.4%</t>
        </is>
      </c>
      <c r="E279" t="inlineStr">
        <is>
          <t>Medium</t>
        </is>
      </c>
    </row>
    <row r="280">
      <c r="A280" s="1" t="n">
        <v>278</v>
      </c>
      <c r="B280">
        <f>HYPERLINK("https://leetcode.com/problems/minimum-deletions-to-make-string-balanced", "https://leetcode.com/problems/minimum-deletions-to-make-string-balanced")</f>
        <v/>
      </c>
      <c r="C280" t="inlineStr">
        <is>
          <t>Minimum Deletions to Make String Balanced</t>
        </is>
      </c>
      <c r="D280" t="inlineStr">
        <is>
          <t>52.4%</t>
        </is>
      </c>
      <c r="E280" t="inlineStr">
        <is>
          <t>Medium</t>
        </is>
      </c>
    </row>
    <row r="281">
      <c r="A281" s="1" t="n">
        <v>279</v>
      </c>
      <c r="B281">
        <f>HYPERLINK("https://leetcode.com/problems/minimum-jumps-to-reach-home", "https://leetcode.com/problems/minimum-jumps-to-reach-home")</f>
        <v/>
      </c>
      <c r="C281" t="inlineStr">
        <is>
          <t>Minimum Jumps to Reach Home</t>
        </is>
      </c>
      <c r="D281" t="inlineStr">
        <is>
          <t>24.6%</t>
        </is>
      </c>
      <c r="E281" t="inlineStr">
        <is>
          <t>Medium</t>
        </is>
      </c>
    </row>
    <row r="282">
      <c r="A282" s="1" t="n">
        <v>280</v>
      </c>
      <c r="B282">
        <f>HYPERLINK("https://leetcode.com/problems/distribute-repeating-integers", "https://leetcode.com/problems/distribute-repeating-integers")</f>
        <v/>
      </c>
      <c r="C282" t="inlineStr">
        <is>
          <t>Distribute Repeating Integers</t>
        </is>
      </c>
      <c r="D282" t="inlineStr">
        <is>
          <t>40.3%</t>
        </is>
      </c>
      <c r="E282" t="inlineStr">
        <is>
          <t>Hard</t>
        </is>
      </c>
    </row>
    <row r="283">
      <c r="A283" s="1" t="n">
        <v>281</v>
      </c>
      <c r="B283">
        <f>HYPERLINK("https://leetcode.com/problems/count-sorted-vowel-strings", "https://leetcode.com/problems/count-sorted-vowel-strings")</f>
        <v/>
      </c>
      <c r="C283" t="inlineStr">
        <is>
          <t>Count Sorted Vowel Strings</t>
        </is>
      </c>
      <c r="D283" t="inlineStr">
        <is>
          <t>75.0%</t>
        </is>
      </c>
      <c r="E283" t="inlineStr">
        <is>
          <t>Medium</t>
        </is>
      </c>
    </row>
    <row r="284">
      <c r="A284" s="1" t="n">
        <v>282</v>
      </c>
      <c r="B284">
        <f>HYPERLINK("https://leetcode.com/problems/minimum-number-of-removals-to-make-mountain-array", "https://leetcode.com/problems/minimum-number-of-removals-to-make-mountain-array")</f>
        <v/>
      </c>
      <c r="C284" t="inlineStr">
        <is>
          <t>Minimum Number of Removals to Make Mountain Array</t>
        </is>
      </c>
      <c r="D284" t="inlineStr">
        <is>
          <t>44.2%</t>
        </is>
      </c>
      <c r="E284" t="inlineStr">
        <is>
          <t>Hard</t>
        </is>
      </c>
    </row>
    <row r="285">
      <c r="A285" s="1" t="n">
        <v>283</v>
      </c>
      <c r="B285">
        <f>HYPERLINK("https://leetcode.com/problems/get-maximum-in-generated-array", "https://leetcode.com/problems/get-maximum-in-generated-array")</f>
        <v/>
      </c>
      <c r="C285" t="inlineStr">
        <is>
          <t>Get Maximum in Generated Array</t>
        </is>
      </c>
      <c r="D285" t="inlineStr">
        <is>
          <t>52.7%</t>
        </is>
      </c>
      <c r="E285" t="inlineStr">
        <is>
          <t>Easy</t>
        </is>
      </c>
    </row>
    <row r="286">
      <c r="A286" s="1" t="n">
        <v>284</v>
      </c>
      <c r="B286">
        <f>HYPERLINK("https://leetcode.com/problems/maximize-grid-happiness", "https://leetcode.com/problems/maximize-grid-happiness")</f>
        <v/>
      </c>
      <c r="C286" t="inlineStr">
        <is>
          <t>Maximize Grid Happiness</t>
        </is>
      </c>
      <c r="D286" t="inlineStr">
        <is>
          <t>35.9%</t>
        </is>
      </c>
      <c r="E286" t="inlineStr">
        <is>
          <t>Hard</t>
        </is>
      </c>
    </row>
    <row r="287">
      <c r="A287" s="1" t="n">
        <v>285</v>
      </c>
      <c r="B287">
        <f>HYPERLINK("https://leetcode.com/problems/ways-to-make-a-fair-array", "https://leetcode.com/problems/ways-to-make-a-fair-array")</f>
        <v/>
      </c>
      <c r="C287" t="inlineStr">
        <is>
          <t>Ways to Make a Fair Array</t>
        </is>
      </c>
      <c r="D287" t="inlineStr">
        <is>
          <t>61.9%</t>
        </is>
      </c>
      <c r="E287" t="inlineStr">
        <is>
          <t>Medium</t>
        </is>
      </c>
    </row>
    <row r="288">
      <c r="A288" s="1" t="n">
        <v>286</v>
      </c>
      <c r="B288">
        <f>HYPERLINK("https://leetcode.com/problems/delivering-boxes-from-storage-to-ports", "https://leetcode.com/problems/delivering-boxes-from-storage-to-ports")</f>
        <v/>
      </c>
      <c r="C288" t="inlineStr">
        <is>
          <t>Delivering Boxes from Storage to Ports</t>
        </is>
      </c>
      <c r="D288" t="inlineStr">
        <is>
          <t>35.9%</t>
        </is>
      </c>
      <c r="E288" t="inlineStr">
        <is>
          <t>Hard</t>
        </is>
      </c>
    </row>
    <row r="289">
      <c r="A289" s="1" t="n">
        <v>287</v>
      </c>
      <c r="B289">
        <f>HYPERLINK("https://leetcode.com/problems/minimum-incompatibility", "https://leetcode.com/problems/minimum-incompatibility")</f>
        <v/>
      </c>
      <c r="C289" t="inlineStr">
        <is>
          <t>Minimum Incompatibility</t>
        </is>
      </c>
      <c r="D289" t="inlineStr">
        <is>
          <t>35.8%</t>
        </is>
      </c>
      <c r="E289" t="inlineStr">
        <is>
          <t>Hard</t>
        </is>
      </c>
    </row>
    <row r="290">
      <c r="A290" s="1" t="n">
        <v>288</v>
      </c>
      <c r="B290">
        <f>HYPERLINK("https://leetcode.com/problems/stone-game-vii", "https://leetcode.com/problems/stone-game-vii")</f>
        <v/>
      </c>
      <c r="C290" t="inlineStr">
        <is>
          <t>Stone Game VII</t>
        </is>
      </c>
      <c r="D290" t="inlineStr">
        <is>
          <t>58.5%</t>
        </is>
      </c>
      <c r="E290" t="inlineStr">
        <is>
          <t>Medium</t>
        </is>
      </c>
    </row>
    <row r="291">
      <c r="A291" s="1" t="n">
        <v>289</v>
      </c>
      <c r="B291">
        <f>HYPERLINK("https://leetcode.com/problems/sum-of-special-evenly-spaced-elements-in-array", "https://leetcode.com/problems/sum-of-special-evenly-spaced-elements-in-array")</f>
        <v/>
      </c>
      <c r="C291" t="inlineStr">
        <is>
          <t>Sum Of Special Evenly-Spaced Elements In Array</t>
        </is>
      </c>
      <c r="D291" t="inlineStr">
        <is>
          <t>50.5%</t>
        </is>
      </c>
      <c r="E291" t="inlineStr">
        <is>
          <t>Hard</t>
        </is>
      </c>
    </row>
    <row r="292">
      <c r="A292" s="1" t="n">
        <v>290</v>
      </c>
      <c r="B292">
        <f>HYPERLINK("https://leetcode.com/problems/jump-game-vi", "https://leetcode.com/problems/jump-game-vi")</f>
        <v/>
      </c>
      <c r="C292" t="inlineStr">
        <is>
          <t>Jump Game VI</t>
        </is>
      </c>
      <c r="D292" t="inlineStr">
        <is>
          <t>42.0%</t>
        </is>
      </c>
      <c r="E292" t="inlineStr">
        <is>
          <t>Medium</t>
        </is>
      </c>
    </row>
    <row r="293">
      <c r="A293" s="1" t="n">
        <v>291</v>
      </c>
      <c r="B293">
        <f>HYPERLINK("https://leetcode.com/problems/longest-palindromic-subsequence-ii", "https://leetcode.com/problems/longest-palindromic-subsequence-ii")</f>
        <v/>
      </c>
      <c r="C293" t="inlineStr">
        <is>
          <t>Longest Palindromic Subsequence II</t>
        </is>
      </c>
      <c r="D293" t="inlineStr">
        <is>
          <t>50.9%</t>
        </is>
      </c>
      <c r="E293" t="inlineStr">
        <is>
          <t>Medium</t>
        </is>
      </c>
    </row>
    <row r="294">
      <c r="A294" s="1" t="n">
        <v>292</v>
      </c>
      <c r="B294">
        <f>HYPERLINK("https://leetcode.com/problems/find-minimum-time-to-finish-all-jobs", "https://leetcode.com/problems/find-minimum-time-to-finish-all-jobs")</f>
        <v/>
      </c>
      <c r="C294" t="inlineStr">
        <is>
          <t>Find Minimum Time to Finish All Jobs</t>
        </is>
      </c>
      <c r="D294" t="inlineStr">
        <is>
          <t>40.7%</t>
        </is>
      </c>
      <c r="E294" t="inlineStr">
        <is>
          <t>Hard</t>
        </is>
      </c>
    </row>
    <row r="295">
      <c r="A295" s="1" t="n">
        <v>293</v>
      </c>
      <c r="B295">
        <f>HYPERLINK("https://leetcode.com/problems/count-ways-to-distribute-candies", "https://leetcode.com/problems/count-ways-to-distribute-candies")</f>
        <v/>
      </c>
      <c r="C295" t="inlineStr">
        <is>
          <t>Count Ways to Distribute Candies</t>
        </is>
      </c>
      <c r="D295" t="inlineStr">
        <is>
          <t>60.1%</t>
        </is>
      </c>
      <c r="E295" t="inlineStr">
        <is>
          <t>Hard</t>
        </is>
      </c>
    </row>
    <row r="296">
      <c r="A296" s="1" t="n">
        <v>294</v>
      </c>
      <c r="B296">
        <f>HYPERLINK("https://leetcode.com/problems/count-ways-to-make-array-with-product", "https://leetcode.com/problems/count-ways-to-make-array-with-product")</f>
        <v/>
      </c>
      <c r="C296" t="inlineStr">
        <is>
          <t>Count Ways to Make Array With Product</t>
        </is>
      </c>
      <c r="D296" t="inlineStr">
        <is>
          <t>48.4%</t>
        </is>
      </c>
      <c r="E296" t="inlineStr">
        <is>
          <t>Hard</t>
        </is>
      </c>
    </row>
    <row r="297">
      <c r="A297" s="1" t="n">
        <v>295</v>
      </c>
      <c r="B297">
        <f>HYPERLINK("https://leetcode.com/problems/maximum-absolute-sum-of-any-subarray", "https://leetcode.com/problems/maximum-absolute-sum-of-any-subarray")</f>
        <v/>
      </c>
      <c r="C297" t="inlineStr">
        <is>
          <t>Maximum Absolute Sum of Any Subarray</t>
        </is>
      </c>
      <c r="D297" t="inlineStr">
        <is>
          <t>53.8%</t>
        </is>
      </c>
      <c r="E297" t="inlineStr">
        <is>
          <t>Medium</t>
        </is>
      </c>
    </row>
    <row r="298">
      <c r="A298" s="1" t="n">
        <v>296</v>
      </c>
      <c r="B298">
        <f>HYPERLINK("https://leetcode.com/problems/maximum-number-of-events-that-can-be-attended-ii", "https://leetcode.com/problems/maximum-number-of-events-that-can-be-attended-ii")</f>
        <v/>
      </c>
      <c r="C298" t="inlineStr">
        <is>
          <t>Maximum Number of Events That Can Be Attended II</t>
        </is>
      </c>
      <c r="D298" t="inlineStr">
        <is>
          <t>49.3%</t>
        </is>
      </c>
      <c r="E298" t="inlineStr">
        <is>
          <t>Hard</t>
        </is>
      </c>
    </row>
    <row r="299">
      <c r="A299" s="1" t="n">
        <v>297</v>
      </c>
      <c r="B299">
        <f>HYPERLINK("https://leetcode.com/problems/palindrome-partitioning-iv", "https://leetcode.com/problems/palindrome-partitioning-iv")</f>
        <v/>
      </c>
      <c r="C299" t="inlineStr">
        <is>
          <t>Palindrome Partitioning IV</t>
        </is>
      </c>
      <c r="D299" t="inlineStr">
        <is>
          <t>49.8%</t>
        </is>
      </c>
      <c r="E299" t="inlineStr">
        <is>
          <t>Hard</t>
        </is>
      </c>
    </row>
    <row r="300">
      <c r="A300" s="1" t="n">
        <v>298</v>
      </c>
      <c r="B300">
        <f>HYPERLINK("https://leetcode.com/problems/closest-subsequence-sum", "https://leetcode.com/problems/closest-subsequence-sum")</f>
        <v/>
      </c>
      <c r="C300" t="inlineStr">
        <is>
          <t>Closest Subsequence Sum</t>
        </is>
      </c>
      <c r="D300" t="inlineStr">
        <is>
          <t>34.4%</t>
        </is>
      </c>
      <c r="E300" t="inlineStr">
        <is>
          <t>Hard</t>
        </is>
      </c>
    </row>
    <row r="301">
      <c r="A301" s="1" t="n">
        <v>299</v>
      </c>
      <c r="B301">
        <f>HYPERLINK("https://leetcode.com/problems/maximum-subarray-sum-after-one-operation", "https://leetcode.com/problems/maximum-subarray-sum-after-one-operation")</f>
        <v/>
      </c>
      <c r="C301" t="inlineStr">
        <is>
          <t>Maximum Subarray Sum After One Operation</t>
        </is>
      </c>
      <c r="D301" t="inlineStr">
        <is>
          <t>61.4%</t>
        </is>
      </c>
      <c r="E301" t="inlineStr">
        <is>
          <t>Medium</t>
        </is>
      </c>
    </row>
    <row r="302">
      <c r="A302" s="1" t="n">
        <v>300</v>
      </c>
      <c r="B302">
        <f>HYPERLINK("https://leetcode.com/problems/maximum-score-from-performing-multiplication-operations", "https://leetcode.com/problems/maximum-score-from-performing-multiplication-operations")</f>
        <v/>
      </c>
      <c r="C302" t="inlineStr">
        <is>
          <t>Maximum Score from Performing Multiplication Operations</t>
        </is>
      </c>
      <c r="D302" t="inlineStr">
        <is>
          <t>30.6%</t>
        </is>
      </c>
      <c r="E302" t="inlineStr">
        <is>
          <t>Medium</t>
        </is>
      </c>
    </row>
    <row r="303">
      <c r="A303" s="1" t="n">
        <v>301</v>
      </c>
      <c r="B303">
        <f>HYPERLINK("https://leetcode.com/problems/maximize-palindrome-length-from-subsequences", "https://leetcode.com/problems/maximize-palindrome-length-from-subsequences")</f>
        <v/>
      </c>
      <c r="C303" t="inlineStr">
        <is>
          <t>Maximize Palindrome Length From Subsequences</t>
        </is>
      </c>
      <c r="D303" t="inlineStr">
        <is>
          <t>34.4%</t>
        </is>
      </c>
      <c r="E303" t="inlineStr">
        <is>
          <t>Hard</t>
        </is>
      </c>
    </row>
    <row r="304">
      <c r="A304" s="1" t="n">
        <v>302</v>
      </c>
      <c r="B304">
        <f>HYPERLINK("https://leetcode.com/problems/closest-dessert-cost", "https://leetcode.com/problems/closest-dessert-cost")</f>
        <v/>
      </c>
      <c r="C304" t="inlineStr">
        <is>
          <t>Closest Dessert Cost</t>
        </is>
      </c>
      <c r="D304" t="inlineStr">
        <is>
          <t>45.4%</t>
        </is>
      </c>
      <c r="E304" t="inlineStr">
        <is>
          <t>Medium</t>
        </is>
      </c>
    </row>
    <row r="305">
      <c r="A305" s="1" t="n">
        <v>303</v>
      </c>
      <c r="B305">
        <f>HYPERLINK("https://leetcode.com/problems/maximize-score-after-n-operations", "https://leetcode.com/problems/maximize-score-after-n-operations")</f>
        <v/>
      </c>
      <c r="C305" t="inlineStr">
        <is>
          <t>Maximize Score After N Operations</t>
        </is>
      </c>
      <c r="D305" t="inlineStr">
        <is>
          <t>45.1%</t>
        </is>
      </c>
      <c r="E305" t="inlineStr">
        <is>
          <t>Hard</t>
        </is>
      </c>
    </row>
    <row r="306">
      <c r="A306" s="1" t="n">
        <v>304</v>
      </c>
      <c r="B306">
        <f>HYPERLINK("https://leetcode.com/problems/number-of-restricted-paths-from-first-to-last-node", "https://leetcode.com/problems/number-of-restricted-paths-from-first-to-last-node")</f>
        <v/>
      </c>
      <c r="C306" t="inlineStr">
        <is>
          <t>Number of Restricted Paths From First to Last Node</t>
        </is>
      </c>
      <c r="D306" t="inlineStr">
        <is>
          <t>36.6%</t>
        </is>
      </c>
      <c r="E306" t="inlineStr">
        <is>
          <t>Medium</t>
        </is>
      </c>
    </row>
    <row r="307">
      <c r="A307" s="1" t="n">
        <v>305</v>
      </c>
      <c r="B307">
        <f>HYPERLINK("https://leetcode.com/problems/make-the-xor-of-all-segments-equal-to-zero", "https://leetcode.com/problems/make-the-xor-of-all-segments-equal-to-zero")</f>
        <v/>
      </c>
      <c r="C307" t="inlineStr">
        <is>
          <t>Make the XOR of All Segments Equal to Zero</t>
        </is>
      </c>
      <c r="D307" t="inlineStr">
        <is>
          <t>37.4%</t>
        </is>
      </c>
      <c r="E307" t="inlineStr">
        <is>
          <t>Hard</t>
        </is>
      </c>
    </row>
    <row r="308">
      <c r="A308" s="1" t="n">
        <v>306</v>
      </c>
      <c r="B308">
        <f>HYPERLINK("https://leetcode.com/problems/maximum-number-of-groups-getting-fresh-donuts", "https://leetcode.com/problems/maximum-number-of-groups-getting-fresh-donuts")</f>
        <v/>
      </c>
      <c r="C308" t="inlineStr">
        <is>
          <t>Maximum Number of Groups Getting Fresh Donuts</t>
        </is>
      </c>
      <c r="D308" t="inlineStr">
        <is>
          <t>39.4%</t>
        </is>
      </c>
      <c r="E308" t="inlineStr">
        <is>
          <t>Hard</t>
        </is>
      </c>
    </row>
    <row r="309">
      <c r="A309" s="1" t="n">
        <v>307</v>
      </c>
      <c r="B309">
        <f>HYPERLINK("https://leetcode.com/problems/minimum-sideway-jumps", "https://leetcode.com/problems/minimum-sideway-jumps")</f>
        <v/>
      </c>
      <c r="C309" t="inlineStr">
        <is>
          <t>Minimum Sideway Jumps</t>
        </is>
      </c>
      <c r="D309" t="inlineStr">
        <is>
          <t>47.7%</t>
        </is>
      </c>
      <c r="E309" t="inlineStr">
        <is>
          <t>Medium</t>
        </is>
      </c>
    </row>
    <row r="310">
      <c r="A310" s="1" t="n">
        <v>308</v>
      </c>
      <c r="B310">
        <f>HYPERLINK("https://leetcode.com/problems/largest-color-value-in-a-directed-graph", "https://leetcode.com/problems/largest-color-value-in-a-directed-graph")</f>
        <v/>
      </c>
      <c r="C310" t="inlineStr">
        <is>
          <t>Largest Color Value in a Directed Graph</t>
        </is>
      </c>
      <c r="D310" t="inlineStr">
        <is>
          <t>35.3%</t>
        </is>
      </c>
      <c r="E310" t="inlineStr">
        <is>
          <t>Hard</t>
        </is>
      </c>
    </row>
    <row r="311">
      <c r="A311" s="1" t="n">
        <v>309</v>
      </c>
      <c r="B311">
        <f>HYPERLINK("https://leetcode.com/problems/minimum-xor-sum-of-two-arrays", "https://leetcode.com/problems/minimum-xor-sum-of-two-arrays")</f>
        <v/>
      </c>
      <c r="C311" t="inlineStr">
        <is>
          <t>Minimum XOR Sum of Two Arrays</t>
        </is>
      </c>
      <c r="D311" t="inlineStr">
        <is>
          <t>35.9%</t>
        </is>
      </c>
      <c r="E311" t="inlineStr">
        <is>
          <t>Hard</t>
        </is>
      </c>
    </row>
    <row r="312">
      <c r="A312" s="1" t="n">
        <v>310</v>
      </c>
      <c r="B312">
        <f>HYPERLINK("https://leetcode.com/problems/number-of-ways-to-rearrange-sticks-with-k-sticks-visible", "https://leetcode.com/problems/number-of-ways-to-rearrange-sticks-with-k-sticks-visible")</f>
        <v/>
      </c>
      <c r="C312" t="inlineStr">
        <is>
          <t>Number of Ways to Rearrange Sticks With K Sticks Visible</t>
        </is>
      </c>
      <c r="D312" t="inlineStr">
        <is>
          <t>54.2%</t>
        </is>
      </c>
      <c r="E312" t="inlineStr">
        <is>
          <t>Hard</t>
        </is>
      </c>
    </row>
    <row r="313">
      <c r="A313" s="1" t="n">
        <v>311</v>
      </c>
      <c r="B313">
        <f>HYPERLINK("https://leetcode.com/problems/stone-game-viii", "https://leetcode.com/problems/stone-game-viii")</f>
        <v/>
      </c>
      <c r="C313" t="inlineStr">
        <is>
          <t>Stone Game VIII</t>
        </is>
      </c>
      <c r="D313" t="inlineStr">
        <is>
          <t>50.9%</t>
        </is>
      </c>
      <c r="E313" t="inlineStr">
        <is>
          <t>Hard</t>
        </is>
      </c>
    </row>
    <row r="314">
      <c r="A314" s="1" t="n">
        <v>312</v>
      </c>
      <c r="B314">
        <f>HYPERLINK("https://leetcode.com/problems/minimum-cost-to-change-the-final-value-of-expression", "https://leetcode.com/problems/minimum-cost-to-change-the-final-value-of-expression")</f>
        <v/>
      </c>
      <c r="C314" t="inlineStr">
        <is>
          <t>Minimum Cost to Change the Final Value of Expression</t>
        </is>
      </c>
      <c r="D314" t="inlineStr">
        <is>
          <t>51.3%</t>
        </is>
      </c>
      <c r="E314" t="inlineStr">
        <is>
          <t>Hard</t>
        </is>
      </c>
    </row>
    <row r="315">
      <c r="A315" s="1" t="n">
        <v>313</v>
      </c>
      <c r="B315">
        <f>HYPERLINK("https://leetcode.com/problems/minimum-skips-to-arrive-at-meeting-on-time", "https://leetcode.com/problems/minimum-skips-to-arrive-at-meeting-on-time")</f>
        <v/>
      </c>
      <c r="C315" t="inlineStr">
        <is>
          <t>Minimum Skips to Arrive at Meeting On Time</t>
        </is>
      </c>
      <c r="D315" t="inlineStr">
        <is>
          <t>38.1%</t>
        </is>
      </c>
      <c r="E315" t="inlineStr">
        <is>
          <t>Hard</t>
        </is>
      </c>
    </row>
    <row r="316">
      <c r="A316" s="1" t="n">
        <v>314</v>
      </c>
      <c r="B316">
        <f>HYPERLINK("https://leetcode.com/problems/maximum-alternating-subsequence-sum", "https://leetcode.com/problems/maximum-alternating-subsequence-sum")</f>
        <v/>
      </c>
      <c r="C316" t="inlineStr">
        <is>
          <t>Maximum Alternating Subsequence Sum</t>
        </is>
      </c>
      <c r="D316" t="inlineStr">
        <is>
          <t>57.6%</t>
        </is>
      </c>
      <c r="E316" t="inlineStr">
        <is>
          <t>Medium</t>
        </is>
      </c>
    </row>
    <row r="317">
      <c r="A317" s="1" t="n">
        <v>315</v>
      </c>
      <c r="B317">
        <f>HYPERLINK("https://leetcode.com/problems/the-earliest-and-latest-rounds-where-players-compete", "https://leetcode.com/problems/the-earliest-and-latest-rounds-where-players-compete")</f>
        <v/>
      </c>
      <c r="C317" t="inlineStr">
        <is>
          <t>The Earliest and Latest Rounds Where Players Compete</t>
        </is>
      </c>
      <c r="D317" t="inlineStr">
        <is>
          <t>49.0%</t>
        </is>
      </c>
      <c r="E317" t="inlineStr">
        <is>
          <t>Hard</t>
        </is>
      </c>
    </row>
    <row r="318">
      <c r="A318" s="1" t="n">
        <v>316</v>
      </c>
      <c r="B318">
        <f>HYPERLINK("https://leetcode.com/problems/egg-drop-with-2-eggs-and-n-floors", "https://leetcode.com/problems/egg-drop-with-2-eggs-and-n-floors")</f>
        <v/>
      </c>
      <c r="C318" t="inlineStr">
        <is>
          <t>Egg Drop With 2 Eggs and N Floors</t>
        </is>
      </c>
      <c r="D318" t="inlineStr">
        <is>
          <t>70.0%</t>
        </is>
      </c>
      <c r="E318" t="inlineStr">
        <is>
          <t>Medium</t>
        </is>
      </c>
    </row>
    <row r="319">
      <c r="A319" s="1" t="n">
        <v>317</v>
      </c>
      <c r="B319">
        <f>HYPERLINK("https://leetcode.com/problems/game-of-nim", "https://leetcode.com/problems/game-of-nim")</f>
        <v/>
      </c>
      <c r="C319" t="inlineStr">
        <is>
          <t>Game of Nim</t>
        </is>
      </c>
      <c r="D319" t="inlineStr">
        <is>
          <t>68.0%</t>
        </is>
      </c>
      <c r="E319" t="inlineStr">
        <is>
          <t>Medium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2021-07-02T13:00:10Z</dcterms:created>
  <dcterms:modified xsi:type="dcterms:W3CDTF">2021-07-02T13:00:10Z</dcterms:modified>
</cp:coreProperties>
</file>