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  <sheet name="VerbGrammar Results" sheetId="3" state="visible" r:id="rId5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  <definedName function="false" hidden="true" localSheetId="2" name="_xlnm._FilterDatabase" vbProcedure="false">'VerbGrammar Results'!$A$3:$F$11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<sst xmlns="http://schemas.openxmlformats.org/spreadsheetml/2006/main" count="167" uniqueCount="75">
  <si>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</si>
  <si>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</si>
  <si>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</si>
  <si>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</si>
  <si>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</si>
  <si>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</si>
  <si>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</si>
  <si>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</si>
  <si>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</si>
  <si>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</si>
  <si>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</si>
  <si>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</si>
  <si>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</si>
  <si>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</si>
  <si>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</si>
  <si>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</si>
  <si>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</si>
  <si>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</si>
  <si>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</si>
  <si>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</si>
  <si>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Llama-3.3-70B-Instruct-Q2_K.gguf</t>
  </si>
  <si>
    <t xml:space="preserve">https://huggingface.co/unsloth/Llama-3.3-70B-Instruct-GGUF</t>
  </si>
  <si>
    <t xml:space="preserve">gemma-2-9b-it-Q6_K_L.gguf</t>
  </si>
  <si>
    <t xml:space="preserve">https://huggingface.co/bartowski/gemma-2-9b-it-GGUF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</si>
  <si>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</si>
  <si>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</si>
  <si>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</si>
  <si>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</si>
  <si>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</si>
  <si>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</si>
  <si>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</si>
  <si>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</si>
  <si>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Phi-3-medium-4k-instruct-Q6_K_L.gguf</t>
  </si>
  <si>
    <t xml:space="preserve">https://huggingface.co/bartowski/Phi-3-medium-4k-instruct-GGUF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</si>
  <si>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</si>
  <si>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</si>
  <si>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</si>
  <si>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</si>
  <si>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</si>
  <si>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</si>
  <si>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</si>
  <si>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</si>
  <si>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</si>
  <si>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</si>
  <si>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gemma-2-2b-it-Q6_K_L.gguf</t>
  </si>
  <si>
    <t xml:space="preserve">https://huggingface.co/bartowski/gemma-2-2b-it-GGUF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</si>
  <si>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</si>
  <si>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</si>
  <si>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</si>
  <si>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</si>
  <si>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OLMoE-1B-7B-0924-Instruct-Q6_K_L.gguf</t>
  </si>
  <si>
    <t xml:space="preserve">https://huggingface.co/bartowski/OLMoE-1B-7B-0924-Instruct-GGUF</t>
  </si>
  <si>
    <t xml:space="preserve">PULI-LlumiX-32K-Instruct-Q4_K_M.gguf</t>
  </si>
  <si>
    <t xml:space="preserve">https://huggingface.co/fragata/PULI-LlumiX-32K-Instruct-Q4_K_M-GGUF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</si>
  <si>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</si>
  <si>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</si>
  <si>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</si>
  <si>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SambaLingo-Hungarian-Chat-Q5_K_M.gguf</t>
  </si>
  <si>
    <t xml:space="preserve">https://huggingface.co/ariel-ml/SambaLingo-Hungarian-Chat-GGUF</t>
  </si>
  <si>
    <t xml:space="preserve">salamandra-2b-instruct_Q6_K.gguf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</si>
  <si>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</si>
  <si>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</si>
  <si>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</si>
  <si>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</si>
  <si>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</si>
  <si>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</si>
  <si>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</si>
  <si>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</si>
  <si>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</si>
  <si>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</si>
  <si>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</si>
  <si>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https://huggingface.co/robbiemu/salamandra-2b-instruct</t>
  </si>
  <si>
    <t xml:space="preserve">gpt-35-turbo-instruct</t>
  </si>
  <si>
    <t xml:space="preserve">Azure</t>
  </si>
  <si>
    <t xml:space="preserve">Verb spellings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</si>
</sst>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Courier New"/>
      <family val="3"/>
    </font>
    <font>
      <sz val="10"/>
      <color rgb="FF0000FF"/>
      <name val="Arial"/>
      <family val="2"/>
    </font>
    <font>
      <b val="true"/>
      <sz val="10"/>
      <name val="Courier New"/>
      <family val="3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1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A706D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A4A168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AD9C69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B09A69"/>
          <bgColor rgb="FF000000"/>
        </patternFill>
      </fill>
    </dxf>
    <dxf>
      <fill>
        <patternFill patternType="solid">
          <fgColor rgb="FFBC946A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78E6A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DB81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67B6C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E9796C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97A967"/>
          <bgColor rgb="FF000000"/>
        </patternFill>
      </fill>
    </dxf>
    <dxf>
      <fill>
        <patternFill patternType="solid">
          <fgColor rgb="FF9AA768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FC6E6D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C0916A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C58F6A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A9569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A8A068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A66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C58E6A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9FA468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89B167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ont>
        <name val="Arial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38F6A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A6A068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B49869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DF806C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DA836B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A0A468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88B366"/>
          <bgColor rgb="FF000000"/>
        </patternFill>
      </fill>
    </dxf>
    <dxf>
      <fill>
        <patternFill patternType="solid">
          <fgColor rgb="FF8AB166"/>
          <bgColor rgb="FF000000"/>
        </patternFill>
      </fill>
    </dxf>
    <dxf>
      <fill>
        <patternFill patternType="solid">
          <fgColor rgb="FF8DAF66"/>
          <bgColor rgb="FF000000"/>
        </patternFill>
      </fill>
    </dxf>
    <dxf>
      <fill>
        <patternFill patternType="solid">
          <fgColor rgb="FF90AE66"/>
          <bgColor rgb="FF000000"/>
        </patternFill>
      </fill>
    </dxf>
    <dxf>
      <fill>
        <patternFill patternType="solid">
          <fgColor rgb="FF92AD66"/>
          <bgColor rgb="FF000000"/>
        </patternFill>
      </fill>
    </dxf>
    <dxf>
      <fill>
        <patternFill patternType="solid">
          <fgColor rgb="FF95AB66"/>
          <bgColor rgb="FF000000"/>
        </patternFill>
      </fill>
    </dxf>
    <dxf>
      <font>
        <name val="Arial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AA9F68"/>
          <bgColor rgb="FF000000"/>
        </patternFill>
      </fill>
    </dxf>
    <dxf>
      <fill>
        <patternFill patternType="solid">
          <fgColor rgb="FFB19A68"/>
          <bgColor rgb="FF000000"/>
        </patternFill>
      </fill>
    </dxf>
    <dxf>
      <fill>
        <patternFill patternType="solid">
          <fgColor rgb="FFB99668"/>
          <bgColor rgb="FF000000"/>
        </patternFill>
      </fill>
    </dxf>
    <dxf>
      <fill>
        <patternFill patternType="solid">
          <fgColor rgb="FFC98C69"/>
          <bgColor rgb="FF000000"/>
        </patternFill>
      </fill>
    </dxf>
    <dxf>
      <fill>
        <patternFill patternType="solid">
          <fgColor rgb="FFEA796B"/>
          <bgColor rgb="FF000000"/>
        </patternFill>
      </fill>
    </dxf>
    <dxf>
      <fill>
        <patternFill patternType="solid">
          <fgColor rgb="FFF3746C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Qwen2.5-32B-Instruct-GGUF" TargetMode="External"/><Relationship Id="rId3" Type="http://schemas.openxmlformats.org/officeDocument/2006/relationships/hyperlink" Target="https://huggingface.co/bartowski/Yi-1.5-34B-Cha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unsloth/Llama-3.3-70B-Instruct-GGUF" TargetMode="External"/><Relationship Id="rId6" Type="http://schemas.openxmlformats.org/officeDocument/2006/relationships/hyperlink" Target="https://huggingface.co/bartowski/gemma-2-9b-it-GGUF" TargetMode="External"/><Relationship Id="rId7" Type="http://schemas.openxmlformats.org/officeDocument/2006/relationships/hyperlink" Target="https://huggingface.co/TheBloke/Mixtral-8x7B-Instruct-v0.1-GGUF" TargetMode="External"/><Relationship Id="rId8" Type="http://schemas.openxmlformats.org/officeDocument/2006/relationships/hyperlink" Target="https://huggingface.co/bartowski/Meta-Llama-3.1-8B-Instruct-GGUF" TargetMode="External"/><Relationship Id="rId9" Type="http://schemas.openxmlformats.org/officeDocument/2006/relationships/hyperlink" Target="https://huggingface.co/bartowski/Mistral-NeMo-Minitron-8B-Instruct-GGUF" TargetMode="External"/><Relationship Id="rId10" Type="http://schemas.openxmlformats.org/officeDocument/2006/relationships/hyperlink" Target="https://huggingface.co/bartowski/Meta-Llama-3.1-70B-Instruct-GGUF" TargetMode="External"/><Relationship Id="rId11" Type="http://schemas.openxmlformats.org/officeDocument/2006/relationships/hyperlink" Target="https://huggingface.co/bartowski/Phi-3-medium-4k-instruct-GGUF" TargetMode="External"/><Relationship Id="rId12" Type="http://schemas.openxmlformats.org/officeDocument/2006/relationships/hyperlink" Target="https://huggingface.co/mradermacher/c4ai-command-r-v01-i1-GGUF" TargetMode="External"/><Relationship Id="rId13" Type="http://schemas.openxmlformats.org/officeDocument/2006/relationships/hyperlink" Target="https://huggingface.co/TheBloke/SOLAR-10.7B-Instruct-v1.0-GGUF" TargetMode="External"/><Relationship Id="rId14" Type="http://schemas.openxmlformats.org/officeDocument/2006/relationships/hyperlink" Target="https://huggingface.co/microsoft/Phi-3-mini-4k-instruct-gguf" TargetMode="External"/><Relationship Id="rId15" Type="http://schemas.openxmlformats.org/officeDocument/2006/relationships/hyperlink" Target="https://huggingface.co/bartowski/Ministral-8B-Instruct-2410-GGUF" TargetMode="External"/><Relationship Id="rId16" Type="http://schemas.openxmlformats.org/officeDocument/2006/relationships/hyperlink" Target="https://huggingface.co/TheBloke/Llama-2-7B-32K-Instruct-GGUF" TargetMode="External"/><Relationship Id="rId17" Type="http://schemas.openxmlformats.org/officeDocument/2006/relationships/hyperlink" Target="https://huggingface.co/bartowski/gemma-2-2b-it-GGUF" TargetMode="External"/><Relationship Id="rId18" Type="http://schemas.openxmlformats.org/officeDocument/2006/relationships/hyperlink" Target="https://huggingface.co/bartowski/Llama-3.2-3B-Instruct-GGUF" TargetMode="External"/><Relationship Id="rId19" Type="http://schemas.openxmlformats.org/officeDocument/2006/relationships/hyperlink" Target="https://huggingface.co/RichardErkhov/BSC-LT_-_salamandra-7b-instruct-gguf" TargetMode="External"/><Relationship Id="rId20" Type="http://schemas.openxmlformats.org/officeDocument/2006/relationships/hyperlink" Target="https://huggingface.co/bartowski/OLMoE-1B-7B-0924-Instruct-GGUF" TargetMode="External"/><Relationship Id="rId21" Type="http://schemas.openxmlformats.org/officeDocument/2006/relationships/hyperlink" Target="https://huggingface.co/fragata/PULI-LlumiX-32K-Instruct-Q4_K_M-GGUF" TargetMode="External"/><Relationship Id="rId22" Type="http://schemas.openxmlformats.org/officeDocument/2006/relationships/hyperlink" Target="https://huggingface.co/mradermacher/falcon-mamba-7b-instruct-GGUF" TargetMode="External"/><Relationship Id="rId23" Type="http://schemas.openxmlformats.org/officeDocument/2006/relationships/hyperlink" Target="https://huggingface.co/ariel-ml/SambaLingo-Hungarian-Chat-GGUF" TargetMode="External"/><Relationship Id="rId24" Type="http://schemas.openxmlformats.org/officeDocument/2006/relationships/hyperlink" Target="https://huggingface.co/bartowski/gemma-2-2b-it-GGUF" TargetMode="External"/><Relationship Id="rId25" Type="http://schemas.openxmlformats.org/officeDocument/2006/relationships/drawing" Target="../drawings/drawing1.xml"/><Relationship Id="rId26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unsloth/Llama-3.3-70B-Instruct-GGUF" TargetMode="External"/><Relationship Id="rId9" Type="http://schemas.openxmlformats.org/officeDocument/2006/relationships/hyperlink" Target="https://huggingface.co/TheBloke/Mixtral-8x7B-Instruct-v0.1-GGUF" TargetMode="External"/><Relationship Id="rId10" Type="http://schemas.openxmlformats.org/officeDocument/2006/relationships/hyperlink" Target="https://huggingface.co/bartowski/Meta-Llama-3.1-8B-Instruct-GGUF" TargetMode="External"/><Relationship Id="rId11" Type="http://schemas.openxmlformats.org/officeDocument/2006/relationships/hyperlink" Target="https://huggingface.co/bartowski/Qwen2.5-32B-Instruct-GGUF" TargetMode="External"/><Relationship Id="rId12" Type="http://schemas.openxmlformats.org/officeDocument/2006/relationships/hyperlink" Target="https://huggingface.co/TheBloke/SOLAR-10.7B-Instruct-v1.0-GGUF" TargetMode="External"/><Relationship Id="rId13" Type="http://schemas.openxmlformats.org/officeDocument/2006/relationships/hyperlink" Target="https://huggingface.co/bartowski/Ministral-8B-Instruct-2410-GGUF" TargetMode="External"/><Relationship Id="rId14" Type="http://schemas.openxmlformats.org/officeDocument/2006/relationships/hyperlink" Target="https://huggingface.co/mradermacher/c4ai-command-r-v01-i1-GGUF" TargetMode="External"/><Relationship Id="rId15" Type="http://schemas.openxmlformats.org/officeDocument/2006/relationships/hyperlink" Target="https://huggingface.co/bartowski/gemma-2-2b-it-GGUF" TargetMode="External"/><Relationship Id="rId16" Type="http://schemas.openxmlformats.org/officeDocument/2006/relationships/hyperlink" Target="https://huggingface.co/robbiemu/salamandra-2b-instruct" TargetMode="External"/><Relationship Id="rId17" Type="http://schemas.openxmlformats.org/officeDocument/2006/relationships/hyperlink" Target="https://huggingface.co/bartowski/Llama-3.2-3B-Instruct-GGUF" TargetMode="External"/><Relationship Id="rId18" Type="http://schemas.openxmlformats.org/officeDocument/2006/relationships/hyperlink" Target="https://huggingface.co/bartowski/Mistral-NeMo-Minitron-8B-Instruct-GGUF" TargetMode="External"/><Relationship Id="rId19" Type="http://schemas.openxmlformats.org/officeDocument/2006/relationships/hyperlink" Target="https://huggingface.co/bartowski/Yi-1.5-34B-Chat-GGUF" TargetMode="External"/><Relationship Id="rId20" Type="http://schemas.openxmlformats.org/officeDocument/2006/relationships/hyperlink" Target="https://huggingface.co/TheBloke/Llama-2-7B-32K-Instruct-GGUF" TargetMode="External"/><Relationship Id="rId21" Type="http://schemas.openxmlformats.org/officeDocument/2006/relationships/hyperlink" Target="https://huggingface.co/bartowski/Phi-3-medium-4k-instruct-GGUF" TargetMode="External"/><Relationship Id="rId22" Type="http://schemas.openxmlformats.org/officeDocument/2006/relationships/hyperlink" Target="https://huggingface.co/bartowski/OLMoE-1B-7B-0924-Instruct-GGUF" TargetMode="External"/><Relationship Id="rId23" Type="http://schemas.openxmlformats.org/officeDocument/2006/relationships/hyperlink" Target="https://huggingface.co/microsoft/Phi-3-mini-4k-instruct-gguf" TargetMode="External"/><Relationship Id="rId24" Type="http://schemas.openxmlformats.org/officeDocument/2006/relationships/hyperlink" Target="https://huggingface.co/mradermacher/falcon-mamba-7b-instruct-GGUF" TargetMode="External"/><Relationship Id="rId25" Type="http://schemas.openxmlformats.org/officeDocument/2006/relationships/drawing" Target="../drawings/drawing2.xml"/><Relationship Id="rId26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huggingface.co/bartowski/Meta-Llama-3.1-70B-Instruct-GGUF" TargetMode="External"/><Relationship Id="rId3" Type="http://schemas.openxmlformats.org/officeDocument/2006/relationships/hyperlink" Target="https://huggingface.co/bartowski/gemma-2-27b-it-GGUF" TargetMode="External"/><Relationship Id="rId4" Type="http://schemas.openxmlformats.org/officeDocument/2006/relationships/hyperlink" Target="https://huggingface.co/unsloth/Llama-3.3-70B-Instruct-GGUF" TargetMode="External"/><Relationship Id="rId5" Type="http://schemas.openxmlformats.org/officeDocument/2006/relationships/hyperlink" Target="https://huggingface.co/bartowski/gemma-2-9b-it-GGUF" TargetMode="External"/><Relationship Id="rId6" Type="http://schemas.openxmlformats.org/officeDocument/2006/relationships/hyperlink" Target="https://huggingface.co/RichardErkhov/BSC-LT_-_salamandra-7b-instruct-gguf" TargetMode="External"/><Relationship Id="rId7" Type="http://schemas.openxmlformats.org/officeDocument/2006/relationships/hyperlink" Target="https://huggingface.co/ariel-ml/SambaLingo-Hungarian-Chat-GGUF" TargetMode="External"/><Relationship Id="rId8" Type="http://schemas.openxmlformats.org/officeDocument/2006/relationships/hyperlink" Target="https://huggingface.co/fragata/PULI-LlumiX-32K-Instruct-Q4_K_M-GGUF" TargetMode="External"/><Relationship Id="rId9" Type="http://schemas.openxmlformats.org/officeDocument/2006/relationships/hyperlink" Target="https://huggingface.co/TheBloke/Mixtral-8x7B-Instruct-v0.1-GGUF" TargetMode="External"/><Relationship Id="rId10" Type="http://schemas.openxmlformats.org/officeDocument/2006/relationships/drawing" Target="../drawings/drawing3.xml"/><Relationship Id="rId11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8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8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8" hidden="false" customHeight="false" outlineLevel="0" collapsed="false">
      <c r="A3" s="8" t="n">
        <f aca="false" t="array" ref="A3:A3">SUM(IF(A4:A50&lt;&gt;"",1,0))</f>
        <v>23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8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0.811496442612959</v>
      </c>
      <c r="D4" s="15" t="n">
        <v>0.583123781456463</v>
      </c>
      <c r="E4" s="16" t="n">
        <f aca="false">0/$D$3</f>
        <v>0</v>
      </c>
      <c r="F4" s="15" t="n">
        <v>0.362506367804381</v>
      </c>
      <c r="G4" s="16" t="n">
        <f aca="false">0/$F$3</f>
        <v>0</v>
      </c>
      <c r="H4" s="15" t="n">
        <v>0.794117647058824</v>
      </c>
      <c r="I4" s="15" t="n">
        <v>0.857627118644068</v>
      </c>
      <c r="J4" s="16" t="n">
        <f aca="false">0/$H$3</f>
        <v>0</v>
      </c>
      <c r="K4" s="15" t="n">
        <v>0.900787113307706</v>
      </c>
      <c r="L4" s="16" t="n">
        <f aca="false">0/$K$3</f>
        <v>0</v>
      </c>
      <c r="M4" s="15" t="n">
        <v>0.857853079396488</v>
      </c>
      <c r="N4" s="15" t="n">
        <v>0.815048434332057</v>
      </c>
      <c r="O4" s="16" t="n">
        <f aca="false">0/$M$3</f>
        <v>0</v>
      </c>
      <c r="P4" s="15" t="n">
        <v>0.942238267148014</v>
      </c>
      <c r="Q4" s="16" t="n">
        <f aca="false">0/$P$3</f>
        <v>0</v>
      </c>
      <c r="R4" s="15" t="n">
        <v>0.92545871559633</v>
      </c>
      <c r="S4" s="16" t="n">
        <f aca="false">0/$R$3</f>
        <v>0</v>
      </c>
      <c r="T4" s="15" t="n">
        <v>0.903148288781267</v>
      </c>
      <c r="U4" s="15" t="n">
        <v>0.908724554167942</v>
      </c>
      <c r="V4" s="16" t="n">
        <f aca="false">0/$T$3</f>
        <v>0</v>
      </c>
      <c r="W4" s="15" t="n">
        <v>0.887323943661972</v>
      </c>
      <c r="X4" s="16" t="n">
        <f aca="false">0/$W$3</f>
        <v>0</v>
      </c>
    </row>
    <row r="5" customFormat="false" ht="12.8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0.809456837704127</v>
      </c>
      <c r="D5" s="15" t="n">
        <v>0.665512350161472</v>
      </c>
      <c r="E5" s="16" t="n">
        <f aca="false">0/$D$3</f>
        <v>0</v>
      </c>
      <c r="F5" s="15" t="n">
        <v>0.43301069791136</v>
      </c>
      <c r="G5" s="16" t="n">
        <f aca="false">0/$F$3</f>
        <v>0</v>
      </c>
      <c r="H5" s="15" t="n">
        <v>0.838235294117647</v>
      </c>
      <c r="I5" s="15" t="n">
        <v>0.881294964028777</v>
      </c>
      <c r="J5" s="16" t="n">
        <f aca="false">0/$H$3</f>
        <v>0</v>
      </c>
      <c r="K5" s="15" t="n">
        <v>0.85337726523888</v>
      </c>
      <c r="L5" s="16" t="n">
        <f aca="false">0/$K$3</f>
        <v>0</v>
      </c>
      <c r="M5" s="15" t="n">
        <v>0.860697501855058</v>
      </c>
      <c r="N5" s="15" t="n">
        <v>0.806951395077809</v>
      </c>
      <c r="O5" s="16" t="n">
        <f aca="false">0/$M$3</f>
        <v>0</v>
      </c>
      <c r="P5" s="15" t="n">
        <v>0.859205776173285</v>
      </c>
      <c r="Q5" s="16" t="n">
        <f aca="false">0/$P$3</f>
        <v>0</v>
      </c>
      <c r="R5" s="15" t="n">
        <v>0.951834862385321</v>
      </c>
      <c r="S5" s="16" t="n">
        <f aca="false">0/$R$3</f>
        <v>0</v>
      </c>
      <c r="T5" s="15" t="n">
        <v>0.886830850881204</v>
      </c>
      <c r="U5" s="15" t="n">
        <v>0.887798700252512</v>
      </c>
      <c r="V5" s="16" t="n">
        <f aca="false">0/$T$3</f>
        <v>0</v>
      </c>
      <c r="W5" s="15" t="n">
        <v>0.788732394366197</v>
      </c>
      <c r="X5" s="16" t="n">
        <f aca="false">0/$W$3</f>
        <v>0</v>
      </c>
    </row>
    <row r="6" customFormat="false" ht="12.8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0.799244376594315</v>
      </c>
      <c r="D6" s="15" t="n">
        <v>0.618250159186482</v>
      </c>
      <c r="E6" s="16" t="n">
        <f aca="false">1/$D$3</f>
        <v>0.000958772770853308</v>
      </c>
      <c r="F6" s="15" t="n">
        <v>0.411716760061131</v>
      </c>
      <c r="G6" s="16" t="n">
        <f aca="false">0/$F$3</f>
        <v>0</v>
      </c>
      <c r="H6" s="15" t="n">
        <v>0.806372549019608</v>
      </c>
      <c r="I6" s="15" t="n">
        <v>0.866779089376054</v>
      </c>
      <c r="J6" s="16" t="n">
        <f aca="false">0/$H$3</f>
        <v>0</v>
      </c>
      <c r="K6" s="15" t="n">
        <v>0.906278601501007</v>
      </c>
      <c r="L6" s="16" t="n">
        <f aca="false">0/$K$3</f>
        <v>0</v>
      </c>
      <c r="M6" s="15" t="n">
        <v>0.812663863467722</v>
      </c>
      <c r="N6" s="15" t="n">
        <v>0.780958991266123</v>
      </c>
      <c r="O6" s="16" t="n">
        <f aca="false">0/$M$3</f>
        <v>0</v>
      </c>
      <c r="P6" s="15" t="n">
        <v>0.862815884476534</v>
      </c>
      <c r="Q6" s="16" t="n">
        <f aca="false">0/$P$3</f>
        <v>0</v>
      </c>
      <c r="R6" s="15" t="n">
        <v>0.956422018348624</v>
      </c>
      <c r="S6" s="16" t="n">
        <f aca="false">0/$R$3</f>
        <v>0</v>
      </c>
      <c r="T6" s="15" t="n">
        <v>0.885031858670459</v>
      </c>
      <c r="U6" s="15" t="n">
        <v>0.894910349391839</v>
      </c>
      <c r="V6" s="16" t="n">
        <f aca="false">0/$T$3</f>
        <v>0</v>
      </c>
      <c r="W6" s="15" t="n">
        <v>0.788732394366197</v>
      </c>
      <c r="X6" s="16" t="n">
        <f aca="false">0/$W$3</f>
        <v>0</v>
      </c>
    </row>
    <row r="7" customFormat="false" ht="12.8" hidden="false" customHeight="false" outlineLevel="0" collapsed="false">
      <c r="A7" s="12" t="s">
        <v>20</v>
      </c>
      <c r="B7" s="17" t="s">
        <v>21</v>
      </c>
      <c r="C7" s="14" t="n">
        <f aca="false">AVERAGE(W7,T7:U7,R7,P7,N7,M7,K7,H7,I7,F7,D7)</f>
        <v>0.788062668883991</v>
      </c>
      <c r="D7" s="15" t="n">
        <v>0.487457290708985</v>
      </c>
      <c r="E7" s="16" t="n">
        <f aca="false">1/$D$3</f>
        <v>0.000958772770853308</v>
      </c>
      <c r="F7" s="15" t="n">
        <v>0.438920020376974</v>
      </c>
      <c r="G7" s="16" t="n">
        <f aca="false">0/$F$3</f>
        <v>0</v>
      </c>
      <c r="H7" s="15" t="n">
        <v>0.825980392156863</v>
      </c>
      <c r="I7" s="15" t="n">
        <v>0.874336283185841</v>
      </c>
      <c r="J7" s="16" t="n">
        <f aca="false">0/$H$3</f>
        <v>0</v>
      </c>
      <c r="K7" s="15" t="n">
        <v>0.891268533772652</v>
      </c>
      <c r="L7" s="16" t="n">
        <f aca="false">0/$K$3</f>
        <v>0</v>
      </c>
      <c r="M7" s="15" t="n">
        <v>0.829581993569132</v>
      </c>
      <c r="N7" s="15" t="n">
        <v>0.786488999070344</v>
      </c>
      <c r="O7" s="16" t="n">
        <f aca="false">0/$M$3</f>
        <v>0</v>
      </c>
      <c r="P7" s="15" t="n">
        <v>0.819494584837545</v>
      </c>
      <c r="Q7" s="16" t="n">
        <f aca="false">0/$P$3</f>
        <v>0</v>
      </c>
      <c r="R7" s="15" t="n">
        <v>0.950688073394496</v>
      </c>
      <c r="S7" s="16" t="n">
        <f aca="false">0/$R$3</f>
        <v>0</v>
      </c>
      <c r="T7" s="15" t="n">
        <v>0.863680137923041</v>
      </c>
      <c r="U7" s="15" t="n">
        <v>0.871954309161318</v>
      </c>
      <c r="V7" s="16" t="n">
        <f aca="false">0/$T$3</f>
        <v>0</v>
      </c>
      <c r="W7" s="15" t="n">
        <v>0.816901408450704</v>
      </c>
      <c r="X7" s="16" t="n">
        <f aca="false">0/$W$3</f>
        <v>0</v>
      </c>
    </row>
    <row r="8" customFormat="false" ht="12.8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0.779541622537469</v>
      </c>
      <c r="D8" s="15" t="n">
        <v>0.592121670308154</v>
      </c>
      <c r="E8" s="16" t="n">
        <f aca="false">1/$D$3</f>
        <v>0.000958772770853308</v>
      </c>
      <c r="F8" s="15" t="n">
        <v>0.351299032093734</v>
      </c>
      <c r="G8" s="16" t="n">
        <f aca="false">0/$F$3</f>
        <v>0</v>
      </c>
      <c r="H8" s="15" t="n">
        <v>0.767156862745098</v>
      </c>
      <c r="I8" s="15" t="n">
        <v>0.816955684007707</v>
      </c>
      <c r="J8" s="16" t="n">
        <f aca="false">0/$H$3</f>
        <v>0</v>
      </c>
      <c r="K8" s="15" t="n">
        <v>0.894197327475746</v>
      </c>
      <c r="L8" s="16" t="n">
        <f aca="false">0/$K$3</f>
        <v>0</v>
      </c>
      <c r="M8" s="15" t="n">
        <v>0.814914667326243</v>
      </c>
      <c r="N8" s="15" t="n">
        <v>0.772172324554727</v>
      </c>
      <c r="O8" s="16" t="n">
        <f aca="false">0/$M$3</f>
        <v>0</v>
      </c>
      <c r="P8" s="15" t="n">
        <v>0.88086642599278</v>
      </c>
      <c r="Q8" s="16" t="n">
        <f aca="false">0/$P$3</f>
        <v>0</v>
      </c>
      <c r="R8" s="15" t="n">
        <v>0.942660550458716</v>
      </c>
      <c r="S8" s="16" t="n">
        <f aca="false">0/$R$3</f>
        <v>0</v>
      </c>
      <c r="T8" s="15" t="n">
        <v>0.85733495291754</v>
      </c>
      <c r="U8" s="15" t="n">
        <v>0.876087578202987</v>
      </c>
      <c r="V8" s="16" t="n">
        <f aca="false">0/$T$3</f>
        <v>0</v>
      </c>
      <c r="W8" s="15" t="n">
        <v>0.788732394366197</v>
      </c>
      <c r="X8" s="16" t="n">
        <f aca="false">0/$W$3</f>
        <v>0</v>
      </c>
    </row>
    <row r="9" customFormat="false" ht="12.8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0.761759832782204</v>
      </c>
      <c r="D9" s="15" t="n">
        <v>0.597514874790058</v>
      </c>
      <c r="E9" s="16" t="n">
        <f aca="false">1/$D$3</f>
        <v>0.000958772770853308</v>
      </c>
      <c r="F9" s="15" t="n">
        <v>0.478247580234335</v>
      </c>
      <c r="G9" s="16" t="n">
        <f aca="false">0/$F$3</f>
        <v>0</v>
      </c>
      <c r="H9" s="15" t="n">
        <v>0.757352941176471</v>
      </c>
      <c r="I9" s="15" t="n">
        <v>0.834170854271357</v>
      </c>
      <c r="J9" s="16" t="n">
        <f aca="false">0/$H$3</f>
        <v>0</v>
      </c>
      <c r="K9" s="15" t="n">
        <v>0.767975055025679</v>
      </c>
      <c r="L9" s="16" t="n">
        <f aca="false">11/$K$3</f>
        <v>0.00201354567087681</v>
      </c>
      <c r="M9" s="15" t="n">
        <v>0.824560969577047</v>
      </c>
      <c r="N9" s="15" t="n">
        <v>0.785041064339182</v>
      </c>
      <c r="O9" s="16" t="n">
        <f aca="false">0/$M$3</f>
        <v>0</v>
      </c>
      <c r="P9" s="15" t="n">
        <v>0.746376811594203</v>
      </c>
      <c r="Q9" s="16" t="n">
        <f aca="false">1/$P$3</f>
        <v>0.0036101083032491</v>
      </c>
      <c r="R9" s="15" t="n">
        <v>0.95752009184845</v>
      </c>
      <c r="S9" s="16" t="n">
        <f aca="false">1/$R$3</f>
        <v>0.00114678899082569</v>
      </c>
      <c r="T9" s="15" t="n">
        <v>0.87058607341487</v>
      </c>
      <c r="U9" s="15" t="n">
        <v>0.873884353171137</v>
      </c>
      <c r="V9" s="16" t="n">
        <f aca="false">0/$T$3</f>
        <v>0</v>
      </c>
      <c r="W9" s="15" t="n">
        <v>0.647887323943662</v>
      </c>
      <c r="X9" s="16" t="n">
        <f aca="false">0/$W$3</f>
        <v>0</v>
      </c>
    </row>
    <row r="10" customFormat="false" ht="12.8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0.740393758714782</v>
      </c>
      <c r="D10" s="15" t="n">
        <v>0.526754313381707</v>
      </c>
      <c r="E10" s="16" t="n">
        <f aca="false">0/$D$3</f>
        <v>0</v>
      </c>
      <c r="F10" s="15" t="n">
        <v>0.418644931227713</v>
      </c>
      <c r="G10" s="16" t="n">
        <f aca="false">0/$F$3</f>
        <v>0</v>
      </c>
      <c r="H10" s="15" t="n">
        <v>0.737745098039216</v>
      </c>
      <c r="I10" s="15" t="n">
        <v>0.820770519262982</v>
      </c>
      <c r="J10" s="16" t="n">
        <f aca="false">0/$H$3</f>
        <v>0</v>
      </c>
      <c r="K10" s="15" t="n">
        <v>0.833424858136555</v>
      </c>
      <c r="L10" s="16" t="n">
        <f aca="false">0/$K$3</f>
        <v>0</v>
      </c>
      <c r="M10" s="15" t="n">
        <v>0.765767994063814</v>
      </c>
      <c r="N10" s="15" t="n">
        <v>0.742172610944732</v>
      </c>
      <c r="O10" s="16" t="n">
        <f aca="false">0/$M$3</f>
        <v>0</v>
      </c>
      <c r="P10" s="15" t="n">
        <v>0.84115523465704</v>
      </c>
      <c r="Q10" s="16" t="n">
        <f aca="false">0/$P$3</f>
        <v>0</v>
      </c>
      <c r="R10" s="15" t="n">
        <v>0.940366972477064</v>
      </c>
      <c r="S10" s="16" t="n">
        <f aca="false">0/$R$3</f>
        <v>0</v>
      </c>
      <c r="T10" s="15" t="n">
        <v>0.767106912789686</v>
      </c>
      <c r="U10" s="15" t="n">
        <v>0.772505800441942</v>
      </c>
      <c r="V10" s="16" t="n">
        <f aca="false">0/$T$3</f>
        <v>0</v>
      </c>
      <c r="W10" s="15" t="n">
        <v>0.71830985915493</v>
      </c>
      <c r="X10" s="16" t="n">
        <f aca="false">0/$W$3</f>
        <v>0</v>
      </c>
    </row>
    <row r="11" customFormat="false" ht="12.8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0.728207755738953</v>
      </c>
      <c r="D11" s="15" t="n">
        <v>0.417240141074992</v>
      </c>
      <c r="E11" s="16" t="n">
        <f aca="false">1/$D$3</f>
        <v>0.000958772770853308</v>
      </c>
      <c r="F11" s="15" t="n">
        <v>0.315944982170148</v>
      </c>
      <c r="G11" s="16" t="n">
        <f aca="false">0/$F$3</f>
        <v>0</v>
      </c>
      <c r="H11" s="15" t="n">
        <v>0.779411764705882</v>
      </c>
      <c r="I11" s="15" t="n">
        <v>0.84375</v>
      </c>
      <c r="J11" s="16" t="n">
        <f aca="false">0/$H$3</f>
        <v>0</v>
      </c>
      <c r="K11" s="15" t="n">
        <v>0.733088909257562</v>
      </c>
      <c r="L11" s="16" t="n">
        <f aca="false">8/$K$3</f>
        <v>0.00146439685154677</v>
      </c>
      <c r="M11" s="15" t="n">
        <v>0.814964135542914</v>
      </c>
      <c r="N11" s="15" t="n">
        <v>0.753954941621444</v>
      </c>
      <c r="O11" s="16" t="n">
        <f aca="false">0/$M$3</f>
        <v>0</v>
      </c>
      <c r="P11" s="15" t="n">
        <v>0.707581227436823</v>
      </c>
      <c r="Q11" s="16" t="n">
        <f aca="false">0/$P$3</f>
        <v>0</v>
      </c>
      <c r="R11" s="15" t="n">
        <v>0.907110091743119</v>
      </c>
      <c r="S11" s="16" t="n">
        <f aca="false">0/$R$3</f>
        <v>0</v>
      </c>
      <c r="T11" s="15" t="n">
        <v>0.817610857364514</v>
      </c>
      <c r="U11" s="15" t="n">
        <v>0.830934609499328</v>
      </c>
      <c r="V11" s="16" t="n">
        <f aca="false">0/$T$3</f>
        <v>0</v>
      </c>
      <c r="W11" s="15" t="n">
        <v>0.816901408450704</v>
      </c>
      <c r="X11" s="16" t="n">
        <f aca="false">0/$W$3</f>
        <v>0</v>
      </c>
    </row>
    <row r="12" customFormat="false" ht="12.8" hidden="false" customHeight="false" outlineLevel="0" collapsed="false">
      <c r="A12" s="12" t="s">
        <v>30</v>
      </c>
      <c r="B12" s="13" t="s">
        <v>31</v>
      </c>
      <c r="C12" s="14" t="n">
        <f aca="false">AVERAGE(W12,T12:U12,R12,P12,N12,M12,K12,H12,I12,F12,D12)</f>
        <v>0.723374373278101</v>
      </c>
      <c r="D12" s="15" t="n">
        <v>0.451542212782268</v>
      </c>
      <c r="E12" s="16" t="n">
        <f aca="false">1/$D$3</f>
        <v>0.000958772770853308</v>
      </c>
      <c r="F12" s="15" t="n">
        <v>0.462964849719817</v>
      </c>
      <c r="G12" s="16" t="n">
        <f aca="false">0/$F$3</f>
        <v>0</v>
      </c>
      <c r="H12" s="15" t="n">
        <v>0.801470588235294</v>
      </c>
      <c r="I12" s="15" t="n">
        <v>0.850828729281768</v>
      </c>
      <c r="J12" s="16" t="n">
        <f aca="false">0/$H$3</f>
        <v>0</v>
      </c>
      <c r="K12" s="15" t="n">
        <v>0.8555738605162</v>
      </c>
      <c r="L12" s="16" t="n">
        <f aca="false">0/$K$3</f>
        <v>0</v>
      </c>
      <c r="M12" s="15" t="n">
        <v>0.822681177343557</v>
      </c>
      <c r="N12" s="15" t="n">
        <v>0.777062536928196</v>
      </c>
      <c r="O12" s="16" t="n">
        <f aca="false">0/$M$3</f>
        <v>0</v>
      </c>
      <c r="P12" s="15" t="n">
        <v>0.317689530685921</v>
      </c>
      <c r="Q12" s="16" t="n">
        <f aca="false">0/$P$3</f>
        <v>0</v>
      </c>
      <c r="R12" s="15" t="n">
        <v>0.951834862385321</v>
      </c>
      <c r="S12" s="16" t="n">
        <f aca="false">0/$R$3</f>
        <v>0</v>
      </c>
      <c r="T12" s="15" t="n">
        <v>0.831672916702132</v>
      </c>
      <c r="U12" s="15" t="n">
        <v>0.838861355601802</v>
      </c>
      <c r="V12" s="16" t="n">
        <f aca="false">0/$T$3</f>
        <v>0</v>
      </c>
      <c r="W12" s="15" t="n">
        <v>0.71830985915493</v>
      </c>
      <c r="X12" s="16" t="n">
        <f aca="false">0/$W$3</f>
        <v>0</v>
      </c>
    </row>
    <row r="13" customFormat="false" ht="12.8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0.71588881644893</v>
      </c>
      <c r="D13" s="15" t="n">
        <v>0.618527281006798</v>
      </c>
      <c r="E13" s="16" t="n">
        <f aca="false">1/$D$3</f>
        <v>0.000958772770853308</v>
      </c>
      <c r="F13" s="15" t="n">
        <v>0.388588894549159</v>
      </c>
      <c r="G13" s="16" t="n">
        <f aca="false">0/$F$3</f>
        <v>0</v>
      </c>
      <c r="H13" s="15" t="n">
        <v>0.754901960784314</v>
      </c>
      <c r="I13" s="15" t="n">
        <v>0.841269841269841</v>
      </c>
      <c r="J13" s="16" t="n">
        <f aca="false">0/$H$3</f>
        <v>0</v>
      </c>
      <c r="K13" s="15" t="n">
        <v>0.468423942888523</v>
      </c>
      <c r="L13" s="16" t="n">
        <f aca="false">0/$K$3</f>
        <v>0</v>
      </c>
      <c r="M13" s="15" t="n">
        <v>0.804551075933713</v>
      </c>
      <c r="N13" s="15" t="n">
        <v>0.772224143894846</v>
      </c>
      <c r="O13" s="16" t="n">
        <f aca="false">0/$M$3</f>
        <v>0</v>
      </c>
      <c r="P13" s="15" t="n">
        <v>0.407942238267148</v>
      </c>
      <c r="Q13" s="16" t="n">
        <f aca="false">0/$P$3</f>
        <v>0</v>
      </c>
      <c r="R13" s="15" t="n">
        <v>0.939220183486239</v>
      </c>
      <c r="S13" s="16" t="n">
        <f aca="false">0/$R$3</f>
        <v>0</v>
      </c>
      <c r="T13" s="15" t="n">
        <v>0.878811589487953</v>
      </c>
      <c r="U13" s="15" t="n">
        <v>0.885218730325664</v>
      </c>
      <c r="V13" s="16" t="n">
        <f aca="false">0/$T$3</f>
        <v>0</v>
      </c>
      <c r="W13" s="15" t="n">
        <v>0.830985915492958</v>
      </c>
      <c r="X13" s="16" t="n">
        <f aca="false">0/$W$3</f>
        <v>0</v>
      </c>
    </row>
    <row r="14" customFormat="false" ht="12.8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0.704245669484917</v>
      </c>
      <c r="D14" s="15" t="n">
        <v>0.61400038680535</v>
      </c>
      <c r="E14" s="16" t="n">
        <f aca="false">3/$D$3</f>
        <v>0.00287631831255992</v>
      </c>
      <c r="F14" s="15" t="n">
        <v>0.417524197656648</v>
      </c>
      <c r="G14" s="16" t="n">
        <f aca="false">0/$F$3</f>
        <v>0</v>
      </c>
      <c r="H14" s="15" t="n">
        <v>0.742647058823529</v>
      </c>
      <c r="I14" s="15" t="n">
        <v>0.837209302325581</v>
      </c>
      <c r="J14" s="16" t="n">
        <f aca="false">0/$H$3</f>
        <v>0</v>
      </c>
      <c r="K14" s="15" t="n">
        <v>0.317480719794344</v>
      </c>
      <c r="L14" s="16" t="n">
        <f aca="false">17/$K$3</f>
        <v>0.00311184330953688</v>
      </c>
      <c r="M14" s="15" t="n">
        <v>0.720652980460054</v>
      </c>
      <c r="N14" s="15" t="n">
        <v>0.719543084181773</v>
      </c>
      <c r="O14" s="16" t="n">
        <f aca="false">0/$M$3</f>
        <v>0</v>
      </c>
      <c r="P14" s="15" t="n">
        <v>0.68231046931408</v>
      </c>
      <c r="Q14" s="16" t="n">
        <f aca="false">0/$P$3</f>
        <v>0</v>
      </c>
      <c r="R14" s="15" t="n">
        <v>0.935779816513762</v>
      </c>
      <c r="S14" s="16" t="n">
        <f aca="false">0/$R$3</f>
        <v>0</v>
      </c>
      <c r="T14" s="15" t="n">
        <v>0.860305870097761</v>
      </c>
      <c r="U14" s="15" t="n">
        <v>0.871099781648942</v>
      </c>
      <c r="V14" s="16" t="n">
        <f aca="false">0/$T$3</f>
        <v>0</v>
      </c>
      <c r="W14" s="15" t="n">
        <v>0.732394366197183</v>
      </c>
      <c r="X14" s="16" t="n">
        <f aca="false">0/$W$3</f>
        <v>0</v>
      </c>
    </row>
    <row r="15" customFormat="false" ht="12.8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0.699391112337297</v>
      </c>
      <c r="D15" s="15" t="n">
        <v>0.625980868840778</v>
      </c>
      <c r="E15" s="16" t="n">
        <f aca="false">1/$D$3</f>
        <v>0.000958772770853308</v>
      </c>
      <c r="F15" s="15" t="n">
        <v>0.37493632195619</v>
      </c>
      <c r="G15" s="16" t="n">
        <f aca="false">0/$F$3</f>
        <v>0</v>
      </c>
      <c r="H15" s="15" t="n">
        <v>0.801470588235294</v>
      </c>
      <c r="I15" s="15" t="n">
        <v>0.86522462562396</v>
      </c>
      <c r="J15" s="16" t="n">
        <f aca="false">0/$H$3</f>
        <v>0</v>
      </c>
      <c r="K15" s="15" t="n">
        <v>0.438496791934006</v>
      </c>
      <c r="L15" s="16" t="n">
        <f aca="false">8/$K$3</f>
        <v>0.00146439685154677</v>
      </c>
      <c r="M15" s="15" t="n">
        <v>0.852128527963984</v>
      </c>
      <c r="N15" s="15" t="n">
        <v>0.805846053913608</v>
      </c>
      <c r="O15" s="16" t="n">
        <f aca="false">3/$M$3</f>
        <v>7.42023250061835E-005</v>
      </c>
      <c r="P15" s="15" t="n">
        <v>0.133574007220217</v>
      </c>
      <c r="Q15" s="16" t="n">
        <f aca="false">0/$P$3</f>
        <v>0</v>
      </c>
      <c r="R15" s="15" t="n">
        <v>0.930045871559633</v>
      </c>
      <c r="S15" s="16" t="n">
        <f aca="false">0/$R$3</f>
        <v>0</v>
      </c>
      <c r="T15" s="15" t="n">
        <v>0.886137481283129</v>
      </c>
      <c r="U15" s="15" t="n">
        <v>0.890119815150565</v>
      </c>
      <c r="V15" s="16" t="n">
        <f aca="false">0/$T$3</f>
        <v>0</v>
      </c>
      <c r="W15" s="15" t="n">
        <v>0.788732394366197</v>
      </c>
      <c r="X15" s="16" t="n">
        <f aca="false">0/$W$3</f>
        <v>0</v>
      </c>
    </row>
    <row r="16" customFormat="false" ht="12.8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0.658513623474907</v>
      </c>
      <c r="D16" s="15" t="n">
        <v>0.523854029130735</v>
      </c>
      <c r="E16" s="16" t="n">
        <f aca="false">3/$D$3</f>
        <v>0.00287631831255992</v>
      </c>
      <c r="F16" s="15" t="n">
        <v>0.480334216425515</v>
      </c>
      <c r="G16" s="16" t="n">
        <f aca="false">1/$F$3</f>
        <v>0.000101884870096791</v>
      </c>
      <c r="H16" s="15" t="n">
        <v>0.727941176470588</v>
      </c>
      <c r="I16" s="15" t="n">
        <v>0.821829855537721</v>
      </c>
      <c r="J16" s="16" t="n">
        <f aca="false">0/$H$3</f>
        <v>0</v>
      </c>
      <c r="K16" s="15" t="n">
        <v>0.696448187477115</v>
      </c>
      <c r="L16" s="16" t="n">
        <f aca="false">1/$K$3</f>
        <v>0.000183049606443346</v>
      </c>
      <c r="M16" s="15" t="n">
        <v>0.509271935283136</v>
      </c>
      <c r="N16" s="15" t="n">
        <v>0.593278732490252</v>
      </c>
      <c r="O16" s="16" t="n">
        <f aca="false">255/$M$3</f>
        <v>0.0063071976255256</v>
      </c>
      <c r="P16" s="15" t="n">
        <v>0.249097472924188</v>
      </c>
      <c r="Q16" s="16" t="n">
        <f aca="false">0/$P$3</f>
        <v>0</v>
      </c>
      <c r="R16" s="15" t="n">
        <v>0.934633027522936</v>
      </c>
      <c r="S16" s="16" t="n">
        <f aca="false">0/$R$3</f>
        <v>0</v>
      </c>
      <c r="T16" s="15" t="n">
        <v>0.821663265900952</v>
      </c>
      <c r="U16" s="15" t="n">
        <v>0.825501723380821</v>
      </c>
      <c r="V16" s="16" t="n">
        <f aca="false">0/$T$3</f>
        <v>0</v>
      </c>
      <c r="W16" s="15" t="n">
        <v>0.71830985915493</v>
      </c>
      <c r="X16" s="16" t="n">
        <f aca="false">0/$W$3</f>
        <v>0</v>
      </c>
    </row>
    <row r="17" customFormat="false" ht="12.8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0.653779197430066</v>
      </c>
      <c r="D17" s="15" t="n">
        <v>0.455627237079107</v>
      </c>
      <c r="E17" s="16" t="n">
        <f aca="false">1/$D$3</f>
        <v>0.000958772770853308</v>
      </c>
      <c r="F17" s="15" t="n">
        <v>0.386958736627611</v>
      </c>
      <c r="G17" s="16" t="n">
        <f aca="false">0/$F$3</f>
        <v>0</v>
      </c>
      <c r="H17" s="15" t="n">
        <v>0.754901960784314</v>
      </c>
      <c r="I17" s="15" t="n">
        <v>0.835526315789474</v>
      </c>
      <c r="J17" s="16" t="n">
        <f aca="false">0/$H$3</f>
        <v>0</v>
      </c>
      <c r="K17" s="15" t="n">
        <v>0.136371956800293</v>
      </c>
      <c r="L17" s="16" t="n">
        <f aca="false">0/$K$3</f>
        <v>0</v>
      </c>
      <c r="M17" s="15" t="n">
        <v>0.82352213702696</v>
      </c>
      <c r="N17" s="15" t="n">
        <v>0.77733046219143</v>
      </c>
      <c r="O17" s="16" t="n">
        <f aca="false">0/$M$3</f>
        <v>0</v>
      </c>
      <c r="P17" s="15" t="n">
        <v>0.353790613718412</v>
      </c>
      <c r="Q17" s="16" t="n">
        <f aca="false">0/$P$3</f>
        <v>0</v>
      </c>
      <c r="R17" s="15" t="n">
        <v>0.935779816513762</v>
      </c>
      <c r="S17" s="16" t="n">
        <f aca="false">0/$R$3</f>
        <v>0</v>
      </c>
      <c r="T17" s="15" t="n">
        <v>0.826388381403035</v>
      </c>
      <c r="U17" s="15" t="n">
        <v>0.840842892071465</v>
      </c>
      <c r="V17" s="16" t="n">
        <f aca="false">0/$T$3</f>
        <v>0</v>
      </c>
      <c r="W17" s="15" t="n">
        <v>0.71830985915493</v>
      </c>
      <c r="X17" s="16" t="n">
        <f aca="false">0/$W$3</f>
        <v>0</v>
      </c>
    </row>
    <row r="18" customFormat="false" ht="12.8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0.64108637065082</v>
      </c>
      <c r="D18" s="15" t="n">
        <v>0.531920773750409</v>
      </c>
      <c r="E18" s="16" t="n">
        <f aca="false">1/$D$3</f>
        <v>0.000958772770853308</v>
      </c>
      <c r="F18" s="15" t="n">
        <v>0.42985226693836</v>
      </c>
      <c r="G18" s="16" t="n">
        <f aca="false">0/$F$3</f>
        <v>0</v>
      </c>
      <c r="H18" s="15" t="n">
        <v>0.705882352941177</v>
      </c>
      <c r="I18" s="15" t="n">
        <v>0.82089552238806</v>
      </c>
      <c r="J18" s="16" t="n">
        <f aca="false">0/$H$3</f>
        <v>0</v>
      </c>
      <c r="K18" s="15" t="n">
        <v>0.540377220289324</v>
      </c>
      <c r="L18" s="16" t="n">
        <f aca="false">2/$K$3</f>
        <v>0.000366099212886692</v>
      </c>
      <c r="M18" s="15" t="n">
        <v>0.80123670541677</v>
      </c>
      <c r="N18" s="15" t="n">
        <v>0.772955868226253</v>
      </c>
      <c r="O18" s="16" t="n">
        <f aca="false">0/$M$3</f>
        <v>0</v>
      </c>
      <c r="P18" s="15" t="n">
        <v>0.296028880866426</v>
      </c>
      <c r="Q18" s="16" t="n">
        <f aca="false">0/$P$3</f>
        <v>0</v>
      </c>
      <c r="R18" s="15" t="n">
        <v>0.928899082568807</v>
      </c>
      <c r="S18" s="16" t="n">
        <f aca="false">0/$R$3</f>
        <v>0</v>
      </c>
      <c r="T18" s="15" t="n">
        <v>0.621129369842947</v>
      </c>
      <c r="U18" s="15" t="n">
        <v>0.666393615848911</v>
      </c>
      <c r="V18" s="16" t="n">
        <f aca="false">0/$T$3</f>
        <v>0</v>
      </c>
      <c r="W18" s="15" t="n">
        <v>0.577464788732394</v>
      </c>
      <c r="X18" s="16" t="n">
        <f aca="false">0/$W$3</f>
        <v>0</v>
      </c>
    </row>
    <row r="19" customFormat="false" ht="12.8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0.623563086724128</v>
      </c>
      <c r="D19" s="15" t="n">
        <v>0.477381210215107</v>
      </c>
      <c r="E19" s="16" t="n">
        <f aca="false">1/$D$3</f>
        <v>0.000958772770853308</v>
      </c>
      <c r="F19" s="15" t="n">
        <v>0.286907794192562</v>
      </c>
      <c r="G19" s="16" t="n">
        <f aca="false">0/$F$3</f>
        <v>0</v>
      </c>
      <c r="H19" s="15" t="n">
        <v>0.723039215686275</v>
      </c>
      <c r="I19" s="15" t="n">
        <v>0.804835924006909</v>
      </c>
      <c r="J19" s="16" t="n">
        <f aca="false">0/$H$3</f>
        <v>0</v>
      </c>
      <c r="K19" s="15" t="n">
        <v>0.409992652461425</v>
      </c>
      <c r="L19" s="16" t="n">
        <f aca="false">19/$K$3</f>
        <v>0.00347794252242358</v>
      </c>
      <c r="M19" s="15" t="n">
        <v>0.750581251545882</v>
      </c>
      <c r="N19" s="15" t="n">
        <v>0.721851381916478</v>
      </c>
      <c r="O19" s="16" t="n">
        <f aca="false">0/$M$3</f>
        <v>0</v>
      </c>
      <c r="P19" s="15" t="n">
        <v>0.245487364620939</v>
      </c>
      <c r="Q19" s="16" t="n">
        <f aca="false">0/$P$3</f>
        <v>0</v>
      </c>
      <c r="R19" s="15" t="n">
        <v>0.870412844036697</v>
      </c>
      <c r="S19" s="16" t="n">
        <f aca="false">0/$R$3</f>
        <v>0</v>
      </c>
      <c r="T19" s="15" t="n">
        <v>0.810628242029225</v>
      </c>
      <c r="U19" s="15" t="n">
        <v>0.80417437124564</v>
      </c>
      <c r="V19" s="16" t="n">
        <f aca="false">0/$T$3</f>
        <v>0</v>
      </c>
      <c r="W19" s="15" t="n">
        <v>0.577464788732394</v>
      </c>
      <c r="X19" s="16" t="n">
        <f aca="false">0/$W$3</f>
        <v>0</v>
      </c>
    </row>
    <row r="20" customFormat="false" ht="12.8" hidden="false" customHeight="false" outlineLevel="0" collapsed="false">
      <c r="A20" s="12" t="s">
        <v>46</v>
      </c>
      <c r="B20" s="13" t="s">
        <v>47</v>
      </c>
      <c r="C20" s="14" t="n">
        <f aca="false">AVERAGE(W20,T20:U20,R20,P20,N20,M20,K20,H20,I20,F20,D20)</f>
        <v>0.613554278796799</v>
      </c>
      <c r="D20" s="15" t="n">
        <v>0.375051720670997</v>
      </c>
      <c r="E20" s="16" t="n">
        <f aca="false">0/$D$3</f>
        <v>0</v>
      </c>
      <c r="F20" s="15" t="n">
        <v>0.538767193071829</v>
      </c>
      <c r="G20" s="16" t="n">
        <f aca="false">0/$F$3</f>
        <v>0</v>
      </c>
      <c r="H20" s="15" t="n">
        <v>0.730392156862745</v>
      </c>
      <c r="I20" s="15" t="n">
        <v>0.827044025157233</v>
      </c>
      <c r="J20" s="16" t="n">
        <f aca="false">0/$H$3</f>
        <v>0</v>
      </c>
      <c r="K20" s="15" t="n">
        <v>0.557386051619989</v>
      </c>
      <c r="L20" s="16" t="n">
        <f aca="false">0/$K$3</f>
        <v>0</v>
      </c>
      <c r="M20" s="15" t="n">
        <v>0.608706406134059</v>
      </c>
      <c r="N20" s="15" t="n">
        <v>0.625189537528431</v>
      </c>
      <c r="O20" s="16" t="n">
        <f aca="false">0/$M$3</f>
        <v>0</v>
      </c>
      <c r="P20" s="15" t="n">
        <v>0.425992779783394</v>
      </c>
      <c r="Q20" s="16" t="n">
        <f aca="false">0/$P$3</f>
        <v>0</v>
      </c>
      <c r="R20" s="15" t="n">
        <v>0.932339449541284</v>
      </c>
      <c r="S20" s="16" t="n">
        <f aca="false">0/$R$3</f>
        <v>0</v>
      </c>
      <c r="T20" s="15" t="n">
        <v>0.573663619974553</v>
      </c>
      <c r="U20" s="15" t="n">
        <v>0.590653616484677</v>
      </c>
      <c r="V20" s="16" t="n">
        <f aca="false">0/$T$3</f>
        <v>0</v>
      </c>
      <c r="W20" s="15" t="n">
        <v>0.577464788732394</v>
      </c>
      <c r="X20" s="16" t="n">
        <f aca="false">0/$W$3</f>
        <v>0</v>
      </c>
    </row>
    <row r="21" customFormat="false" ht="12.8" hidden="false" customHeight="false" outlineLevel="0" collapsed="false">
      <c r="A21" s="12" t="s">
        <v>48</v>
      </c>
      <c r="B21" s="13" t="s">
        <v>49</v>
      </c>
      <c r="C21" s="14" t="n">
        <f aca="false">AVERAGE(W21,T21:U21,R21,P21,N21,M21,K21,H21,I21,F21,D21)</f>
        <v>0.588337454921144</v>
      </c>
      <c r="D21" s="15" t="n">
        <v>0.275218494690191</v>
      </c>
      <c r="E21" s="16" t="n">
        <f aca="false">1/$D$3</f>
        <v>0.000958772770853308</v>
      </c>
      <c r="F21" s="15" t="n">
        <v>0.256342333163525</v>
      </c>
      <c r="G21" s="16" t="n">
        <f aca="false">0/$F$3</f>
        <v>0</v>
      </c>
      <c r="H21" s="15" t="n">
        <v>0.718137254901961</v>
      </c>
      <c r="I21" s="15" t="n">
        <v>0.822804314329738</v>
      </c>
      <c r="J21" s="16" t="n">
        <f aca="false">0/$H$3</f>
        <v>0</v>
      </c>
      <c r="K21" s="15" t="n">
        <v>0.33260113490756</v>
      </c>
      <c r="L21" s="16" t="n">
        <f aca="false">0/$K$3</f>
        <v>0</v>
      </c>
      <c r="M21" s="15" t="n">
        <v>0.730112793113684</v>
      </c>
      <c r="N21" s="15" t="n">
        <v>0.707110836711137</v>
      </c>
      <c r="O21" s="16" t="n">
        <f aca="false">2/$M$3</f>
        <v>4.9468216670789E-005</v>
      </c>
      <c r="P21" s="15" t="n">
        <v>0.339350180505415</v>
      </c>
      <c r="Q21" s="16" t="n">
        <f aca="false">0/$P$3</f>
        <v>0</v>
      </c>
      <c r="R21" s="15" t="n">
        <v>0.918577981651376</v>
      </c>
      <c r="S21" s="16" t="n">
        <f aca="false">0/$R$3</f>
        <v>0</v>
      </c>
      <c r="T21" s="15" t="n">
        <v>0.730177716008711</v>
      </c>
      <c r="U21" s="15" t="n">
        <v>0.750743179633811</v>
      </c>
      <c r="V21" s="16" t="n">
        <f aca="false">0/$T$3</f>
        <v>0</v>
      </c>
      <c r="W21" s="15" t="n">
        <v>0.47887323943662</v>
      </c>
      <c r="X21" s="16" t="n">
        <f aca="false">0/$W$3</f>
        <v>0</v>
      </c>
    </row>
    <row r="22" customFormat="false" ht="12.8" hidden="false" customHeight="false" outlineLevel="0" collapsed="false">
      <c r="A22" s="12" t="s">
        <v>50</v>
      </c>
      <c r="B22" s="13" t="s">
        <v>51</v>
      </c>
      <c r="C22" s="14" t="n">
        <f aca="false">AVERAGE(W22,T22:U22,R22,P22,N22,M22,K22,H22,I22,F22,D22)</f>
        <v>0.573931674979746</v>
      </c>
      <c r="D22" s="15" t="n">
        <v>0.486972221108263</v>
      </c>
      <c r="E22" s="16" t="n">
        <f aca="false">0/$D$3</f>
        <v>0</v>
      </c>
      <c r="F22" s="15" t="n">
        <v>0.23555781966378</v>
      </c>
      <c r="G22" s="16" t="n">
        <f aca="false">0/$F$3</f>
        <v>0</v>
      </c>
      <c r="H22" s="15" t="n">
        <v>0.723039215686275</v>
      </c>
      <c r="I22" s="15" t="n">
        <v>0.81505728314239</v>
      </c>
      <c r="J22" s="16" t="n">
        <f aca="false">0/$H$3</f>
        <v>0</v>
      </c>
      <c r="K22" s="15" t="n">
        <v>0.357678930990298</v>
      </c>
      <c r="L22" s="16" t="n">
        <f aca="false">0/$K$3</f>
        <v>0</v>
      </c>
      <c r="M22" s="15" t="n">
        <v>0.671671696432989</v>
      </c>
      <c r="N22" s="15" t="n">
        <v>0.656291270683896</v>
      </c>
      <c r="O22" s="16" t="n">
        <f aca="false">4/$M$3</f>
        <v>9.8936433341578E-005</v>
      </c>
      <c r="P22" s="15" t="n">
        <v>0.306859205776173</v>
      </c>
      <c r="Q22" s="16" t="n">
        <f aca="false">0/$P$3</f>
        <v>0</v>
      </c>
      <c r="R22" s="15" t="n">
        <v>0.815366972477064</v>
      </c>
      <c r="S22" s="16" t="n">
        <f aca="false">0/$R$3</f>
        <v>0</v>
      </c>
      <c r="T22" s="15" t="n">
        <v>0.662651642860851</v>
      </c>
      <c r="U22" s="15" t="n">
        <v>0.64899158741385</v>
      </c>
      <c r="V22" s="16" t="n">
        <f aca="false">0/$T$3</f>
        <v>0</v>
      </c>
      <c r="W22" s="15" t="n">
        <v>0.507042253521127</v>
      </c>
      <c r="X22" s="16" t="n">
        <f aca="false">0/$W$3</f>
        <v>0</v>
      </c>
    </row>
    <row r="23" customFormat="false" ht="12.8" hidden="false" customHeight="false" outlineLevel="0" collapsed="false">
      <c r="A23" s="12" t="s">
        <v>52</v>
      </c>
      <c r="B23" s="13" t="s">
        <v>53</v>
      </c>
      <c r="C23" s="14" t="n">
        <f aca="false">AVERAGE(W23,T23:U23,R23,P23,N23,M23,K23,H23,I23,F23,D23)</f>
        <v>0.499454443668613</v>
      </c>
      <c r="D23" s="15" t="n">
        <v>0.333471865271531</v>
      </c>
      <c r="E23" s="16" t="n">
        <f aca="false">6/$D$3</f>
        <v>0.00575263662511985</v>
      </c>
      <c r="F23" s="15" t="n">
        <v>0.292103922567499</v>
      </c>
      <c r="G23" s="16" t="n">
        <f aca="false">0/$F$3</f>
        <v>0</v>
      </c>
      <c r="H23" s="15" t="n">
        <v>0.698529411764706</v>
      </c>
      <c r="I23" s="15" t="n">
        <v>0.805687203791469</v>
      </c>
      <c r="J23" s="16" t="n">
        <f aca="false">0/$H$3</f>
        <v>0</v>
      </c>
      <c r="K23" s="15" t="n">
        <v>0.391434449223864</v>
      </c>
      <c r="L23" s="16" t="n">
        <f aca="false">116/$K$3</f>
        <v>0.0212337543474282</v>
      </c>
      <c r="M23" s="15" t="n">
        <v>0.691602220900258</v>
      </c>
      <c r="N23" s="15" t="n">
        <v>0.36669042044182</v>
      </c>
      <c r="O23" s="16" t="n">
        <f aca="false">86/$M$3</f>
        <v>0.00212713331684393</v>
      </c>
      <c r="P23" s="15" t="n">
        <v>0.306859205776173</v>
      </c>
      <c r="Q23" s="16" t="n">
        <f aca="false">0/$P$3</f>
        <v>0</v>
      </c>
      <c r="R23" s="15" t="n">
        <v>0.855504587155963</v>
      </c>
      <c r="S23" s="16" t="n">
        <f aca="false">0/$R$3</f>
        <v>0</v>
      </c>
      <c r="T23" s="15" t="n">
        <v>0.370306926073738</v>
      </c>
      <c r="U23" s="15" t="n">
        <v>0.402389871619712</v>
      </c>
      <c r="V23" s="16" t="n">
        <f aca="false">0/$T$3</f>
        <v>0</v>
      </c>
      <c r="W23" s="15" t="n">
        <v>0.47887323943662</v>
      </c>
      <c r="X23" s="16" t="n">
        <f aca="false">0/$W$3</f>
        <v>0</v>
      </c>
    </row>
    <row r="24" customFormat="false" ht="12.8" hidden="false" customHeight="false" outlineLevel="0" collapsed="false">
      <c r="A24" s="12" t="s">
        <v>54</v>
      </c>
      <c r="B24" s="13" t="s">
        <v>55</v>
      </c>
      <c r="C24" s="14" t="n">
        <f aca="false">AVERAGE(W24,T24:U24,R24,P24,N24,M24,K24,H24,I24,F24,D24)</f>
        <v>0.457777805523234</v>
      </c>
      <c r="D24" s="15" t="n">
        <v>0</v>
      </c>
      <c r="E24" s="16" t="n">
        <f aca="false">12/$D$3</f>
        <v>0.0115052732502397</v>
      </c>
      <c r="F24" s="15" t="n">
        <v>0.31758314125782</v>
      </c>
      <c r="G24" s="16" t="n">
        <f aca="false">3741/$F$3</f>
        <v>0.381151299032094</v>
      </c>
      <c r="H24" s="15" t="n">
        <v>0.679389312977099</v>
      </c>
      <c r="I24" s="15" t="n">
        <v>0.809090909090909</v>
      </c>
      <c r="J24" s="16" t="n">
        <f aca="false">15/$H$3</f>
        <v>0.0367647058823529</v>
      </c>
      <c r="K24" s="15" t="n">
        <v>0.482825664290343</v>
      </c>
      <c r="L24" s="16" t="n">
        <f aca="false">3920/$K$3</f>
        <v>0.717554457257917</v>
      </c>
      <c r="M24" s="15" t="s">
        <v>56</v>
      </c>
      <c r="N24" s="15" t="s">
        <v>56</v>
      </c>
      <c r="O24" s="16" t="n">
        <f aca="false">0/$M$3</f>
        <v>0</v>
      </c>
      <c r="P24" s="15" t="s">
        <v>56</v>
      </c>
      <c r="Q24" s="16" t="n">
        <f aca="false">0/$P$3</f>
        <v>0</v>
      </c>
      <c r="R24" s="15" t="s">
        <v>56</v>
      </c>
      <c r="S24" s="16" t="n">
        <f aca="false">0/$R$3</f>
        <v>0</v>
      </c>
      <c r="T24" s="15" t="s">
        <v>56</v>
      </c>
      <c r="U24" s="15" t="s">
        <v>56</v>
      </c>
      <c r="V24" s="16" t="n">
        <f aca="false">0/$T$3</f>
        <v>0</v>
      </c>
      <c r="W24" s="15" t="s">
        <v>56</v>
      </c>
      <c r="X24" s="16" t="n">
        <f aca="false">0/$W$3</f>
        <v>0</v>
      </c>
    </row>
    <row r="25" customFormat="false" ht="12.8" hidden="false" customHeight="false" outlineLevel="0" collapsed="false">
      <c r="A25" s="12" t="s">
        <v>57</v>
      </c>
      <c r="B25" s="13" t="s">
        <v>58</v>
      </c>
      <c r="C25" s="14" t="n">
        <f aca="false">AVERAGE(W25,T25:U25,R25,P25,N25,M25,K25,H25,I25,F25,D25)</f>
        <v>0.338674923063942</v>
      </c>
      <c r="D25" s="15" t="n">
        <v>0.241606739317903</v>
      </c>
      <c r="E25" s="16" t="n">
        <f aca="false">7/$D$3</f>
        <v>0.00671140939597315</v>
      </c>
      <c r="F25" s="15" t="n">
        <v>0.285161027313494</v>
      </c>
      <c r="G25" s="16" t="n">
        <f aca="false">3/$F$3</f>
        <v>0.000305654610290372</v>
      </c>
      <c r="H25" s="15" t="n">
        <v>0.333333333333333</v>
      </c>
      <c r="I25" s="15" t="n">
        <v>0.0620689655172414</v>
      </c>
      <c r="J25" s="16" t="n">
        <f aca="false">0/$H$3</f>
        <v>0</v>
      </c>
      <c r="K25" s="15" t="n">
        <v>0.32644239804548</v>
      </c>
      <c r="L25" s="16" t="n">
        <f aca="false">142/$K$3</f>
        <v>0.0259930441149552</v>
      </c>
      <c r="M25" s="15" t="n">
        <v>0.459092373658512</v>
      </c>
      <c r="N25" s="15" t="n">
        <v>0.524490151647202</v>
      </c>
      <c r="O25" s="16" t="n">
        <f aca="false">83/$M$3</f>
        <v>0.00205293099183774</v>
      </c>
      <c r="P25" s="15" t="n">
        <v>0.357400722021661</v>
      </c>
      <c r="Q25" s="16" t="n">
        <f aca="false">0/$P$3</f>
        <v>0</v>
      </c>
      <c r="R25" s="15" t="n">
        <v>0.894374282433984</v>
      </c>
      <c r="S25" s="16" t="n">
        <f aca="false">1/$R$3</f>
        <v>0.00114678899082569</v>
      </c>
      <c r="T25" s="15" t="n">
        <v>0.0103797859681123</v>
      </c>
      <c r="U25" s="15" t="n">
        <v>0.119045072158263</v>
      </c>
      <c r="V25" s="16" t="n">
        <f aca="false">10/$T$3</f>
        <v>0.00666666666666667</v>
      </c>
      <c r="W25" s="15" t="n">
        <v>0.450704225352113</v>
      </c>
      <c r="X25" s="16" t="n">
        <f aca="false">0/$W$3</f>
        <v>0</v>
      </c>
    </row>
    <row r="26" customFormat="false" ht="12.8" hidden="false" customHeight="false" outlineLevel="0" collapsed="false">
      <c r="A26" s="12" t="s">
        <v>59</v>
      </c>
      <c r="B26" s="13" t="s">
        <v>45</v>
      </c>
      <c r="C26" s="14" t="n">
        <f aca="false">AVERAGE(W26,T26:U26,R26,P26,N26,M26,K26,H26,I26,F26,D26)</f>
        <v>0.315867617188256</v>
      </c>
      <c r="D26" s="15" t="n">
        <v>0.0292920614513275</v>
      </c>
      <c r="E26" s="16" t="n">
        <f aca="false">0/$D$3</f>
        <v>0</v>
      </c>
      <c r="F26" s="15" t="n">
        <v>0.35588385124809</v>
      </c>
      <c r="G26" s="16" t="n">
        <f aca="false">0/$F$3</f>
        <v>0</v>
      </c>
      <c r="H26" s="15" t="n">
        <v>0.321078431372549</v>
      </c>
      <c r="I26" s="15" t="n">
        <v>0.0142348754448399</v>
      </c>
      <c r="J26" s="16" t="n">
        <f aca="false">0/$H$3</f>
        <v>0</v>
      </c>
      <c r="K26" s="15" t="n">
        <v>0.494783086216365</v>
      </c>
      <c r="L26" s="16" t="n">
        <f aca="false">0/$K$3</f>
        <v>0</v>
      </c>
      <c r="M26" s="15" t="n">
        <v>0.664506554538709</v>
      </c>
      <c r="N26" s="15" t="n">
        <v>0.366819157875082</v>
      </c>
      <c r="O26" s="16" t="n">
        <f aca="false">0/$M$3</f>
        <v>0</v>
      </c>
      <c r="P26" s="15" t="n">
        <v>0.509025270758123</v>
      </c>
      <c r="Q26" s="16" t="n">
        <f aca="false">0/$P$3</f>
        <v>0</v>
      </c>
      <c r="R26" s="15" t="n">
        <v>0.49197247706422</v>
      </c>
      <c r="S26" s="16" t="n">
        <f aca="false">0/$R$3</f>
        <v>0</v>
      </c>
      <c r="T26" s="15" t="n">
        <v>-0.0284464151760631</v>
      </c>
      <c r="U26" s="15" t="n">
        <v>0.0219662808179385</v>
      </c>
      <c r="V26" s="16" t="n">
        <f aca="false">2/$T$3</f>
        <v>0.00133333333333333</v>
      </c>
      <c r="W26" s="15" t="n">
        <v>0.549295774647887</v>
      </c>
      <c r="X26" s="16" t="n">
        <f aca="false">0/$W$3</f>
        <v>0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X4:X48 V4:V48">
    <cfRule type="cellIs" priority="2" operator="greaterThan" aboveAverage="0" equalAverage="0" bottom="0" percent="0" rank="0" text="" dxfId="116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Qwen2.5-32B-Instruct-GGUF"/>
    <hyperlink ref="B5" r:id="rId3" display="https://huggingface.co/bartowski/Yi-1.5-34B-Chat-GGUF"/>
    <hyperlink ref="B6" r:id="rId4" display="https://huggingface.co/bartowski/gemma-2-27b-it-GGUF"/>
    <hyperlink ref="B7" r:id="rId5" display="https://huggingface.co/unsloth/Llama-3.3-70B-Instruct-GGUF"/>
    <hyperlink ref="B8" r:id="rId6" display="https://huggingface.co/bartowski/gemma-2-9b-it-GGUF"/>
    <hyperlink ref="B9" r:id="rId7" display="https://huggingface.co/TheBloke/Mixtral-8x7B-Instruct-v0.1-GGUF"/>
    <hyperlink ref="B10" r:id="rId8" display="https://huggingface.co/bartowski/Meta-Llama-3.1-8B-Instruct-GGUF"/>
    <hyperlink ref="B11" r:id="rId9" display="https://huggingface.co/bartowski/Mistral-NeMo-Minitron-8B-Instruct-GGUF"/>
    <hyperlink ref="B12" r:id="rId10" display="https://huggingface.co/bartowski/Meta-Llama-3.1-70B-Instruct-GGUF"/>
    <hyperlink ref="B13" r:id="rId11" display="https://huggingface.co/bartowski/Phi-3-medium-4k-instruct-GGUF"/>
    <hyperlink ref="B14" r:id="rId12" display="https://huggingface.co/mradermacher/c4ai-command-r-v01-i1-GGUF"/>
    <hyperlink ref="B15" r:id="rId13" display="https://huggingface.co/TheBloke/SOLAR-10.7B-Instruct-v1.0-GGUF"/>
    <hyperlink ref="B16" r:id="rId14" display="https://huggingface.co/microsoft/Phi-3-mini-4k-instruct-gguf"/>
    <hyperlink ref="B17" r:id="rId15" display="https://huggingface.co/bartowski/Ministral-8B-Instruct-2410-GGUF"/>
    <hyperlink ref="B18" r:id="rId16" display="https://huggingface.co/TheBloke/Llama-2-7B-32K-Instruct-GGUF"/>
    <hyperlink ref="B19" r:id="rId17" display="https://huggingface.co/bartowski/gemma-2-2b-it-GGUF"/>
    <hyperlink ref="B20" r:id="rId18" display="https://huggingface.co/bartowski/Llama-3.2-3B-Instruct-GGUF"/>
    <hyperlink ref="B21" r:id="rId19" display="https://huggingface.co/RichardErkhov/BSC-LT_-_salamandra-7b-instruct-gguf"/>
    <hyperlink ref="B22" r:id="rId20" display="https://huggingface.co/bartowski/OLMoE-1B-7B-0924-Instruct-GGUF"/>
    <hyperlink ref="B23" r:id="rId21" display="https://huggingface.co/fragata/PULI-LlumiX-32K-Instruct-Q4_K_M-GGUF"/>
    <hyperlink ref="B24" r:id="rId22" display="https://huggingface.co/mradermacher/falcon-mamba-7b-instruct-GGUF"/>
    <hyperlink ref="B25" r:id="rId23" display="https://huggingface.co/ariel-ml/SambaLingo-Hungarian-Chat-GGUF"/>
    <hyperlink ref="B26" r:id="rId24" display="https://huggingface.co/bartowski/gemma-2-2b-i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8" width="8.76"/>
    <col collapsed="false" customWidth="true" hidden="false" outlineLevel="0" max="19" min="19" style="4" width="7.69"/>
  </cols>
  <sheetData>
    <row r="1" customFormat="false" ht="12.8" hidden="false" customHeight="false" outlineLevel="0" collapsed="false">
      <c r="A1" s="2" t="s">
        <v>0</v>
      </c>
      <c r="B1" s="2" t="s">
        <v>1</v>
      </c>
      <c r="D1" s="5" t="s">
        <v>60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9" t="s">
        <v>61</v>
      </c>
      <c r="Q1" s="19"/>
      <c r="R1" s="19"/>
      <c r="S1" s="19"/>
    </row>
    <row r="2" customFormat="false" ht="12.8" hidden="false" customHeight="false" outlineLevel="0" collapsed="false">
      <c r="A2" s="6"/>
      <c r="B2" s="6"/>
      <c r="C2" s="7" t="s">
        <v>3</v>
      </c>
      <c r="D2" s="5" t="s">
        <v>62</v>
      </c>
      <c r="E2" s="5"/>
      <c r="F2" s="5" t="s">
        <v>63</v>
      </c>
      <c r="G2" s="5"/>
      <c r="H2" s="5" t="s">
        <v>64</v>
      </c>
      <c r="I2" s="5"/>
      <c r="J2" s="5" t="s">
        <v>65</v>
      </c>
      <c r="K2" s="5"/>
      <c r="L2" s="5" t="s">
        <v>66</v>
      </c>
      <c r="M2" s="5"/>
      <c r="N2" s="5" t="s">
        <v>67</v>
      </c>
      <c r="O2" s="5"/>
      <c r="P2" s="19" t="s">
        <v>68</v>
      </c>
      <c r="Q2" s="19"/>
      <c r="R2" s="19"/>
      <c r="S2" s="19"/>
    </row>
    <row r="3" customFormat="false" ht="12.8" hidden="false" customHeight="false" outlineLevel="0" collapsed="false">
      <c r="A3" s="20" t="n">
        <f aca="false" t="array" ref="A3:A3">SUM(IF(A4:A50&lt;&gt;"",1,0))</f>
        <v>24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69</v>
      </c>
      <c r="R3" s="21" t="s">
        <v>70</v>
      </c>
      <c r="S3" s="10" t="s">
        <v>13</v>
      </c>
    </row>
    <row r="4" customFormat="false" ht="12.8" hidden="false" customHeight="false" outlineLevel="0" collapsed="false">
      <c r="A4" s="12" t="s">
        <v>18</v>
      </c>
      <c r="B4" s="13" t="s">
        <v>19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2" t="n">
        <v>0.136446672153424</v>
      </c>
      <c r="Q4" s="15" t="n">
        <v>1.06958782892184</v>
      </c>
      <c r="R4" s="23" t="n">
        <v>0.033</v>
      </c>
      <c r="S4" s="16" t="n">
        <f aca="false">0/$P$3</f>
        <v>0</v>
      </c>
    </row>
    <row r="5" customFormat="false" ht="12.8" hidden="false" customHeight="false" outlineLevel="0" collapsed="false">
      <c r="A5" s="12" t="s">
        <v>57</v>
      </c>
      <c r="B5" s="13" t="s">
        <v>58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2" t="n">
        <v>0.130232557010572</v>
      </c>
      <c r="Q5" s="15" t="n">
        <v>1.02813785608942</v>
      </c>
      <c r="R5" s="23" t="n">
        <v>0.018</v>
      </c>
      <c r="S5" s="16" t="n">
        <f aca="false">0/$P$3</f>
        <v>0</v>
      </c>
    </row>
    <row r="6" customFormat="false" ht="12.8" hidden="false" customHeight="false" outlineLevel="0" collapsed="false">
      <c r="A6" s="12" t="s">
        <v>48</v>
      </c>
      <c r="B6" s="13" t="s">
        <v>49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2" t="n">
        <v>0.115675852676348</v>
      </c>
      <c r="Q6" s="15" t="n">
        <v>1.05320394846913</v>
      </c>
      <c r="R6" s="23" t="n">
        <v>0.029</v>
      </c>
      <c r="S6" s="16" t="n">
        <f aca="false">1622/$P$3</f>
        <v>0.811</v>
      </c>
    </row>
    <row r="7" customFormat="false" ht="12.8" hidden="false" customHeight="false" outlineLevel="0" collapsed="false">
      <c r="A7" s="12" t="s">
        <v>30</v>
      </c>
      <c r="B7" s="13" t="s">
        <v>31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2" t="n">
        <v>0.114080663228868</v>
      </c>
      <c r="Q7" s="15" t="n">
        <v>1.03143346379648</v>
      </c>
      <c r="R7" s="23" t="n">
        <v>0.045</v>
      </c>
      <c r="S7" s="16" t="n">
        <f aca="false">120/$P$3</f>
        <v>0.06</v>
      </c>
    </row>
    <row r="8" customFormat="false" ht="12.8" hidden="false" customHeight="false" outlineLevel="0" collapsed="false">
      <c r="A8" s="12" t="s">
        <v>52</v>
      </c>
      <c r="B8" s="13" t="s">
        <v>53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2" t="n">
        <v>0.113227204219314</v>
      </c>
      <c r="Q8" s="15" t="n">
        <v>1.02468032181585</v>
      </c>
      <c r="R8" s="23" t="n">
        <v>0.029</v>
      </c>
      <c r="S8" s="16" t="n">
        <f aca="false">3/$P$3</f>
        <v>0.0015</v>
      </c>
    </row>
    <row r="9" customFormat="false" ht="12.8" hidden="false" customHeight="false" outlineLevel="0" collapsed="false">
      <c r="A9" s="12" t="s">
        <v>22</v>
      </c>
      <c r="B9" s="13" t="s">
        <v>23</v>
      </c>
      <c r="C9" s="14" t="n">
        <f aca="false">AVERAGE(D9,F9,H9,J9,L9,N9)</f>
        <v>0.494563798892394</v>
      </c>
      <c r="D9" s="15" t="n">
        <v>0.36951447436442</v>
      </c>
      <c r="E9" s="16" t="n">
        <f aca="false">0/$D$3</f>
        <v>0</v>
      </c>
      <c r="F9" s="15" t="n">
        <v>0.586956521739131</v>
      </c>
      <c r="G9" s="16" t="n">
        <f aca="false">54/$F$3</f>
        <v>0.54</v>
      </c>
      <c r="H9" s="15" t="n">
        <v>0.349514563106796</v>
      </c>
      <c r="I9" s="16" t="n">
        <f aca="false">0/$H$3</f>
        <v>0</v>
      </c>
      <c r="J9" s="15" t="n">
        <v>0.444444444444444</v>
      </c>
      <c r="K9" s="16" t="n">
        <f aca="false">0/$J$3</f>
        <v>0</v>
      </c>
      <c r="L9" s="15" t="n">
        <v>0.666952789699571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2" t="n">
        <v>0.11250845895661</v>
      </c>
      <c r="Q9" s="15" t="n">
        <v>1.029565082082</v>
      </c>
      <c r="R9" s="23" t="n">
        <v>0.032</v>
      </c>
      <c r="S9" s="16" t="n">
        <f aca="false">6/$P$3</f>
        <v>0.003</v>
      </c>
    </row>
    <row r="10" customFormat="false" ht="12.8" hidden="false" customHeight="false" outlineLevel="0" collapsed="false">
      <c r="A10" s="12" t="s">
        <v>20</v>
      </c>
      <c r="B10" s="17" t="s">
        <v>21</v>
      </c>
      <c r="C10" s="14" t="n">
        <f aca="false">AVERAGE(D10,F10,H10,J10,L10,N10)</f>
        <v>0.46200321745164</v>
      </c>
      <c r="D10" s="15" t="n">
        <v>0.234498065398941</v>
      </c>
      <c r="E10" s="16" t="n">
        <f aca="false">0/$D$3</f>
        <v>0</v>
      </c>
      <c r="F10" s="15" t="n">
        <v>0.5</v>
      </c>
      <c r="G10" s="16" t="n">
        <f aca="false">0/$F$3</f>
        <v>0</v>
      </c>
      <c r="H10" s="15" t="n">
        <v>0.349514563106796</v>
      </c>
      <c r="I10" s="16" t="n">
        <f aca="false">0/$H$3</f>
        <v>0</v>
      </c>
      <c r="J10" s="15" t="n">
        <v>0.444444444444444</v>
      </c>
      <c r="K10" s="16" t="n">
        <f aca="false">0/$J$3</f>
        <v>0</v>
      </c>
      <c r="L10" s="15" t="n">
        <v>0.693562231759657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2" t="n">
        <v>0.0954311625486168</v>
      </c>
      <c r="Q10" s="15" t="n">
        <v>1.07805990095118</v>
      </c>
      <c r="R10" s="23" t="n">
        <v>0.093</v>
      </c>
      <c r="S10" s="16" t="n">
        <f aca="false">39/$P$3</f>
        <v>0.0195</v>
      </c>
    </row>
    <row r="11" customFormat="false" ht="12.8" hidden="false" customHeight="false" outlineLevel="0" collapsed="false">
      <c r="A11" s="12" t="s">
        <v>24</v>
      </c>
      <c r="B11" s="13" t="s">
        <v>25</v>
      </c>
      <c r="C11" s="14" t="n">
        <f aca="false">AVERAGE(D11,F11,H11,J11,L11,N11)</f>
        <v>0.449693612435578</v>
      </c>
      <c r="D11" s="15" t="n">
        <v>0.204119502057382</v>
      </c>
      <c r="E11" s="16" t="n">
        <f aca="false">0/$D$3</f>
        <v>0</v>
      </c>
      <c r="F11" s="15" t="n">
        <v>0.46</v>
      </c>
      <c r="G11" s="16" t="n">
        <f aca="false">0/$F$3</f>
        <v>0</v>
      </c>
      <c r="H11" s="15" t="n">
        <v>0.368932038834951</v>
      </c>
      <c r="I11" s="16" t="n">
        <f aca="false">0/$H$3</f>
        <v>0</v>
      </c>
      <c r="J11" s="15" t="n">
        <v>0.442148760330579</v>
      </c>
      <c r="K11" s="16" t="n">
        <f aca="false">1/$J$3</f>
        <v>0.00411522633744856</v>
      </c>
      <c r="L11" s="15" t="n">
        <v>0.672961373390558</v>
      </c>
      <c r="M11" s="16" t="n">
        <f aca="false">0/$L$3</f>
        <v>0</v>
      </c>
      <c r="N11" s="15" t="n">
        <v>0.55</v>
      </c>
      <c r="O11" s="16" t="n">
        <f aca="false">0/$N$3</f>
        <v>0</v>
      </c>
      <c r="P11" s="22" t="n">
        <v>0.0946010077074703</v>
      </c>
      <c r="Q11" s="15" t="n">
        <v>0.950708101886604</v>
      </c>
      <c r="R11" s="23" t="n">
        <v>0.036</v>
      </c>
      <c r="S11" s="16" t="n">
        <f aca="false">506/$P$3</f>
        <v>0.253</v>
      </c>
    </row>
    <row r="12" customFormat="false" ht="12.8" hidden="false" customHeight="false" outlineLevel="0" collapsed="false">
      <c r="A12" s="12" t="s">
        <v>26</v>
      </c>
      <c r="B12" s="13" t="s">
        <v>27</v>
      </c>
      <c r="C12" s="14" t="n">
        <f aca="false">AVERAGE(D12,F12,H12,J12,L12,N12)</f>
        <v>0.446939595430147</v>
      </c>
      <c r="D12" s="15" t="n">
        <v>0.214844642079834</v>
      </c>
      <c r="E12" s="16" t="n">
        <f aca="false">0/$D$3</f>
        <v>0</v>
      </c>
      <c r="F12" s="15" t="n">
        <v>0.47</v>
      </c>
      <c r="G12" s="16" t="n">
        <f aca="false">0/$F$3</f>
        <v>0</v>
      </c>
      <c r="H12" s="15" t="n">
        <v>0.310679611650485</v>
      </c>
      <c r="I12" s="16" t="n">
        <f aca="false">0/$H$3</f>
        <v>0</v>
      </c>
      <c r="J12" s="15" t="n">
        <v>0.448559670781893</v>
      </c>
      <c r="K12" s="16" t="n">
        <f aca="false">0/$J$3</f>
        <v>0</v>
      </c>
      <c r="L12" s="15" t="n">
        <v>0.68755364806867</v>
      </c>
      <c r="M12" s="16" t="n">
        <f aca="false">0/$L$3</f>
        <v>0</v>
      </c>
      <c r="N12" s="15" t="n">
        <v>0.55</v>
      </c>
      <c r="O12" s="16" t="n">
        <f aca="false">0/$N$3</f>
        <v>0</v>
      </c>
      <c r="P12" s="22" t="n">
        <v>0.0869997613324107</v>
      </c>
      <c r="Q12" s="15" t="n">
        <v>1.1923877607133</v>
      </c>
      <c r="R12" s="23" t="n">
        <v>0.035</v>
      </c>
      <c r="S12" s="16" t="n">
        <f aca="false">28/$P$3</f>
        <v>0.014</v>
      </c>
    </row>
    <row r="13" customFormat="false" ht="12.8" hidden="false" customHeight="false" outlineLevel="0" collapsed="false">
      <c r="A13" s="12" t="s">
        <v>14</v>
      </c>
      <c r="B13" s="13" t="s">
        <v>15</v>
      </c>
      <c r="C13" s="14" t="n">
        <f aca="false">AVERAGE(D13,F13,H13,J13,L13,N13)</f>
        <v>0.456362837616999</v>
      </c>
      <c r="D13" s="15" t="n">
        <v>0.304699117807113</v>
      </c>
      <c r="E13" s="16" t="n">
        <f aca="false">0/$D$3</f>
        <v>0</v>
      </c>
      <c r="F13" s="15" t="n">
        <v>0.466666666666667</v>
      </c>
      <c r="G13" s="16" t="n">
        <f aca="false">25/$F$3</f>
        <v>0.25</v>
      </c>
      <c r="H13" s="15" t="n">
        <v>0.349514563106796</v>
      </c>
      <c r="I13" s="16" t="n">
        <f aca="false">0/$H$3</f>
        <v>0</v>
      </c>
      <c r="J13" s="15" t="n">
        <v>0.444444444444444</v>
      </c>
      <c r="K13" s="16" t="n">
        <f aca="false">0/$J$3</f>
        <v>0</v>
      </c>
      <c r="L13" s="15" t="n">
        <v>0.622852233676976</v>
      </c>
      <c r="M13" s="16" t="n">
        <f aca="false">1/$L$3</f>
        <v>0.000858369098712446</v>
      </c>
      <c r="N13" s="15" t="n">
        <v>0.55</v>
      </c>
      <c r="O13" s="16" t="n">
        <f aca="false">0/$N$3</f>
        <v>0</v>
      </c>
      <c r="P13" s="22" t="n">
        <v>0.0704660506880692</v>
      </c>
      <c r="Q13" s="15" t="n">
        <v>1.10242179616549</v>
      </c>
      <c r="R13" s="23" t="n">
        <v>0.083</v>
      </c>
      <c r="S13" s="16" t="n">
        <f aca="false">0/$P$3</f>
        <v>0</v>
      </c>
    </row>
    <row r="14" customFormat="false" ht="12.8" hidden="false" customHeight="false" outlineLevel="0" collapsed="false">
      <c r="A14" s="12" t="s">
        <v>36</v>
      </c>
      <c r="B14" s="13" t="s">
        <v>37</v>
      </c>
      <c r="C14" s="14" t="n">
        <f aca="false">AVERAGE(D14,F14,H14,J14,L14,N14)</f>
        <v>0.478378567077423</v>
      </c>
      <c r="D14" s="15" t="n">
        <v>0.267184035681135</v>
      </c>
      <c r="E14" s="16" t="n">
        <f aca="false">0/$D$3</f>
        <v>0</v>
      </c>
      <c r="F14" s="15" t="n">
        <v>0.653846153846154</v>
      </c>
      <c r="G14" s="16" t="n">
        <f aca="false">74/$F$3</f>
        <v>0.74</v>
      </c>
      <c r="H14" s="15" t="n">
        <v>0.343137254901961</v>
      </c>
      <c r="I14" s="16" t="n">
        <f aca="false">1/$H$3</f>
        <v>0.00970873786407767</v>
      </c>
      <c r="J14" s="15" t="n">
        <v>0.444444444444444</v>
      </c>
      <c r="K14" s="16" t="n">
        <f aca="false">0/$J$3</f>
        <v>0</v>
      </c>
      <c r="L14" s="15" t="n">
        <v>0.628326180257511</v>
      </c>
      <c r="M14" s="16" t="n">
        <f aca="false">0/$L$3</f>
        <v>0</v>
      </c>
      <c r="N14" s="15" t="n">
        <v>0.533333333333333</v>
      </c>
      <c r="O14" s="16" t="n">
        <f aca="false">0/$N$3</f>
        <v>0</v>
      </c>
      <c r="P14" s="22" t="n">
        <v>0.0672850889690679</v>
      </c>
      <c r="Q14" s="15" t="n">
        <v>1.14115440228223</v>
      </c>
      <c r="R14" s="23" t="n">
        <v>0.08</v>
      </c>
      <c r="S14" s="16" t="n">
        <f aca="false">21/$P$3</f>
        <v>0.0105</v>
      </c>
    </row>
    <row r="15" customFormat="false" ht="12.8" hidden="false" customHeight="false" outlineLevel="0" collapsed="false">
      <c r="A15" s="12" t="s">
        <v>40</v>
      </c>
      <c r="B15" s="13" t="s">
        <v>41</v>
      </c>
      <c r="C15" s="14" t="n">
        <f aca="false">AVERAGE(D15,F15,H15,J15,L15,N15)</f>
        <v>0.416323225087402</v>
      </c>
      <c r="D15" s="15" t="n">
        <v>0.00078604321068414</v>
      </c>
      <c r="E15" s="16" t="n">
        <f aca="false">0/$D$3</f>
        <v>0</v>
      </c>
      <c r="F15" s="15" t="n">
        <v>0.49</v>
      </c>
      <c r="G15" s="16" t="n">
        <f aca="false">0/$F$3</f>
        <v>0</v>
      </c>
      <c r="H15" s="15" t="n">
        <v>0.368932038834951</v>
      </c>
      <c r="I15" s="16" t="n">
        <f aca="false">0/$H$3</f>
        <v>0</v>
      </c>
      <c r="J15" s="15" t="n">
        <v>0.444444444444444</v>
      </c>
      <c r="K15" s="16" t="n">
        <f aca="false">0/$J$3</f>
        <v>0</v>
      </c>
      <c r="L15" s="15" t="n">
        <v>0.643776824034335</v>
      </c>
      <c r="M15" s="16" t="n">
        <f aca="false">0/$L$3</f>
        <v>0</v>
      </c>
      <c r="N15" s="15" t="n">
        <v>0.55</v>
      </c>
      <c r="O15" s="16" t="n">
        <f aca="false">0/$N$3</f>
        <v>0</v>
      </c>
      <c r="P15" s="22" t="n">
        <v>0.0672142694158681</v>
      </c>
      <c r="Q15" s="15" t="n">
        <v>1.08084074373484</v>
      </c>
      <c r="R15" s="23" t="n">
        <v>0.068</v>
      </c>
      <c r="S15" s="16" t="n">
        <f aca="false">1817/$P$3</f>
        <v>0.9085</v>
      </c>
    </row>
    <row r="16" customFormat="false" ht="12.8" hidden="false" customHeight="false" outlineLevel="0" collapsed="false">
      <c r="A16" s="12" t="s">
        <v>34</v>
      </c>
      <c r="B16" s="13" t="s">
        <v>35</v>
      </c>
      <c r="C16" s="14" t="n">
        <f aca="false">AVERAGE(D16,F16,H16,J16,L16,N16)</f>
        <v>0.436042704459863</v>
      </c>
      <c r="D16" s="15" t="n">
        <v>0.0518271447518188</v>
      </c>
      <c r="E16" s="16" t="n">
        <f aca="false">0/$D$3</f>
        <v>0</v>
      </c>
      <c r="F16" s="15" t="n">
        <v>0.5</v>
      </c>
      <c r="G16" s="16" t="n">
        <f aca="false">0/$F$3</f>
        <v>0</v>
      </c>
      <c r="H16" s="15" t="n">
        <v>0.398058252427184</v>
      </c>
      <c r="I16" s="16" t="n">
        <f aca="false">0/$H$3</f>
        <v>0</v>
      </c>
      <c r="J16" s="15" t="n">
        <v>0.448559670781893</v>
      </c>
      <c r="K16" s="16" t="n">
        <f aca="false">0/$J$3</f>
        <v>0</v>
      </c>
      <c r="L16" s="15" t="n">
        <v>0.667811158798283</v>
      </c>
      <c r="M16" s="16" t="n">
        <f aca="false">0/$L$3</f>
        <v>0</v>
      </c>
      <c r="N16" s="15" t="n">
        <v>0.55</v>
      </c>
      <c r="O16" s="16" t="n">
        <f aca="false">0/$N$3</f>
        <v>0</v>
      </c>
      <c r="P16" s="22" t="n">
        <v>0.0666584744053729</v>
      </c>
      <c r="Q16" s="15" t="n">
        <v>1.05036977813312</v>
      </c>
      <c r="R16" s="23" t="n">
        <v>0.061</v>
      </c>
      <c r="S16" s="16" t="n">
        <f aca="false">1206/$P$3</f>
        <v>0.603</v>
      </c>
    </row>
    <row r="17" customFormat="false" ht="12.8" hidden="false" customHeight="false" outlineLevel="0" collapsed="false">
      <c r="A17" s="12" t="s">
        <v>44</v>
      </c>
      <c r="B17" s="13" t="s">
        <v>45</v>
      </c>
      <c r="C17" s="14" t="n">
        <f aca="false">AVERAGE(D17,F17,H17,J17,L17,N17)</f>
        <v>0.425537790635605</v>
      </c>
      <c r="D17" s="15" t="n">
        <v>0.128651460584234</v>
      </c>
      <c r="E17" s="16" t="n">
        <f aca="false">0/$D$3</f>
        <v>0</v>
      </c>
      <c r="F17" s="15" t="n">
        <v>0.49</v>
      </c>
      <c r="G17" s="16" t="n">
        <f aca="false">0/$F$3</f>
        <v>0</v>
      </c>
      <c r="H17" s="15" t="n">
        <v>0.320388349514563</v>
      </c>
      <c r="I17" s="16" t="n">
        <f aca="false">0/$H$3</f>
        <v>0</v>
      </c>
      <c r="J17" s="15" t="n">
        <v>0.444444444444444</v>
      </c>
      <c r="K17" s="16" t="n">
        <f aca="false">0/$J$3</f>
        <v>0</v>
      </c>
      <c r="L17" s="15" t="n">
        <v>0.619742489270386</v>
      </c>
      <c r="M17" s="16" t="n">
        <f aca="false">0/$L$3</f>
        <v>0</v>
      </c>
      <c r="N17" s="15" t="n">
        <v>0.55</v>
      </c>
      <c r="O17" s="16" t="n">
        <f aca="false">0/$N$3</f>
        <v>0</v>
      </c>
      <c r="P17" s="22" t="n">
        <v>0.0618591437609282</v>
      </c>
      <c r="Q17" s="15" t="n">
        <v>1.07679555721331</v>
      </c>
      <c r="R17" s="23" t="n">
        <v>0.045</v>
      </c>
      <c r="S17" s="16" t="n">
        <f aca="false">175/$P$3</f>
        <v>0.0875</v>
      </c>
    </row>
    <row r="18" customFormat="false" ht="12.8" hidden="false" customHeight="false" outlineLevel="0" collapsed="false">
      <c r="A18" s="24" t="s">
        <v>59</v>
      </c>
      <c r="B18" s="13" t="s">
        <v>71</v>
      </c>
      <c r="C18" s="14" t="n">
        <f aca="false">AVERAGE(D18,F18,H18,J18,L18,N18)</f>
        <v>0.424592652235</v>
      </c>
      <c r="D18" s="15" t="n">
        <v>-0.0425570189562919</v>
      </c>
      <c r="E18" s="16" t="n">
        <f aca="false">0/$D$3</f>
        <v>0</v>
      </c>
      <c r="F18" s="15" t="n">
        <v>0.49</v>
      </c>
      <c r="G18" s="16" t="n">
        <f aca="false">0/$F$3</f>
        <v>0</v>
      </c>
      <c r="H18" s="15" t="n">
        <v>0.42156862745098</v>
      </c>
      <c r="I18" s="16" t="n">
        <f aca="false">1/$H$3</f>
        <v>0.00970873786407767</v>
      </c>
      <c r="J18" s="15" t="n">
        <v>0.473251028806584</v>
      </c>
      <c r="K18" s="16" t="n">
        <f aca="false">0/$J$3</f>
        <v>0</v>
      </c>
      <c r="L18" s="15" t="n">
        <v>0.63862660944206</v>
      </c>
      <c r="M18" s="16" t="n">
        <f aca="false">0/$L$3</f>
        <v>0</v>
      </c>
      <c r="N18" s="15" t="n">
        <v>0.566666666666667</v>
      </c>
      <c r="O18" s="16" t="n">
        <f aca="false">0/$N$3</f>
        <v>0</v>
      </c>
      <c r="P18" s="22" t="n">
        <v>0.0599833472677267</v>
      </c>
      <c r="Q18" s="15" t="n">
        <v>1.22623545413329</v>
      </c>
      <c r="R18" s="23" t="n">
        <v>0.086</v>
      </c>
      <c r="S18" s="16" t="n">
        <f aca="false">611/$P$3</f>
        <v>0.3055</v>
      </c>
    </row>
    <row r="19" customFormat="false" ht="12.8" hidden="false" customHeight="false" outlineLevel="0" collapsed="false">
      <c r="A19" s="12" t="s">
        <v>46</v>
      </c>
      <c r="B19" s="13" t="s">
        <v>47</v>
      </c>
      <c r="C19" s="14" t="n">
        <f aca="false">AVERAGE(D19,F19,H19,J19,L19,N19)</f>
        <v>0.419278530088385</v>
      </c>
      <c r="D19" s="15" t="n">
        <v>-0.0155335936055105</v>
      </c>
      <c r="E19" s="16" t="n">
        <f aca="false">0/$D$3</f>
        <v>0</v>
      </c>
      <c r="F19" s="15" t="n">
        <v>0.48</v>
      </c>
      <c r="G19" s="16" t="n">
        <f aca="false">0/$F$3</f>
        <v>0</v>
      </c>
      <c r="H19" s="15" t="n">
        <v>0.368932038834951</v>
      </c>
      <c r="I19" s="16" t="n">
        <f aca="false">0/$H$3</f>
        <v>0</v>
      </c>
      <c r="J19" s="15" t="n">
        <v>0.489711934156379</v>
      </c>
      <c r="K19" s="16" t="n">
        <f aca="false">0/$J$3</f>
        <v>0</v>
      </c>
      <c r="L19" s="15" t="n">
        <v>0.659227467811159</v>
      </c>
      <c r="M19" s="16" t="n">
        <f aca="false">0/$L$3</f>
        <v>0</v>
      </c>
      <c r="N19" s="15" t="n">
        <v>0.533333333333333</v>
      </c>
      <c r="O19" s="16" t="n">
        <f aca="false">0/$N$3</f>
        <v>0</v>
      </c>
      <c r="P19" s="22" t="n">
        <v>0.0534217525346316</v>
      </c>
      <c r="Q19" s="15" t="n">
        <v>1.26345272449499</v>
      </c>
      <c r="R19" s="23" t="n">
        <v>0.041</v>
      </c>
      <c r="S19" s="16" t="n">
        <f aca="false">213/$P$3</f>
        <v>0.1065</v>
      </c>
    </row>
    <row r="20" customFormat="false" ht="12.8" hidden="false" customHeight="false" outlineLevel="0" collapsed="false">
      <c r="A20" s="12" t="s">
        <v>28</v>
      </c>
      <c r="B20" s="13" t="s">
        <v>29</v>
      </c>
      <c r="C20" s="14" t="n">
        <f aca="false">AVERAGE(D20,F20,H20,J20,L20,N20)</f>
        <v>0.432443158810545</v>
      </c>
      <c r="D20" s="15" t="n">
        <v>0.0718486458091463</v>
      </c>
      <c r="E20" s="16" t="n">
        <f aca="false">0/$D$3</f>
        <v>0</v>
      </c>
      <c r="F20" s="15" t="n">
        <v>0.52</v>
      </c>
      <c r="G20" s="16" t="n">
        <f aca="false">0/$F$3</f>
        <v>0</v>
      </c>
      <c r="H20" s="15" t="n">
        <v>0.378640776699029</v>
      </c>
      <c r="I20" s="16" t="n">
        <f aca="false">0/$H$3</f>
        <v>0</v>
      </c>
      <c r="J20" s="15" t="n">
        <v>0.444444444444444</v>
      </c>
      <c r="K20" s="16" t="n">
        <f aca="false">0/$J$3</f>
        <v>0</v>
      </c>
      <c r="L20" s="15" t="n">
        <v>0.629725085910653</v>
      </c>
      <c r="M20" s="16" t="n">
        <f aca="false">0/$L$3</f>
        <v>0</v>
      </c>
      <c r="N20" s="15" t="n">
        <v>0.55</v>
      </c>
      <c r="O20" s="16" t="n">
        <f aca="false">0/$N$3</f>
        <v>0</v>
      </c>
      <c r="P20" s="22" t="n">
        <v>0.0497002425066837</v>
      </c>
      <c r="Q20" s="15" t="n">
        <v>1.29332825735224</v>
      </c>
      <c r="R20" s="23" t="n">
        <v>0.079</v>
      </c>
      <c r="S20" s="16" t="n">
        <f aca="false">1339/$P$3</f>
        <v>0.6695</v>
      </c>
    </row>
    <row r="21" customFormat="false" ht="12.8" hidden="false" customHeight="false" outlineLevel="0" collapsed="false">
      <c r="A21" s="12" t="s">
        <v>16</v>
      </c>
      <c r="B21" s="13" t="s">
        <v>17</v>
      </c>
      <c r="C21" s="14" t="n">
        <f aca="false">AVERAGE(D21,F21,H21,J21,L21,N21)</f>
        <v>0.439307324929851</v>
      </c>
      <c r="D21" s="15" t="n">
        <v>0.127338801833183</v>
      </c>
      <c r="E21" s="16" t="n">
        <f aca="false">0/$D$3</f>
        <v>0</v>
      </c>
      <c r="F21" s="15" t="n">
        <v>0.5</v>
      </c>
      <c r="G21" s="16" t="n">
        <f aca="false">0/$F$3</f>
        <v>0</v>
      </c>
      <c r="H21" s="15" t="n">
        <v>0.388349514563107</v>
      </c>
      <c r="I21" s="16" t="n">
        <f aca="false">0/$H$3</f>
        <v>0</v>
      </c>
      <c r="J21" s="15" t="n">
        <v>0.442148760330579</v>
      </c>
      <c r="K21" s="16" t="n">
        <f aca="false">1/$J$3</f>
        <v>0.00411522633744856</v>
      </c>
      <c r="L21" s="15" t="n">
        <v>0.628006872852234</v>
      </c>
      <c r="M21" s="16" t="n">
        <f aca="false">1/$L$3</f>
        <v>0.000858369098712446</v>
      </c>
      <c r="N21" s="15" t="n">
        <v>0.55</v>
      </c>
      <c r="O21" s="16" t="n">
        <f aca="false">0/$N$3</f>
        <v>0</v>
      </c>
      <c r="P21" s="22" t="n">
        <v>0.0462020736542011</v>
      </c>
      <c r="Q21" s="15" t="n">
        <v>1.07801109103371</v>
      </c>
      <c r="R21" s="23" t="n">
        <v>0.123</v>
      </c>
      <c r="S21" s="16" t="n">
        <f aca="false">776/$P$3</f>
        <v>0.388</v>
      </c>
    </row>
    <row r="22" customFormat="false" ht="12.8" hidden="false" customHeight="false" outlineLevel="0" collapsed="false">
      <c r="A22" s="12" t="s">
        <v>42</v>
      </c>
      <c r="B22" s="13" t="s">
        <v>43</v>
      </c>
      <c r="C22" s="14" t="n">
        <f aca="false">AVERAGE(D22,F22,H22,J22,L22,N22)</f>
        <v>0.411633605752468</v>
      </c>
      <c r="D22" s="15" t="n">
        <v>0.0289209788221949</v>
      </c>
      <c r="E22" s="16" t="n">
        <f aca="false">0/$D$3</f>
        <v>0</v>
      </c>
      <c r="F22" s="15" t="n">
        <v>0.5</v>
      </c>
      <c r="G22" s="16" t="n">
        <f aca="false">0/$F$3</f>
        <v>0</v>
      </c>
      <c r="H22" s="15" t="n">
        <v>0.281553398058252</v>
      </c>
      <c r="I22" s="16" t="n">
        <f aca="false">0/$H$3</f>
        <v>0</v>
      </c>
      <c r="J22" s="15" t="n">
        <v>0.452674897119342</v>
      </c>
      <c r="K22" s="16" t="n">
        <f aca="false">0/$J$3</f>
        <v>0</v>
      </c>
      <c r="L22" s="15" t="n">
        <v>0.656652360515021</v>
      </c>
      <c r="M22" s="16" t="n">
        <f aca="false">0/$L$3</f>
        <v>0</v>
      </c>
      <c r="N22" s="15" t="n">
        <v>0.55</v>
      </c>
      <c r="O22" s="16" t="n">
        <f aca="false">0/$N$3</f>
        <v>0</v>
      </c>
      <c r="P22" s="22" t="n">
        <v>0.0450466025027233</v>
      </c>
      <c r="Q22" s="15" t="n">
        <v>1.17910447761194</v>
      </c>
      <c r="R22" s="23" t="n">
        <v>0.135</v>
      </c>
      <c r="S22" s="16" t="n">
        <f aca="false">1829/$P$3</f>
        <v>0.9145</v>
      </c>
    </row>
    <row r="23" customFormat="false" ht="12.8" hidden="false" customHeight="false" outlineLevel="0" collapsed="false">
      <c r="A23" s="12" t="s">
        <v>32</v>
      </c>
      <c r="B23" s="13" t="s">
        <v>33</v>
      </c>
      <c r="C23" s="14" t="n">
        <f aca="false">AVERAGE(D23,F23,H23,J23,L23,N23)</f>
        <v>0.41273629360193</v>
      </c>
      <c r="D23" s="15" t="n">
        <v>0.0238941207945824</v>
      </c>
      <c r="E23" s="16" t="n">
        <f aca="false">0/$D$3</f>
        <v>0</v>
      </c>
      <c r="F23" s="15" t="n">
        <v>0.48</v>
      </c>
      <c r="G23" s="16" t="n">
        <f aca="false">0/$F$3</f>
        <v>0</v>
      </c>
      <c r="H23" s="15" t="n">
        <v>0.339805825242718</v>
      </c>
      <c r="I23" s="16" t="n">
        <f aca="false">0/$H$3</f>
        <v>0</v>
      </c>
      <c r="J23" s="15" t="n">
        <v>0.452674897119342</v>
      </c>
      <c r="K23" s="16" t="n">
        <f aca="false">0/$J$3</f>
        <v>0</v>
      </c>
      <c r="L23" s="15" t="n">
        <v>0.630042918454936</v>
      </c>
      <c r="M23" s="16" t="n">
        <f aca="false">0/$L$3</f>
        <v>0</v>
      </c>
      <c r="N23" s="15" t="n">
        <v>0.55</v>
      </c>
      <c r="O23" s="16" t="n">
        <f aca="false">0/$N$3</f>
        <v>0</v>
      </c>
      <c r="P23" s="22" t="n">
        <v>0.0372835531044292</v>
      </c>
      <c r="Q23" s="15" t="n">
        <v>1.20252219690422</v>
      </c>
      <c r="R23" s="23" t="n">
        <v>0.084</v>
      </c>
      <c r="S23" s="16" t="n">
        <f aca="false">31/$P$3</f>
        <v>0.0155</v>
      </c>
    </row>
    <row r="24" customFormat="false" ht="12.8" hidden="false" customHeight="false" outlineLevel="0" collapsed="false">
      <c r="A24" s="12" t="s">
        <v>72</v>
      </c>
      <c r="B24" s="24" t="s">
        <v>73</v>
      </c>
      <c r="C24" s="14" t="n">
        <f aca="false">AVERAGE(D24,F24,H24,J24,L24,N24)</f>
        <v>0.479783624027799</v>
      </c>
      <c r="D24" s="15" t="n">
        <v>0.369274416448439</v>
      </c>
      <c r="E24" s="16" t="n">
        <f aca="false">4/$D$3</f>
        <v>0.0043956043956044</v>
      </c>
      <c r="F24" s="15" t="n">
        <v>0.52</v>
      </c>
      <c r="G24" s="16" t="n">
        <f aca="false">0/$F$3</f>
        <v>0</v>
      </c>
      <c r="H24" s="15" t="n">
        <v>0.349514563106796</v>
      </c>
      <c r="I24" s="16" t="n">
        <f aca="false">0/$H$3</f>
        <v>0</v>
      </c>
      <c r="J24" s="15" t="n">
        <v>0.44017094017094</v>
      </c>
      <c r="K24" s="16" t="n">
        <f aca="false">9/$J$3</f>
        <v>0.037037037037037</v>
      </c>
      <c r="L24" s="15" t="n">
        <v>0.649741824440619</v>
      </c>
      <c r="M24" s="16" t="n">
        <f aca="false">3/$L$3</f>
        <v>0.00257510729613734</v>
      </c>
      <c r="N24" s="15" t="n">
        <v>0.55</v>
      </c>
      <c r="O24" s="16" t="n">
        <f aca="false">0/$N$3</f>
        <v>0</v>
      </c>
      <c r="P24" s="22" t="n">
        <v>0.0263546139456426</v>
      </c>
      <c r="Q24" s="15" t="n">
        <v>0.384891506009518</v>
      </c>
      <c r="R24" s="23" t="n">
        <v>0.08</v>
      </c>
      <c r="S24" s="16" t="n">
        <f aca="false">80/$P$3</f>
        <v>0.04</v>
      </c>
    </row>
    <row r="25" customFormat="false" ht="12.8" hidden="false" customHeight="false" outlineLevel="0" collapsed="false">
      <c r="A25" s="12" t="s">
        <v>50</v>
      </c>
      <c r="B25" s="13" t="s">
        <v>51</v>
      </c>
      <c r="C25" s="14" t="n">
        <f aca="false">AVERAGE(D25,F25,H25,J25,L25,N25)</f>
        <v>0.373693198829491</v>
      </c>
      <c r="D25" s="15" t="n">
        <v>-0.0220534635916509</v>
      </c>
      <c r="E25" s="16" t="n">
        <f aca="false">0/$D$3</f>
        <v>0</v>
      </c>
      <c r="F25" s="15" t="n">
        <v>0.47</v>
      </c>
      <c r="G25" s="16" t="n">
        <f aca="false">0/$F$3</f>
        <v>0</v>
      </c>
      <c r="H25" s="15" t="n">
        <v>0.398058252427184</v>
      </c>
      <c r="I25" s="16" t="n">
        <f aca="false">0/$H$3</f>
        <v>0</v>
      </c>
      <c r="J25" s="15" t="n">
        <v>0.452674897119342</v>
      </c>
      <c r="K25" s="16" t="n">
        <f aca="false">0/$J$3</f>
        <v>0</v>
      </c>
      <c r="L25" s="15" t="n">
        <v>0.410146173688736</v>
      </c>
      <c r="M25" s="16" t="n">
        <f aca="false">2/$L$3</f>
        <v>0.00171673819742489</v>
      </c>
      <c r="N25" s="15" t="n">
        <v>0.533333333333333</v>
      </c>
      <c r="O25" s="16" t="n">
        <f aca="false">0/$N$3</f>
        <v>0</v>
      </c>
      <c r="P25" s="22" t="n">
        <v>0.0200592465655649</v>
      </c>
      <c r="Q25" s="15" t="n">
        <v>1.33598540712567</v>
      </c>
      <c r="R25" s="23" t="n">
        <v>0.106</v>
      </c>
      <c r="S25" s="16" t="n">
        <f aca="false">0/$P$3</f>
        <v>0</v>
      </c>
    </row>
    <row r="26" customFormat="false" ht="12.8" hidden="false" customHeight="false" outlineLevel="0" collapsed="false">
      <c r="A26" s="12" t="s">
        <v>38</v>
      </c>
      <c r="B26" s="13" t="s">
        <v>39</v>
      </c>
      <c r="C26" s="14" t="n">
        <f aca="false">AVERAGE(D26,F26,H26,J26,L26,N26)</f>
        <v>0.405257833604129</v>
      </c>
      <c r="D26" s="15" t="n">
        <v>-0.0714529452409867</v>
      </c>
      <c r="E26" s="16" t="n">
        <f aca="false">0/$D$3</f>
        <v>0</v>
      </c>
      <c r="F26" s="15" t="n">
        <v>0.52</v>
      </c>
      <c r="G26" s="16" t="n">
        <f aca="false">0/$F$3</f>
        <v>0</v>
      </c>
      <c r="H26" s="15" t="n">
        <v>0.378640776699029</v>
      </c>
      <c r="I26" s="16" t="n">
        <f aca="false">0/$H$3</f>
        <v>0</v>
      </c>
      <c r="J26" s="15" t="n">
        <v>0.469135802469136</v>
      </c>
      <c r="K26" s="16" t="n">
        <f aca="false">0/$J$3</f>
        <v>0</v>
      </c>
      <c r="L26" s="15" t="n">
        <v>0.618556701030928</v>
      </c>
      <c r="M26" s="16" t="n">
        <f aca="false">1/$L$3</f>
        <v>0.000858369098712446</v>
      </c>
      <c r="N26" s="15" t="n">
        <v>0.516666666666667</v>
      </c>
      <c r="O26" s="16" t="n">
        <f aca="false">0/$N$3</f>
        <v>0</v>
      </c>
      <c r="P26" s="22" t="n">
        <v>0.018613476307488</v>
      </c>
      <c r="Q26" s="15" t="n">
        <v>1.12997748971513</v>
      </c>
      <c r="R26" s="23" t="n">
        <v>0.116</v>
      </c>
      <c r="S26" s="16" t="n">
        <f aca="false">0/$P$3</f>
        <v>0</v>
      </c>
    </row>
    <row r="27" customFormat="false" ht="12.8" hidden="false" customHeight="false" outlineLevel="0" collapsed="false">
      <c r="A27" s="12" t="s">
        <v>54</v>
      </c>
      <c r="B27" s="13" t="s">
        <v>55</v>
      </c>
      <c r="C27" s="14" t="n">
        <f aca="false">AVERAGE(D27,F27,H27,J27,L27,N27)</f>
        <v>0.364587789621774</v>
      </c>
      <c r="D27" s="15" t="n">
        <v>0.0266825503923221</v>
      </c>
      <c r="E27" s="16" t="n">
        <f aca="false">187/$D$3</f>
        <v>0.205494505494505</v>
      </c>
      <c r="F27" s="15" t="n">
        <v>0.461538461538462</v>
      </c>
      <c r="G27" s="16" t="n">
        <f aca="false">9/$F$3</f>
        <v>0.09</v>
      </c>
      <c r="H27" s="15" t="n">
        <v>0.237113402061856</v>
      </c>
      <c r="I27" s="16" t="n">
        <f aca="false">6/$H$3</f>
        <v>0.058252427184466</v>
      </c>
      <c r="J27" s="15" t="n">
        <v>0.558823529411765</v>
      </c>
      <c r="K27" s="16" t="n">
        <f aca="false">39/$J$3</f>
        <v>0.160493827160494</v>
      </c>
      <c r="L27" s="15" t="n">
        <v>0.403368794326241</v>
      </c>
      <c r="M27" s="16" t="n">
        <f aca="false">37/$L$3</f>
        <v>0.0317596566523605</v>
      </c>
      <c r="N27" s="15" t="n">
        <v>0.5</v>
      </c>
      <c r="O27" s="16" t="n">
        <f aca="false">2/$N$3</f>
        <v>0.0333333333333333</v>
      </c>
      <c r="P27" s="22" t="n">
        <v>0</v>
      </c>
      <c r="Q27" s="15" t="n">
        <v>1.02530466506249</v>
      </c>
      <c r="R27" s="23" t="n">
        <v>0.544</v>
      </c>
      <c r="S27" s="16" t="n">
        <f aca="false">0/$P$3</f>
        <v>0</v>
      </c>
    </row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autoFilter ref="A3:S47"/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7 E4:E28 G4:G28 I4:I28 K4:K28 M4:M28 O4:O28">
    <cfRule type="cellIs" priority="2" operator="greaterThan" aboveAverage="0" equalAverage="0" bottom="0" percent="0" rank="0" text="" dxfId="164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7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7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bartowski/gemma-2-9b-it-GGUF"/>
    <hyperlink ref="B10" r:id="rId8" display="https://huggingface.co/unsloth/Llama-3.3-70B-Instruct-GGUF"/>
    <hyperlink ref="B11" r:id="rId9" display="https://huggingface.co/TheBloke/Mixtral-8x7B-Instruct-v0.1-GGUF"/>
    <hyperlink ref="B12" r:id="rId10" display="https://huggingface.co/bartowski/Meta-Llama-3.1-8B-Instruct-GGUF"/>
    <hyperlink ref="B13" r:id="rId11" display="https://huggingface.co/bartowski/Qwen2.5-32B-Instruct-GGUF"/>
    <hyperlink ref="B14" r:id="rId12" display="https://huggingface.co/TheBloke/SOLAR-10.7B-Instruct-v1.0-GGUF"/>
    <hyperlink ref="B15" r:id="rId13" display="https://huggingface.co/bartowski/Ministral-8B-Instruct-2410-GGUF"/>
    <hyperlink ref="B16" r:id="rId14" display="https://huggingface.co/mradermacher/c4ai-command-r-v01-i1-GGUF"/>
    <hyperlink ref="B17" r:id="rId15" display="https://huggingface.co/bartowski/gemma-2-2b-it-GGUF"/>
    <hyperlink ref="B18" r:id="rId16" display="https://huggingface.co/robbiemu/salamandra-2b-instruct"/>
    <hyperlink ref="B19" r:id="rId17" display="https://huggingface.co/bartowski/Llama-3.2-3B-Instruct-GGUF"/>
    <hyperlink ref="B20" r:id="rId18" display="https://huggingface.co/bartowski/Mistral-NeMo-Minitron-8B-Instruct-GGUF"/>
    <hyperlink ref="B21" r:id="rId19" display="https://huggingface.co/bartowski/Yi-1.5-34B-Chat-GGUF"/>
    <hyperlink ref="B22" r:id="rId20" display="https://huggingface.co/TheBloke/Llama-2-7B-32K-Instruct-GGUF"/>
    <hyperlink ref="B23" r:id="rId21" display="https://huggingface.co/bartowski/Phi-3-medium-4k-instruct-GGUF"/>
    <hyperlink ref="B25" r:id="rId22" display="https://huggingface.co/bartowski/OLMoE-1B-7B-0924-Instruct-GGUF"/>
    <hyperlink ref="B26" r:id="rId23" display="https://huggingface.co/microsoft/Phi-3-mini-4k-instruct-gguf"/>
    <hyperlink ref="B27" r:id="rId24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5"/>
  <legacy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40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9" t="s">
        <v>61</v>
      </c>
      <c r="D1" s="19"/>
      <c r="E1" s="19"/>
      <c r="F1" s="19"/>
    </row>
    <row r="2" customFormat="false" ht="12.8" hidden="false" customHeight="false" outlineLevel="0" collapsed="false">
      <c r="A2" s="6"/>
      <c r="B2" s="6"/>
      <c r="C2" s="19" t="s">
        <v>74</v>
      </c>
      <c r="D2" s="19"/>
      <c r="E2" s="19"/>
      <c r="F2" s="19"/>
    </row>
    <row r="3" customFormat="false" ht="12.8" hidden="false" customHeight="false" outlineLevel="0" collapsed="false">
      <c r="A3" s="20" t="n">
        <f aca="false" t="array" ref="A3:A3">SUM(IF(A4:A50&lt;&gt;"",1,0))</f>
        <v>8</v>
      </c>
      <c r="B3" s="8"/>
      <c r="C3" s="9" t="n">
        <v>88</v>
      </c>
      <c r="D3" s="9" t="s">
        <v>69</v>
      </c>
      <c r="E3" s="21" t="s">
        <v>70</v>
      </c>
      <c r="F3" s="10" t="s">
        <v>13</v>
      </c>
    </row>
    <row r="4" customFormat="false" ht="12.8" hidden="false" customHeight="false" outlineLevel="0" collapsed="false">
      <c r="A4" s="12" t="s">
        <v>30</v>
      </c>
      <c r="B4" s="13" t="s">
        <v>31</v>
      </c>
      <c r="C4" s="22" t="n">
        <v>0.468944019791467</v>
      </c>
      <c r="D4" s="15" t="n">
        <v>1.00568181818182</v>
      </c>
      <c r="E4" s="23" t="n">
        <v>0.174</v>
      </c>
      <c r="F4" s="16" t="n">
        <f aca="false">0/$C$3</f>
        <v>0</v>
      </c>
    </row>
    <row r="5" customFormat="false" ht="12.8" hidden="false" customHeight="false" outlineLevel="0" collapsed="false">
      <c r="A5" s="12" t="s">
        <v>18</v>
      </c>
      <c r="B5" s="13" t="s">
        <v>19</v>
      </c>
      <c r="C5" s="22" t="n">
        <v>0.465474870001206</v>
      </c>
      <c r="D5" s="15" t="n">
        <v>1.01633522727273</v>
      </c>
      <c r="E5" s="23" t="n">
        <v>0.249</v>
      </c>
      <c r="F5" s="16" t="n">
        <f aca="false">0/$C$3</f>
        <v>0</v>
      </c>
    </row>
    <row r="6" customFormat="false" ht="12.8" hidden="false" customHeight="false" outlineLevel="0" collapsed="false">
      <c r="A6" s="12" t="s">
        <v>20</v>
      </c>
      <c r="B6" s="17" t="s">
        <v>21</v>
      </c>
      <c r="C6" s="22" t="n">
        <v>0.451205869803034</v>
      </c>
      <c r="D6" s="15" t="n">
        <v>1.02059659090909</v>
      </c>
      <c r="E6" s="23" t="n">
        <v>0.237</v>
      </c>
      <c r="F6" s="16" t="n">
        <f aca="false">0/$C$3</f>
        <v>0</v>
      </c>
    </row>
    <row r="7" customFormat="false" ht="12.8" hidden="false" customHeight="false" outlineLevel="0" collapsed="false">
      <c r="A7" s="12" t="s">
        <v>22</v>
      </c>
      <c r="B7" s="13" t="s">
        <v>23</v>
      </c>
      <c r="C7" s="22" t="n">
        <v>0.420595627761371</v>
      </c>
      <c r="D7" s="15" t="n">
        <v>1</v>
      </c>
      <c r="E7" s="23" t="n">
        <v>0.227</v>
      </c>
      <c r="F7" s="16" t="n">
        <f aca="false">0/$C$3</f>
        <v>0</v>
      </c>
    </row>
    <row r="8" customFormat="false" ht="12.8" hidden="false" customHeight="false" outlineLevel="0" collapsed="false">
      <c r="A8" s="12" t="s">
        <v>48</v>
      </c>
      <c r="B8" s="13" t="s">
        <v>49</v>
      </c>
      <c r="C8" s="22" t="n">
        <v>0.407822035664075</v>
      </c>
      <c r="D8" s="15" t="n">
        <v>1.01204819277108</v>
      </c>
      <c r="E8" s="23" t="n">
        <v>0.192</v>
      </c>
      <c r="F8" s="16" t="n">
        <f aca="false">5/$C$3</f>
        <v>0.0568181818181818</v>
      </c>
    </row>
    <row r="9" customFormat="false" ht="12.8" hidden="false" customHeight="false" outlineLevel="0" collapsed="false">
      <c r="A9" s="12" t="s">
        <v>57</v>
      </c>
      <c r="B9" s="13" t="s">
        <v>58</v>
      </c>
      <c r="C9" s="22" t="n">
        <v>0.326448804334111</v>
      </c>
      <c r="D9" s="15" t="n">
        <v>1.01491477272727</v>
      </c>
      <c r="E9" s="23" t="n">
        <v>0.158</v>
      </c>
      <c r="F9" s="16" t="n">
        <f aca="false">0/$C$3</f>
        <v>0</v>
      </c>
    </row>
    <row r="10" customFormat="false" ht="12.8" hidden="false" customHeight="false" outlineLevel="0" collapsed="false">
      <c r="A10" s="12" t="s">
        <v>52</v>
      </c>
      <c r="B10" s="13" t="s">
        <v>53</v>
      </c>
      <c r="C10" s="22" t="n">
        <v>0.151003586436886</v>
      </c>
      <c r="D10" s="15" t="n">
        <v>1.84195402298851</v>
      </c>
      <c r="E10" s="23" t="n">
        <v>0.166</v>
      </c>
      <c r="F10" s="16" t="n">
        <f aca="false">1/$C$3</f>
        <v>0.0113636363636364</v>
      </c>
    </row>
    <row r="11" customFormat="false" ht="12.8" hidden="false" customHeight="false" outlineLevel="0" collapsed="false">
      <c r="A11" s="12" t="s">
        <v>24</v>
      </c>
      <c r="B11" s="13" t="s">
        <v>25</v>
      </c>
      <c r="C11" s="22" t="n">
        <v>0.12890377983389</v>
      </c>
      <c r="D11" s="15" t="n">
        <v>2.10511363636364</v>
      </c>
      <c r="E11" s="23" t="n">
        <v>0.103</v>
      </c>
      <c r="F11" s="16" t="n">
        <f aca="false">66/$C$3</f>
        <v>0.75</v>
      </c>
    </row>
  </sheetData>
  <autoFilter ref="A3:F11"/>
  <mergeCells count="2">
    <mergeCell ref="C1:F1"/>
    <mergeCell ref="C2:F2"/>
  </mergeCells>
  <conditionalFormatting sqref="F4:F11">
    <cfRule type="cellIs" priority="2" operator="greaterThan" aboveAverage="0" equalAverage="0" bottom="0" percent="0" rank="0" text="" dxfId="164">
      <formula>0</formula>
    </cfRule>
  </conditionalFormatting>
  <conditionalFormatting sqref="C4:C11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E4:E11">
    <cfRule type="colorScale" priority="4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Meta-Llama-3.1-70B-Instruct-GGUF"/>
    <hyperlink ref="B5" r:id="rId3" display="https://huggingface.co/bartowski/gemma-2-27b-it-GGUF"/>
    <hyperlink ref="B6" r:id="rId4" display="https://huggingface.co/unsloth/Llama-3.3-70B-Instruct-GGUF"/>
    <hyperlink ref="B7" r:id="rId5" display="https://huggingface.co/bartowski/gemma-2-9b-it-GGUF"/>
    <hyperlink ref="B8" r:id="rId6" display="https://huggingface.co/RichardErkhov/BSC-LT_-_salamandra-7b-instruct-gguf"/>
    <hyperlink ref="B9" r:id="rId7" display="https://huggingface.co/ariel-ml/SambaLingo-Hungarian-Chat-GGUF"/>
    <hyperlink ref="B10" r:id="rId8" display="https://huggingface.co/fragata/PULI-LlumiX-32K-Instruct-Q4_K_M-GGUF"/>
    <hyperlink ref="B11" r:id="rId9" display="https://huggingface.co/TheBloke/Mixtral-8x7B-Instruct-v0.1-GGUF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2024-12-19T17:58:16Z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