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Sources\ai_notebooks\"/>
    </mc:Choice>
  </mc:AlternateContent>
  <xr:revisionPtr revIDLastSave="0" documentId="13_ncr:1_{428BA871-281D-43AF-AACC-A9FE7563E66E}" xr6:coauthVersionLast="47" xr6:coauthVersionMax="47" xr10:uidLastSave="{00000000-0000-0000-0000-000000000000}"/>
  <bookViews>
    <workbookView xWindow="-103" yWindow="-103" windowWidth="24892" windowHeight="14914" tabRatio="500" activeTab="1" xr2:uid="{00000000-000D-0000-FFFF-FFFF00000000}"/>
  </bookViews>
  <sheets>
    <sheet name="GLUE Results" sheetId="1" r:id="rId1"/>
    <sheet name="HuLU Results" sheetId="2" r:id="rId2"/>
  </sheets>
  <definedNames>
    <definedName name="_xlnm._FilterDatabase" localSheetId="0" hidden="1">'GLUE Results'!$A$3:$X$48</definedName>
    <definedName name="_xlnm._FilterDatabase" localSheetId="1" hidden="1">'HuLU Results'!$A$3:$O$47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4" i="2" l="1"/>
  <c r="K4" i="2"/>
  <c r="E4" i="2"/>
  <c r="O4" i="2"/>
  <c r="I4" i="2"/>
  <c r="G4" i="2"/>
  <c r="C4" i="2"/>
  <c r="O16" i="2"/>
  <c r="M16" i="2"/>
  <c r="K16" i="2"/>
  <c r="I16" i="2"/>
  <c r="G16" i="2"/>
  <c r="E16" i="2"/>
  <c r="C16" i="2"/>
  <c r="O15" i="2"/>
  <c r="M15" i="2"/>
  <c r="K15" i="2"/>
  <c r="I15" i="2"/>
  <c r="G15" i="2"/>
  <c r="E15" i="2"/>
  <c r="C15" i="2"/>
  <c r="O14" i="2"/>
  <c r="M14" i="2"/>
  <c r="K14" i="2"/>
  <c r="I14" i="2"/>
  <c r="G14" i="2"/>
  <c r="E14" i="2"/>
  <c r="C14" i="2"/>
  <c r="O13" i="2"/>
  <c r="M13" i="2"/>
  <c r="K13" i="2"/>
  <c r="I13" i="2"/>
  <c r="G13" i="2"/>
  <c r="E13" i="2"/>
  <c r="C13" i="2"/>
  <c r="O12" i="2"/>
  <c r="M12" i="2"/>
  <c r="K12" i="2"/>
  <c r="I12" i="2"/>
  <c r="G12" i="2"/>
  <c r="E12" i="2"/>
  <c r="C12" i="2"/>
  <c r="O11" i="2"/>
  <c r="M11" i="2"/>
  <c r="K11" i="2"/>
  <c r="I11" i="2"/>
  <c r="G11" i="2"/>
  <c r="E11" i="2"/>
  <c r="C11" i="2"/>
  <c r="O10" i="2"/>
  <c r="M10" i="2"/>
  <c r="K10" i="2"/>
  <c r="I10" i="2"/>
  <c r="G10" i="2"/>
  <c r="E10" i="2"/>
  <c r="C10" i="2"/>
  <c r="O9" i="2"/>
  <c r="M9" i="2"/>
  <c r="K9" i="2"/>
  <c r="I9" i="2"/>
  <c r="G9" i="2"/>
  <c r="E9" i="2"/>
  <c r="C9" i="2"/>
  <c r="O8" i="2"/>
  <c r="M8" i="2"/>
  <c r="K8" i="2"/>
  <c r="I8" i="2"/>
  <c r="G8" i="2"/>
  <c r="E8" i="2"/>
  <c r="C8" i="2"/>
  <c r="O7" i="2"/>
  <c r="M7" i="2"/>
  <c r="K7" i="2"/>
  <c r="I7" i="2"/>
  <c r="G7" i="2"/>
  <c r="E7" i="2"/>
  <c r="C7" i="2"/>
  <c r="O6" i="2"/>
  <c r="M6" i="2"/>
  <c r="K6" i="2"/>
  <c r="I6" i="2"/>
  <c r="G6" i="2"/>
  <c r="E6" i="2"/>
  <c r="C6" i="2"/>
  <c r="O5" i="2"/>
  <c r="M5" i="2"/>
  <c r="K5" i="2"/>
  <c r="I5" i="2"/>
  <c r="G5" i="2"/>
  <c r="E5" i="2"/>
  <c r="C5" i="2"/>
  <c r="X14" i="1"/>
  <c r="V14" i="1"/>
  <c r="S14" i="1"/>
  <c r="Q14" i="1"/>
  <c r="O14" i="1"/>
  <c r="L14" i="1"/>
  <c r="J14" i="1"/>
  <c r="G14" i="1"/>
  <c r="E14" i="1"/>
  <c r="C14" i="1"/>
  <c r="X13" i="1"/>
  <c r="V13" i="1"/>
  <c r="S13" i="1"/>
  <c r="Q13" i="1"/>
  <c r="O13" i="1"/>
  <c r="L13" i="1"/>
  <c r="J13" i="1"/>
  <c r="G13" i="1"/>
  <c r="E13" i="1"/>
  <c r="C13" i="1"/>
  <c r="X12" i="1"/>
  <c r="V12" i="1"/>
  <c r="S12" i="1"/>
  <c r="Q12" i="1"/>
  <c r="O12" i="1"/>
  <c r="L12" i="1"/>
  <c r="J12" i="1"/>
  <c r="G12" i="1"/>
  <c r="E12" i="1"/>
  <c r="C12" i="1"/>
  <c r="X11" i="1"/>
  <c r="V11" i="1"/>
  <c r="S11" i="1"/>
  <c r="Q11" i="1"/>
  <c r="O11" i="1"/>
  <c r="L11" i="1"/>
  <c r="J11" i="1"/>
  <c r="G11" i="1"/>
  <c r="E11" i="1"/>
  <c r="C11" i="1"/>
  <c r="X10" i="1"/>
  <c r="V10" i="1"/>
  <c r="S10" i="1"/>
  <c r="Q10" i="1"/>
  <c r="O10" i="1"/>
  <c r="L10" i="1"/>
  <c r="J10" i="1"/>
  <c r="G10" i="1"/>
  <c r="E10" i="1"/>
  <c r="C10" i="1"/>
  <c r="X9" i="1"/>
  <c r="V9" i="1"/>
  <c r="S9" i="1"/>
  <c r="Q9" i="1"/>
  <c r="O9" i="1"/>
  <c r="L9" i="1"/>
  <c r="J9" i="1"/>
  <c r="G9" i="1"/>
  <c r="E9" i="1"/>
  <c r="C9" i="1"/>
  <c r="X8" i="1"/>
  <c r="V8" i="1"/>
  <c r="S8" i="1"/>
  <c r="Q8" i="1"/>
  <c r="O8" i="1"/>
  <c r="L8" i="1"/>
  <c r="J8" i="1"/>
  <c r="G8" i="1"/>
  <c r="E8" i="1"/>
  <c r="C8" i="1"/>
  <c r="X7" i="1"/>
  <c r="V7" i="1"/>
  <c r="S7" i="1"/>
  <c r="Q7" i="1"/>
  <c r="O7" i="1"/>
  <c r="L7" i="1"/>
  <c r="J7" i="1"/>
  <c r="G7" i="1"/>
  <c r="E7" i="1"/>
  <c r="C7" i="1"/>
  <c r="X6" i="1"/>
  <c r="V6" i="1"/>
  <c r="S6" i="1"/>
  <c r="Q6" i="1"/>
  <c r="O6" i="1"/>
  <c r="L6" i="1"/>
  <c r="J6" i="1"/>
  <c r="G6" i="1"/>
  <c r="E6" i="1"/>
  <c r="C6" i="1"/>
  <c r="X5" i="1"/>
  <c r="V5" i="1"/>
  <c r="S5" i="1"/>
  <c r="Q5" i="1"/>
  <c r="O5" i="1"/>
  <c r="L5" i="1"/>
  <c r="J5" i="1"/>
  <c r="G5" i="1"/>
  <c r="E5" i="1"/>
  <c r="C5" i="1"/>
  <c r="X4" i="1"/>
  <c r="V4" i="1"/>
  <c r="S4" i="1"/>
  <c r="Q4" i="1"/>
  <c r="O4" i="1"/>
  <c r="L4" i="1"/>
  <c r="J4" i="1"/>
  <c r="G4" i="1"/>
  <c r="E4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>Matthews Correlation</t>
        </r>
      </text>
    </comment>
    <comment ref="F2" authorId="0" shapeId="0" xr:uid="{00000000-0006-0000-0000-000002000000}">
      <text>
        <r>
          <rPr>
            <sz val="10"/>
            <rFont val="Arial"/>
            <family val="2"/>
          </rPr>
          <t>Accuracy</t>
        </r>
      </text>
    </comment>
    <comment ref="H2" authorId="0" shapeId="0" xr:uid="{00000000-0006-0000-0000-000003000000}">
      <text>
        <r>
          <rPr>
            <sz val="10"/>
            <rFont val="Arial"/>
            <family val="2"/>
          </rPr>
          <t>Accuracy, F1</t>
        </r>
      </text>
    </comment>
    <comment ref="K2" authorId="0" shapeId="0" xr:uid="{00000000-0006-0000-0000-000004000000}">
      <text>
        <r>
          <rPr>
            <sz val="10"/>
            <rFont val="Arial"/>
            <family val="2"/>
          </rPr>
          <t>Accuracy</t>
        </r>
      </text>
    </comment>
    <comment ref="M2" authorId="0" shapeId="0" xr:uid="{00000000-0006-0000-0000-000005000000}">
      <text>
        <r>
          <rPr>
            <sz val="10"/>
            <rFont val="Arial"/>
            <family val="2"/>
          </rPr>
          <t>Accuracy, F1</t>
        </r>
      </text>
    </comment>
    <comment ref="P2" authorId="0" shapeId="0" xr:uid="{00000000-0006-0000-0000-000006000000}">
      <text>
        <r>
          <rPr>
            <sz val="10"/>
            <rFont val="Arial"/>
            <family val="2"/>
          </rPr>
          <t>Accuracy</t>
        </r>
      </text>
    </comment>
    <comment ref="R2" authorId="0" shapeId="0" xr:uid="{00000000-0006-0000-0000-000007000000}">
      <text>
        <r>
          <rPr>
            <sz val="10"/>
            <rFont val="Arial"/>
            <family val="2"/>
          </rPr>
          <t>Accuracy</t>
        </r>
      </text>
    </comment>
    <comment ref="T2" authorId="0" shapeId="0" xr:uid="{00000000-0006-0000-0000-000008000000}">
      <text>
        <r>
          <rPr>
            <sz val="10"/>
            <rFont val="Arial"/>
            <family val="2"/>
          </rPr>
          <t>Pearson Correlation,
Spearmann Correlation</t>
        </r>
      </text>
    </comment>
    <comment ref="W2" authorId="0" shapeId="0" xr:uid="{00000000-0006-0000-0000-000009000000}">
      <text>
        <r>
          <rPr>
            <sz val="10"/>
            <rFont val="Arial"/>
            <family val="2"/>
          </rPr>
          <t>Accuracy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D2" authorId="0" shapeId="0" xr:uid="{00000000-0006-0000-0100-000001000000}">
      <text>
        <r>
          <rPr>
            <sz val="10"/>
            <rFont val="Arial"/>
            <family val="2"/>
          </rPr>
          <t>Matthews Correlation</t>
        </r>
      </text>
    </comment>
    <comment ref="F2" authorId="0" shapeId="0" xr:uid="{00000000-0006-0000-0100-000002000000}">
      <text>
        <r>
          <rPr>
            <sz val="10"/>
            <rFont val="Arial"/>
            <family val="2"/>
          </rPr>
          <t>Accuracy</t>
        </r>
      </text>
    </comment>
    <comment ref="H2" authorId="0" shapeId="0" xr:uid="{00000000-0006-0000-0100-000003000000}">
      <text>
        <r>
          <rPr>
            <sz val="10"/>
            <rFont val="Arial"/>
            <family val="2"/>
          </rPr>
          <t>Accuracy</t>
        </r>
      </text>
    </comment>
    <comment ref="J2" authorId="0" shapeId="0" xr:uid="{00000000-0006-0000-0100-000004000000}">
      <text>
        <r>
          <rPr>
            <sz val="10"/>
            <rFont val="Arial"/>
            <family val="2"/>
          </rPr>
          <t>Accuracy</t>
        </r>
      </text>
    </comment>
    <comment ref="L2" authorId="0" shapeId="0" xr:uid="{00000000-0006-0000-0100-000005000000}">
      <text>
        <r>
          <rPr>
            <sz val="10"/>
            <rFont val="Arial"/>
            <family val="2"/>
          </rPr>
          <t>Accuracy</t>
        </r>
      </text>
    </comment>
    <comment ref="N2" authorId="0" shapeId="0" xr:uid="{00000000-0006-0000-0100-000006000000}">
      <text>
        <r>
          <rPr>
            <sz val="10"/>
            <rFont val="Arial"/>
            <family val="2"/>
          </rPr>
          <t>Accuracy</t>
        </r>
      </text>
    </comment>
  </commentList>
</comments>
</file>

<file path=xl/sharedStrings.xml><?xml version="1.0" encoding="utf-8"?>
<sst xmlns="http://schemas.openxmlformats.org/spreadsheetml/2006/main" count="86" uniqueCount="47">
  <si>
    <t>Model</t>
  </si>
  <si>
    <t>URL</t>
  </si>
  <si>
    <t>GLUE</t>
  </si>
  <si>
    <t>Average</t>
  </si>
  <si>
    <t>CoLA</t>
  </si>
  <si>
    <t>MNLI</t>
  </si>
  <si>
    <t>MRPC</t>
  </si>
  <si>
    <t>QNLI</t>
  </si>
  <si>
    <t>QQP</t>
  </si>
  <si>
    <t>RTE</t>
  </si>
  <si>
    <t>SST-2</t>
  </si>
  <si>
    <t>STS-B</t>
  </si>
  <si>
    <t>WNLI</t>
  </si>
  <si>
    <t>Error</t>
  </si>
  <si>
    <t>Qwen2.5-32B-Instruct-Q4_K_L.gguf</t>
  </si>
  <si>
    <t>https://huggingface.co/bartowski/Qwen2.5-32B-Instruct-GGUF</t>
  </si>
  <si>
    <t>Yi-1.5-34B-Chat-Q4_K_M.gguf</t>
  </si>
  <si>
    <t>https://huggingface.co/bartowski/Yi-1.5-34B-Chat-GGUF</t>
  </si>
  <si>
    <t>gemma-2-27b-it-Q5_K_L.gguf</t>
  </si>
  <si>
    <t>https://huggingface.co/bartowski/gemma-2-27b-it-GGUF</t>
  </si>
  <si>
    <t>mixtral-8x7b-instruct-v0.1.Q5_K_M.gguf</t>
  </si>
  <si>
    <t>https://huggingface.co/TheBloke/Mixtral-8x7B-Instruct-v0.1-GGUF</t>
  </si>
  <si>
    <t>Meta-Llama-3.1-8B-Instruct-Q6_K_L.gguf</t>
  </si>
  <si>
    <t>https://huggingface.co/bartowski/Meta-Llama-3.1-8B-Instruct-GGUF</t>
  </si>
  <si>
    <t>Mistral-NeMo-Minitron-8B-Instruct-Q6_K_L.gguf</t>
  </si>
  <si>
    <t>https://huggingface.co/bartowski/Mistral-NeMo-Minitron-8B-Instruct-GGUF</t>
  </si>
  <si>
    <t>Meta-Llama-3.1-70B-Instruct-Q2_K.gguf</t>
  </si>
  <si>
    <t>https://huggingface.co/bartowski/Meta-Llama-3.1-70B-Instruct-GGUF</t>
  </si>
  <si>
    <t>c4ai-command-r-v01.i1-Q4_K_S.gguf</t>
  </si>
  <si>
    <t>https://huggingface.co/mradermacher/c4ai-command-r-v01-i1-GGUF</t>
  </si>
  <si>
    <t>Phi-3-mini-4k-instruct-q4.gguf</t>
  </si>
  <si>
    <t>https://huggingface.co/microsoft/Phi-3-mini-4k-instruct-gguf</t>
  </si>
  <si>
    <t>Llama-3.2-3B-Instruct-Q6_K_L.gguf</t>
  </si>
  <si>
    <t>https://huggingface.co/bartowski/Llama-3.2-3B-Instruct-GGUF</t>
  </si>
  <si>
    <t>PULI-LlumiX-32K-Instruct-Q4_K_M.gguf</t>
  </si>
  <si>
    <t>https://huggingface.co/fragata/PULI-LlumiX-32K-Instruct-Q4_K_M-GGUF</t>
  </si>
  <si>
    <t>HuLU</t>
  </si>
  <si>
    <t>HuCoLA</t>
  </si>
  <si>
    <t>HuCoPA</t>
  </si>
  <si>
    <t>HuCB</t>
  </si>
  <si>
    <t>HuRTE</t>
  </si>
  <si>
    <t>HuSST</t>
  </si>
  <si>
    <t>HuWNLI</t>
  </si>
  <si>
    <t>falcon-mamba-7b-instruct.Q6_K.gguf</t>
  </si>
  <si>
    <t>https://huggingface.co/mradermacher/falcon-mamba-7b-instruct-GGUF</t>
  </si>
  <si>
    <t>Azure</t>
  </si>
  <si>
    <t>gpt-35-turbo-instruct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</si>
</sst>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Courier New"/>
      <family val="3"/>
      <charset val="1"/>
    </font>
    <font>
      <sz val="10"/>
      <color rgb="FF0000FF"/>
      <name val="Arial"/>
      <family val="2"/>
      <charset val="1"/>
    </font>
    <font>
      <b/>
      <sz val="10"/>
      <name val="Courier New"/>
      <family val="3"/>
      <charset val="1"/>
    </font>
    <font>
      <sz val="10"/>
      <name val="Courier New"/>
      <family val="3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0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wrapText="1"/>
    </xf>
    <xf numFmtId="0" fontId="3" fillId="0" borderId="0" xfId="0" applyFont="1"/>
    <xf numFmtId="164" fontId="4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164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2">
    <dxf>
      <font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color rgb="FFCC0000"/>
        <name val="Arial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uggingface.co/mradermacher/c4ai-command-r-v01-i1-GGUF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huggingface.co/bartowski/gemma-2-27b-it-GGUF" TargetMode="External"/><Relationship Id="rId7" Type="http://schemas.openxmlformats.org/officeDocument/2006/relationships/hyperlink" Target="https://huggingface.co/bartowski/Meta-Llama-3.1-70B-Instruct-GGUF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huggingface.co/bartowski/Yi-1.5-34B-Chat-GGUF" TargetMode="External"/><Relationship Id="rId1" Type="http://schemas.openxmlformats.org/officeDocument/2006/relationships/hyperlink" Target="https://huggingface.co/bartowski/Qwen2.5-32B-Instruct-GGUF" TargetMode="External"/><Relationship Id="rId6" Type="http://schemas.openxmlformats.org/officeDocument/2006/relationships/hyperlink" Target="https://huggingface.co/bartowski/Mistral-NeMo-Minitron-8B-Instruct-GGUF" TargetMode="External"/><Relationship Id="rId11" Type="http://schemas.openxmlformats.org/officeDocument/2006/relationships/hyperlink" Target="https://huggingface.co/fragata/PULI-LlumiX-32K-Instruct-Q4_K_M-GGUF" TargetMode="External"/><Relationship Id="rId5" Type="http://schemas.openxmlformats.org/officeDocument/2006/relationships/hyperlink" Target="https://huggingface.co/bartowski/Meta-Llama-3.1-8B-Instruct-GGUF" TargetMode="External"/><Relationship Id="rId10" Type="http://schemas.openxmlformats.org/officeDocument/2006/relationships/hyperlink" Target="https://huggingface.co/bartowski/Llama-3.2-3B-Instruct-GGUF" TargetMode="External"/><Relationship Id="rId4" Type="http://schemas.openxmlformats.org/officeDocument/2006/relationships/hyperlink" Target="https://huggingface.co/TheBloke/Mixtral-8x7B-Instruct-v0.1-GGUF" TargetMode="External"/><Relationship Id="rId9" Type="http://schemas.openxmlformats.org/officeDocument/2006/relationships/hyperlink" Target="https://huggingface.co/microsoft/Phi-3-mini-4k-instruct-ggu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uggingface.co/bartowski/Mistral-NeMo-Minitron-8B-Instruct-GGUF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huggingface.co/bartowski/Meta-Llama-3.1-70B-Instruct-GGUF" TargetMode="External"/><Relationship Id="rId7" Type="http://schemas.openxmlformats.org/officeDocument/2006/relationships/hyperlink" Target="https://huggingface.co/mradermacher/c4ai-command-r-v01-i1-GGUF" TargetMode="External"/><Relationship Id="rId12" Type="http://schemas.openxmlformats.org/officeDocument/2006/relationships/hyperlink" Target="https://huggingface.co/mradermacher/falcon-mamba-7b-instruct-GGUF" TargetMode="External"/><Relationship Id="rId2" Type="http://schemas.openxmlformats.org/officeDocument/2006/relationships/hyperlink" Target="https://huggingface.co/bartowski/Qwen2.5-32B-Instruct-GGUF" TargetMode="External"/><Relationship Id="rId1" Type="http://schemas.openxmlformats.org/officeDocument/2006/relationships/hyperlink" Target="https://huggingface.co/bartowski/gemma-2-27b-it-GGUF" TargetMode="External"/><Relationship Id="rId6" Type="http://schemas.openxmlformats.org/officeDocument/2006/relationships/hyperlink" Target="https://huggingface.co/bartowski/Yi-1.5-34B-Chat-GGUF" TargetMode="External"/><Relationship Id="rId11" Type="http://schemas.openxmlformats.org/officeDocument/2006/relationships/hyperlink" Target="https://huggingface.co/microsoft/Phi-3-mini-4k-instruct-gguf" TargetMode="External"/><Relationship Id="rId5" Type="http://schemas.openxmlformats.org/officeDocument/2006/relationships/hyperlink" Target="https://huggingface.co/bartowski/Meta-Llama-3.1-8B-Instruct-GGUF" TargetMode="External"/><Relationship Id="rId10" Type="http://schemas.openxmlformats.org/officeDocument/2006/relationships/hyperlink" Target="https://huggingface.co/bartowski/Llama-3.2-3B-Instruct-GGUF" TargetMode="External"/><Relationship Id="rId4" Type="http://schemas.openxmlformats.org/officeDocument/2006/relationships/hyperlink" Target="https://huggingface.co/TheBloke/Mixtral-8x7B-Instruct-v0.1-GGUF" TargetMode="External"/><Relationship Id="rId9" Type="http://schemas.openxmlformats.org/officeDocument/2006/relationships/hyperlink" Target="https://huggingface.co/fragata/PULI-LlumiX-32K-Instruct-Q4_K_M-GGUF" TargetMode="External"/><Relationship Id="rId1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"/>
  <sheetViews>
    <sheetView zoomScaleNormal="100" workbookViewId="0">
      <selection activeCell="A15" sqref="A15"/>
    </sheetView>
  </sheetViews>
  <sheetFormatPr defaultColWidth="11.53515625" defaultRowHeight="12.45" x14ac:dyDescent="0.3"/>
  <cols>
    <col min="1" max="1" width="40.765625" customWidth="1"/>
    <col min="2" max="2" width="36.69140625" customWidth="1"/>
    <col min="3" max="3" width="11.53515625" style="2"/>
    <col min="4" max="4" width="7.15234375" style="3" customWidth="1"/>
    <col min="5" max="5" width="7.15234375" style="4" customWidth="1"/>
    <col min="6" max="6" width="7.15234375" style="3" customWidth="1"/>
    <col min="7" max="7" width="7.15234375" style="4" customWidth="1"/>
    <col min="8" max="9" width="7.15234375" style="3" customWidth="1"/>
    <col min="10" max="10" width="7.15234375" style="4" customWidth="1"/>
    <col min="11" max="11" width="7.15234375" style="3" customWidth="1"/>
    <col min="12" max="12" width="7.15234375" style="4" customWidth="1"/>
    <col min="13" max="14" width="7.15234375" style="3" customWidth="1"/>
    <col min="15" max="15" width="7.15234375" style="4" customWidth="1"/>
    <col min="16" max="16" width="7.15234375" style="3" customWidth="1"/>
    <col min="17" max="17" width="6.69140625" style="4" customWidth="1"/>
    <col min="18" max="18" width="7.15234375" style="3" customWidth="1"/>
    <col min="19" max="19" width="6.69140625" style="4" customWidth="1"/>
    <col min="20" max="21" width="7.15234375" style="3" customWidth="1"/>
    <col min="22" max="22" width="6.69140625" style="4" customWidth="1"/>
    <col min="23" max="23" width="7.15234375" style="3" customWidth="1"/>
    <col min="24" max="24" width="6.69140625" style="4" customWidth="1"/>
  </cols>
  <sheetData>
    <row r="1" spans="1:25" x14ac:dyDescent="0.3">
      <c r="A1" s="2" t="s">
        <v>0</v>
      </c>
      <c r="B1" s="2" t="s">
        <v>1</v>
      </c>
      <c r="D1" s="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s="5" customFormat="1" x14ac:dyDescent="0.3">
      <c r="C2" s="6" t="s">
        <v>3</v>
      </c>
      <c r="D2" s="1" t="s">
        <v>4</v>
      </c>
      <c r="E2" s="1"/>
      <c r="F2" s="1" t="s">
        <v>5</v>
      </c>
      <c r="G2" s="1"/>
      <c r="H2" s="1" t="s">
        <v>6</v>
      </c>
      <c r="I2" s="1"/>
      <c r="J2" s="1"/>
      <c r="K2" s="1" t="s">
        <v>7</v>
      </c>
      <c r="L2" s="1"/>
      <c r="M2" s="1" t="s">
        <v>8</v>
      </c>
      <c r="N2" s="1"/>
      <c r="O2" s="1"/>
      <c r="P2" s="1" t="s">
        <v>9</v>
      </c>
      <c r="Q2" s="1"/>
      <c r="R2" s="1" t="s">
        <v>10</v>
      </c>
      <c r="S2" s="1"/>
      <c r="T2" s="1" t="s">
        <v>11</v>
      </c>
      <c r="U2" s="1"/>
      <c r="V2" s="1"/>
      <c r="W2" s="1" t="s">
        <v>12</v>
      </c>
      <c r="X2" s="1"/>
      <c r="Y2"/>
    </row>
    <row r="3" spans="1:25" ht="12.9" x14ac:dyDescent="0.35">
      <c r="D3" s="7">
        <v>1043</v>
      </c>
      <c r="E3" s="8" t="s">
        <v>13</v>
      </c>
      <c r="F3" s="7">
        <v>9815</v>
      </c>
      <c r="G3" s="8" t="s">
        <v>13</v>
      </c>
      <c r="H3" s="7">
        <v>408</v>
      </c>
      <c r="I3" s="7"/>
      <c r="J3" s="8" t="s">
        <v>13</v>
      </c>
      <c r="K3" s="7">
        <v>5463</v>
      </c>
      <c r="L3" s="8" t="s">
        <v>13</v>
      </c>
      <c r="M3" s="9">
        <v>40430</v>
      </c>
      <c r="N3" s="7"/>
      <c r="O3" s="8" t="s">
        <v>13</v>
      </c>
      <c r="P3" s="9">
        <v>277</v>
      </c>
      <c r="Q3" s="8" t="s">
        <v>13</v>
      </c>
      <c r="R3" s="9">
        <v>872</v>
      </c>
      <c r="S3" s="8" t="s">
        <v>13</v>
      </c>
      <c r="T3" s="7">
        <v>1500</v>
      </c>
      <c r="U3" s="7"/>
      <c r="V3" s="8" t="s">
        <v>13</v>
      </c>
      <c r="W3" s="7">
        <v>71</v>
      </c>
      <c r="X3" s="8" t="s">
        <v>13</v>
      </c>
    </row>
    <row r="4" spans="1:25" ht="13.3" x14ac:dyDescent="0.4">
      <c r="A4" s="10" t="s">
        <v>14</v>
      </c>
      <c r="B4" s="11" t="s">
        <v>15</v>
      </c>
      <c r="C4" s="12">
        <f t="shared" ref="C4:C14" si="0">AVERAGE(W4,T4:U4,R4,P4,N4,M4,K4,H4,I4,F4,D4)</f>
        <v>0.81149644261295917</v>
      </c>
      <c r="D4" s="13">
        <v>0.58312378145646304</v>
      </c>
      <c r="E4" s="14">
        <f>0/$D$3</f>
        <v>0</v>
      </c>
      <c r="F4" s="13">
        <v>0.362506367804381</v>
      </c>
      <c r="G4" s="14">
        <f t="shared" ref="G4:G11" si="1">0/$F$3</f>
        <v>0</v>
      </c>
      <c r="H4" s="13">
        <v>0.79411764705882404</v>
      </c>
      <c r="I4" s="13">
        <v>0.85762711864406804</v>
      </c>
      <c r="J4" s="14">
        <f t="shared" ref="J4:J14" si="2">0/$H$3</f>
        <v>0</v>
      </c>
      <c r="K4" s="15">
        <v>0.900787113307706</v>
      </c>
      <c r="L4" s="14">
        <f>0/$K$3</f>
        <v>0</v>
      </c>
      <c r="M4" s="13">
        <v>0.85785307939648803</v>
      </c>
      <c r="N4" s="13">
        <v>0.81504843433205698</v>
      </c>
      <c r="O4" s="14">
        <f t="shared" ref="O4:O11" si="3">0/$M$3</f>
        <v>0</v>
      </c>
      <c r="P4" s="13">
        <v>0.94223826714801395</v>
      </c>
      <c r="Q4" s="14">
        <f>0/$P$3</f>
        <v>0</v>
      </c>
      <c r="R4" s="13">
        <v>0.92545871559632997</v>
      </c>
      <c r="S4" s="14">
        <f>0/$R$3</f>
        <v>0</v>
      </c>
      <c r="T4" s="13">
        <v>0.90314828878126696</v>
      </c>
      <c r="U4" s="13">
        <v>0.90872455416794196</v>
      </c>
      <c r="V4" s="14">
        <f t="shared" ref="V4:V14" si="4">0/$T$3</f>
        <v>0</v>
      </c>
      <c r="W4" s="13">
        <v>0.88732394366197198</v>
      </c>
      <c r="X4" s="14">
        <f t="shared" ref="X4:X14" si="5">0/$W$3</f>
        <v>0</v>
      </c>
    </row>
    <row r="5" spans="1:25" ht="13.3" x14ac:dyDescent="0.4">
      <c r="A5" s="10" t="s">
        <v>16</v>
      </c>
      <c r="B5" s="16" t="s">
        <v>17</v>
      </c>
      <c r="C5" s="12">
        <f t="shared" si="0"/>
        <v>0.80945683770412691</v>
      </c>
      <c r="D5" s="13">
        <v>0.66551235016147203</v>
      </c>
      <c r="E5" s="14">
        <f>0/$D$3</f>
        <v>0</v>
      </c>
      <c r="F5" s="13">
        <v>0.43301069791135999</v>
      </c>
      <c r="G5" s="14">
        <f t="shared" si="1"/>
        <v>0</v>
      </c>
      <c r="H5" s="13">
        <v>0.83823529411764697</v>
      </c>
      <c r="I5" s="13">
        <v>0.88129496402877705</v>
      </c>
      <c r="J5" s="14">
        <f t="shared" si="2"/>
        <v>0</v>
      </c>
      <c r="K5" s="13">
        <v>0.85337726523888002</v>
      </c>
      <c r="L5" s="14">
        <f>0/$K$3</f>
        <v>0</v>
      </c>
      <c r="M5" s="15">
        <v>0.860697501855058</v>
      </c>
      <c r="N5" s="15">
        <v>0.806951395077809</v>
      </c>
      <c r="O5" s="14">
        <f t="shared" si="3"/>
        <v>0</v>
      </c>
      <c r="P5" s="15">
        <v>0.85920577617328497</v>
      </c>
      <c r="Q5" s="14">
        <f>0/$P$3</f>
        <v>0</v>
      </c>
      <c r="R5" s="15">
        <v>0.951834862385321</v>
      </c>
      <c r="S5" s="14">
        <f>0/$R$3</f>
        <v>0</v>
      </c>
      <c r="T5" s="15">
        <v>0.88683085088120395</v>
      </c>
      <c r="U5" s="15">
        <v>0.88779870025251195</v>
      </c>
      <c r="V5" s="14">
        <f t="shared" si="4"/>
        <v>0</v>
      </c>
      <c r="W5" s="15">
        <v>0.78873239436619702</v>
      </c>
      <c r="X5" s="14">
        <f t="shared" si="5"/>
        <v>0</v>
      </c>
    </row>
    <row r="6" spans="1:25" ht="13.3" x14ac:dyDescent="0.4">
      <c r="A6" s="10" t="s">
        <v>18</v>
      </c>
      <c r="B6" s="16" t="s">
        <v>19</v>
      </c>
      <c r="C6" s="12">
        <f t="shared" si="0"/>
        <v>0.79924437659431502</v>
      </c>
      <c r="D6" s="13">
        <v>0.61825015918648196</v>
      </c>
      <c r="E6" s="14">
        <f>1/$D$3</f>
        <v>9.5877277085330771E-4</v>
      </c>
      <c r="F6" s="13">
        <v>0.411716760061131</v>
      </c>
      <c r="G6" s="14">
        <f t="shared" si="1"/>
        <v>0</v>
      </c>
      <c r="H6" s="13">
        <v>0.80637254901960798</v>
      </c>
      <c r="I6" s="13">
        <v>0.86677908937605397</v>
      </c>
      <c r="J6" s="14">
        <f t="shared" si="2"/>
        <v>0</v>
      </c>
      <c r="K6" s="13">
        <v>0.90627860150100703</v>
      </c>
      <c r="L6" s="14">
        <f>0/$K$3</f>
        <v>0</v>
      </c>
      <c r="M6" s="15">
        <v>0.81266386346772201</v>
      </c>
      <c r="N6" s="15">
        <v>0.780958991266123</v>
      </c>
      <c r="O6" s="14">
        <f t="shared" si="3"/>
        <v>0</v>
      </c>
      <c r="P6" s="15">
        <v>0.86281588447653401</v>
      </c>
      <c r="Q6" s="14">
        <f>0/$P$3</f>
        <v>0</v>
      </c>
      <c r="R6" s="15">
        <v>0.95642201834862395</v>
      </c>
      <c r="S6" s="14">
        <f>0/$R$3</f>
        <v>0</v>
      </c>
      <c r="T6" s="15">
        <v>0.88503185867045897</v>
      </c>
      <c r="U6" s="15">
        <v>0.894910349391839</v>
      </c>
      <c r="V6" s="14">
        <f t="shared" si="4"/>
        <v>0</v>
      </c>
      <c r="W6" s="15">
        <v>0.78873239436619702</v>
      </c>
      <c r="X6" s="14">
        <f t="shared" si="5"/>
        <v>0</v>
      </c>
    </row>
    <row r="7" spans="1:25" ht="13.3" x14ac:dyDescent="0.4">
      <c r="A7" s="10" t="s">
        <v>20</v>
      </c>
      <c r="B7" s="11" t="s">
        <v>21</v>
      </c>
      <c r="C7" s="12">
        <f t="shared" si="0"/>
        <v>0.76175983278220416</v>
      </c>
      <c r="D7" s="13">
        <v>0.59751487479005805</v>
      </c>
      <c r="E7" s="14">
        <f>1/$D$3</f>
        <v>9.5877277085330771E-4</v>
      </c>
      <c r="F7" s="13">
        <v>0.478247580234335</v>
      </c>
      <c r="G7" s="14">
        <f t="shared" si="1"/>
        <v>0</v>
      </c>
      <c r="H7" s="13">
        <v>0.75735294117647101</v>
      </c>
      <c r="I7" s="13">
        <v>0.83417085427135695</v>
      </c>
      <c r="J7" s="14">
        <f t="shared" si="2"/>
        <v>0</v>
      </c>
      <c r="K7" s="13">
        <v>0.76797505502567898</v>
      </c>
      <c r="L7" s="14">
        <f>11/$K$3</f>
        <v>2.0135456708768075E-3</v>
      </c>
      <c r="M7" s="13">
        <v>0.82456096957704705</v>
      </c>
      <c r="N7" s="13">
        <v>0.78504106433918197</v>
      </c>
      <c r="O7" s="14">
        <f t="shared" si="3"/>
        <v>0</v>
      </c>
      <c r="P7" s="13">
        <v>0.74637681159420299</v>
      </c>
      <c r="Q7" s="14">
        <f>1/$P$3</f>
        <v>3.6101083032490976E-3</v>
      </c>
      <c r="R7" s="13">
        <v>0.95752009184844999</v>
      </c>
      <c r="S7" s="14">
        <f>1/$R$3</f>
        <v>1.1467889908256881E-3</v>
      </c>
      <c r="T7" s="13">
        <v>0.87058607341487004</v>
      </c>
      <c r="U7" s="13">
        <v>0.873884353171137</v>
      </c>
      <c r="V7" s="14">
        <f t="shared" si="4"/>
        <v>0</v>
      </c>
      <c r="W7" s="13">
        <v>0.647887323943662</v>
      </c>
      <c r="X7" s="14">
        <f t="shared" si="5"/>
        <v>0</v>
      </c>
    </row>
    <row r="8" spans="1:25" ht="13.3" x14ac:dyDescent="0.4">
      <c r="A8" s="10" t="s">
        <v>22</v>
      </c>
      <c r="B8" s="11" t="s">
        <v>23</v>
      </c>
      <c r="C8" s="12">
        <f t="shared" si="0"/>
        <v>0.74039375871478164</v>
      </c>
      <c r="D8" s="13">
        <v>0.52675431338170697</v>
      </c>
      <c r="E8" s="14">
        <f>0/$D$3</f>
        <v>0</v>
      </c>
      <c r="F8" s="13">
        <v>0.41864493122771301</v>
      </c>
      <c r="G8" s="14">
        <f t="shared" si="1"/>
        <v>0</v>
      </c>
      <c r="H8" s="13">
        <v>0.73774509803921595</v>
      </c>
      <c r="I8" s="13">
        <v>0.82077051926298195</v>
      </c>
      <c r="J8" s="14">
        <f t="shared" si="2"/>
        <v>0</v>
      </c>
      <c r="K8" s="13">
        <v>0.83342485813655498</v>
      </c>
      <c r="L8" s="14">
        <f>0/$K$3</f>
        <v>0</v>
      </c>
      <c r="M8" s="13">
        <v>0.76576799406381402</v>
      </c>
      <c r="N8" s="13">
        <v>0.74217261094473197</v>
      </c>
      <c r="O8" s="14">
        <f t="shared" si="3"/>
        <v>0</v>
      </c>
      <c r="P8" s="13">
        <v>0.84115523465704001</v>
      </c>
      <c r="Q8" s="14">
        <f t="shared" ref="Q8:Q14" si="6">0/$P$3</f>
        <v>0</v>
      </c>
      <c r="R8" s="13">
        <v>0.94036697247706402</v>
      </c>
      <c r="S8" s="14">
        <f t="shared" ref="S8:S14" si="7">0/$R$3</f>
        <v>0</v>
      </c>
      <c r="T8" s="13">
        <v>0.76710691278968601</v>
      </c>
      <c r="U8" s="13">
        <v>0.77250580044194195</v>
      </c>
      <c r="V8" s="14">
        <f t="shared" si="4"/>
        <v>0</v>
      </c>
      <c r="W8" s="13">
        <v>0.71830985915492995</v>
      </c>
      <c r="X8" s="14">
        <f t="shared" si="5"/>
        <v>0</v>
      </c>
    </row>
    <row r="9" spans="1:25" ht="13.3" x14ac:dyDescent="0.4">
      <c r="A9" s="10" t="s">
        <v>24</v>
      </c>
      <c r="B9" s="11" t="s">
        <v>25</v>
      </c>
      <c r="C9" s="12">
        <f t="shared" si="0"/>
        <v>0.72820775573895247</v>
      </c>
      <c r="D9" s="13">
        <v>0.41724014107499202</v>
      </c>
      <c r="E9" s="14">
        <f>1/$D$3</f>
        <v>9.5877277085330771E-4</v>
      </c>
      <c r="F9" s="13">
        <v>0.31594498217014799</v>
      </c>
      <c r="G9" s="14">
        <f t="shared" si="1"/>
        <v>0</v>
      </c>
      <c r="H9" s="13">
        <v>0.77941176470588203</v>
      </c>
      <c r="I9" s="13">
        <v>0.84375</v>
      </c>
      <c r="J9" s="14">
        <f t="shared" si="2"/>
        <v>0</v>
      </c>
      <c r="K9" s="13">
        <v>0.73308890925756198</v>
      </c>
      <c r="L9" s="14">
        <f>8/$K$3</f>
        <v>1.4643968515467693E-3</v>
      </c>
      <c r="M9" s="13">
        <v>0.81496413554291403</v>
      </c>
      <c r="N9" s="13">
        <v>0.75395494162144405</v>
      </c>
      <c r="O9" s="14">
        <f t="shared" si="3"/>
        <v>0</v>
      </c>
      <c r="P9" s="13">
        <v>0.70758122743682295</v>
      </c>
      <c r="Q9" s="14">
        <f t="shared" si="6"/>
        <v>0</v>
      </c>
      <c r="R9" s="13">
        <v>0.90711009174311896</v>
      </c>
      <c r="S9" s="14">
        <f t="shared" si="7"/>
        <v>0</v>
      </c>
      <c r="T9" s="13">
        <v>0.817610857364514</v>
      </c>
      <c r="U9" s="13">
        <v>0.83093460949932796</v>
      </c>
      <c r="V9" s="14">
        <f t="shared" si="4"/>
        <v>0</v>
      </c>
      <c r="W9" s="13">
        <v>0.81690140845070403</v>
      </c>
      <c r="X9" s="14">
        <f t="shared" si="5"/>
        <v>0</v>
      </c>
    </row>
    <row r="10" spans="1:25" ht="13.3" x14ac:dyDescent="0.4">
      <c r="A10" s="10" t="s">
        <v>26</v>
      </c>
      <c r="B10" s="11" t="s">
        <v>27</v>
      </c>
      <c r="C10" s="12">
        <f t="shared" si="0"/>
        <v>0.72337437327810061</v>
      </c>
      <c r="D10" s="13">
        <v>0.45154221278226803</v>
      </c>
      <c r="E10" s="14">
        <f>1/$D$3</f>
        <v>9.5877277085330771E-4</v>
      </c>
      <c r="F10" s="13">
        <v>0.462964849719817</v>
      </c>
      <c r="G10" s="14">
        <f t="shared" si="1"/>
        <v>0</v>
      </c>
      <c r="H10" s="13">
        <v>0.80147058823529405</v>
      </c>
      <c r="I10" s="13">
        <v>0.850828729281768</v>
      </c>
      <c r="J10" s="14">
        <f t="shared" si="2"/>
        <v>0</v>
      </c>
      <c r="K10" s="13">
        <v>0.85557386051619999</v>
      </c>
      <c r="L10" s="14">
        <f>0/$K$3</f>
        <v>0</v>
      </c>
      <c r="M10" s="13">
        <v>0.82268117734355695</v>
      </c>
      <c r="N10" s="13">
        <v>0.77706253692819605</v>
      </c>
      <c r="O10" s="14">
        <f t="shared" si="3"/>
        <v>0</v>
      </c>
      <c r="P10" s="13">
        <v>0.31768953068592098</v>
      </c>
      <c r="Q10" s="14">
        <f t="shared" si="6"/>
        <v>0</v>
      </c>
      <c r="R10" s="13">
        <v>0.951834862385321</v>
      </c>
      <c r="S10" s="14">
        <f t="shared" si="7"/>
        <v>0</v>
      </c>
      <c r="T10" s="13">
        <v>0.83167291670213195</v>
      </c>
      <c r="U10" s="13">
        <v>0.83886135560180197</v>
      </c>
      <c r="V10" s="14">
        <f t="shared" si="4"/>
        <v>0</v>
      </c>
      <c r="W10" s="13">
        <v>0.71830985915492995</v>
      </c>
      <c r="X10" s="14">
        <f t="shared" si="5"/>
        <v>0</v>
      </c>
    </row>
    <row r="11" spans="1:25" ht="13.3" x14ac:dyDescent="0.4">
      <c r="A11" s="10" t="s">
        <v>28</v>
      </c>
      <c r="B11" s="16" t="s">
        <v>29</v>
      </c>
      <c r="C11" s="12">
        <f t="shared" si="0"/>
        <v>0.70424566948491718</v>
      </c>
      <c r="D11" s="15">
        <v>0.61400038680534996</v>
      </c>
      <c r="E11" s="14">
        <f>3/$D$3</f>
        <v>2.8763183125599234E-3</v>
      </c>
      <c r="F11" s="13">
        <v>0.417524197656648</v>
      </c>
      <c r="G11" s="14">
        <f t="shared" si="1"/>
        <v>0</v>
      </c>
      <c r="H11" s="15">
        <v>0.74264705882352899</v>
      </c>
      <c r="I11" s="13">
        <v>0.837209302325581</v>
      </c>
      <c r="J11" s="14">
        <f t="shared" si="2"/>
        <v>0</v>
      </c>
      <c r="K11" s="13">
        <v>0.317480719794344</v>
      </c>
      <c r="L11" s="14">
        <f>17/$K$3</f>
        <v>3.1118433095368844E-3</v>
      </c>
      <c r="M11" s="15">
        <v>0.72065298046005399</v>
      </c>
      <c r="N11" s="13">
        <v>0.71954308418177304</v>
      </c>
      <c r="O11" s="14">
        <f t="shared" si="3"/>
        <v>0</v>
      </c>
      <c r="P11" s="13">
        <v>0.68231046931408001</v>
      </c>
      <c r="Q11" s="14">
        <f t="shared" si="6"/>
        <v>0</v>
      </c>
      <c r="R11" s="13">
        <v>0.93577981651376196</v>
      </c>
      <c r="S11" s="14">
        <f t="shared" si="7"/>
        <v>0</v>
      </c>
      <c r="T11" s="15">
        <v>0.86030587009776105</v>
      </c>
      <c r="U11" s="15">
        <v>0.87109978164894197</v>
      </c>
      <c r="V11" s="14">
        <f t="shared" si="4"/>
        <v>0</v>
      </c>
      <c r="W11" s="15">
        <v>0.73239436619718301</v>
      </c>
      <c r="X11" s="14">
        <f t="shared" si="5"/>
        <v>0</v>
      </c>
    </row>
    <row r="12" spans="1:25" ht="13.3" x14ac:dyDescent="0.4">
      <c r="A12" s="10" t="s">
        <v>30</v>
      </c>
      <c r="B12" s="11" t="s">
        <v>31</v>
      </c>
      <c r="C12" s="12">
        <f t="shared" si="0"/>
        <v>0.65851362347490738</v>
      </c>
      <c r="D12" s="13">
        <v>0.52385402913073498</v>
      </c>
      <c r="E12" s="14">
        <f>3/$D$3</f>
        <v>2.8763183125599234E-3</v>
      </c>
      <c r="F12" s="13">
        <v>0.48033421642551499</v>
      </c>
      <c r="G12" s="14">
        <f>1/$F$3</f>
        <v>1.0188487009679063E-4</v>
      </c>
      <c r="H12" s="13">
        <v>0.72794117647058798</v>
      </c>
      <c r="I12" s="13">
        <v>0.82182985553772103</v>
      </c>
      <c r="J12" s="14">
        <f t="shared" si="2"/>
        <v>0</v>
      </c>
      <c r="K12" s="13">
        <v>0.69644818747711501</v>
      </c>
      <c r="L12" s="14">
        <f>1/$K$3</f>
        <v>1.8304960644334616E-4</v>
      </c>
      <c r="M12" s="13">
        <v>0.50927193528313597</v>
      </c>
      <c r="N12" s="13">
        <v>0.59327873249025198</v>
      </c>
      <c r="O12" s="14">
        <f>255/$M$3</f>
        <v>6.3071976255255997E-3</v>
      </c>
      <c r="P12" s="13">
        <v>0.24909747292418799</v>
      </c>
      <c r="Q12" s="14">
        <f t="shared" si="6"/>
        <v>0</v>
      </c>
      <c r="R12" s="13">
        <v>0.93463302752293598</v>
      </c>
      <c r="S12" s="14">
        <f t="shared" si="7"/>
        <v>0</v>
      </c>
      <c r="T12" s="13">
        <v>0.82166326590095196</v>
      </c>
      <c r="U12" s="13">
        <v>0.82550172338082095</v>
      </c>
      <c r="V12" s="14">
        <f t="shared" si="4"/>
        <v>0</v>
      </c>
      <c r="W12" s="13">
        <v>0.71830985915492995</v>
      </c>
      <c r="X12" s="14">
        <f t="shared" si="5"/>
        <v>0</v>
      </c>
    </row>
    <row r="13" spans="1:25" ht="13.3" x14ac:dyDescent="0.4">
      <c r="A13" s="10" t="s">
        <v>32</v>
      </c>
      <c r="B13" s="11" t="s">
        <v>33</v>
      </c>
      <c r="C13" s="12">
        <f t="shared" si="0"/>
        <v>0.61355427879679869</v>
      </c>
      <c r="D13" s="13">
        <v>0.37505172067099701</v>
      </c>
      <c r="E13" s="14">
        <f>0/$D$3</f>
        <v>0</v>
      </c>
      <c r="F13" s="13">
        <v>0.53876719307182896</v>
      </c>
      <c r="G13" s="14">
        <f>0/$F$3</f>
        <v>0</v>
      </c>
      <c r="H13" s="13">
        <v>0.73039215686274495</v>
      </c>
      <c r="I13" s="13">
        <v>0.82704402515723296</v>
      </c>
      <c r="J13" s="14">
        <f t="shared" si="2"/>
        <v>0</v>
      </c>
      <c r="K13" s="13">
        <v>0.557386051619989</v>
      </c>
      <c r="L13" s="14">
        <f>0/$K$3</f>
        <v>0</v>
      </c>
      <c r="M13" s="13">
        <v>0.60870640613405902</v>
      </c>
      <c r="N13" s="13">
        <v>0.62518953752843098</v>
      </c>
      <c r="O13" s="14">
        <f>0/$M$3</f>
        <v>0</v>
      </c>
      <c r="P13" s="13">
        <v>0.425992779783394</v>
      </c>
      <c r="Q13" s="14">
        <f t="shared" si="6"/>
        <v>0</v>
      </c>
      <c r="R13" s="13">
        <v>0.932339449541284</v>
      </c>
      <c r="S13" s="14">
        <f t="shared" si="7"/>
        <v>0</v>
      </c>
      <c r="T13" s="13">
        <v>0.57366361997455295</v>
      </c>
      <c r="U13" s="13">
        <v>0.59065361648467696</v>
      </c>
      <c r="V13" s="14">
        <f t="shared" si="4"/>
        <v>0</v>
      </c>
      <c r="W13" s="13">
        <v>0.57746478873239404</v>
      </c>
      <c r="X13" s="14">
        <f t="shared" si="5"/>
        <v>0</v>
      </c>
    </row>
    <row r="14" spans="1:25" ht="13.3" x14ac:dyDescent="0.4">
      <c r="A14" s="10" t="s">
        <v>34</v>
      </c>
      <c r="B14" s="11" t="s">
        <v>35</v>
      </c>
      <c r="C14" s="12">
        <f t="shared" si="0"/>
        <v>0.49945444366861275</v>
      </c>
      <c r="D14" s="13">
        <v>0.333471865271531</v>
      </c>
      <c r="E14" s="14">
        <f>6/$D$3</f>
        <v>5.7526366251198467E-3</v>
      </c>
      <c r="F14" s="13">
        <v>0.29210392256749901</v>
      </c>
      <c r="G14" s="14">
        <f>0/$F$3</f>
        <v>0</v>
      </c>
      <c r="H14" s="13">
        <v>0.69852941176470595</v>
      </c>
      <c r="I14" s="13">
        <v>0.80568720379146896</v>
      </c>
      <c r="J14" s="14">
        <f t="shared" si="2"/>
        <v>0</v>
      </c>
      <c r="K14" s="13">
        <v>0.391434449223864</v>
      </c>
      <c r="L14" s="14">
        <f>116/$K$3</f>
        <v>2.1233754347428153E-2</v>
      </c>
      <c r="M14" s="13">
        <v>0.69160222090025802</v>
      </c>
      <c r="N14" s="13">
        <v>0.36669042044181999</v>
      </c>
      <c r="O14" s="14">
        <f>86/$M$3</f>
        <v>2.1271333168439276E-3</v>
      </c>
      <c r="P14" s="13">
        <v>0.30685920577617298</v>
      </c>
      <c r="Q14" s="14">
        <f t="shared" si="6"/>
        <v>0</v>
      </c>
      <c r="R14" s="13">
        <v>0.855504587155963</v>
      </c>
      <c r="S14" s="14">
        <f t="shared" si="7"/>
        <v>0</v>
      </c>
      <c r="T14" s="13">
        <v>0.370306926073738</v>
      </c>
      <c r="U14" s="13">
        <v>0.40238987161971201</v>
      </c>
      <c r="V14" s="14">
        <f t="shared" si="4"/>
        <v>0</v>
      </c>
      <c r="W14" s="13">
        <v>0.47887323943662002</v>
      </c>
      <c r="X14" s="14">
        <f t="shared" si="5"/>
        <v>0</v>
      </c>
    </row>
  </sheetData>
  <autoFilter ref="A3:X48" xr:uid="{00000000-0009-0000-0000-000000000000}"/>
  <mergeCells count="10">
    <mergeCell ref="D1:X1"/>
    <mergeCell ref="D2:E2"/>
    <mergeCell ref="F2:G2"/>
    <mergeCell ref="H2:J2"/>
    <mergeCell ref="K2:L2"/>
    <mergeCell ref="M2:O2"/>
    <mergeCell ref="P2:Q2"/>
    <mergeCell ref="R2:S2"/>
    <mergeCell ref="T2:V2"/>
    <mergeCell ref="W2:X2"/>
  </mergeCells>
  <conditionalFormatting sqref="D4:D48">
    <cfRule type="colorScale" priority="3">
      <colorScale>
        <cfvo type="min"/>
        <cfvo type="max"/>
        <color rgb="FFFF6D6D"/>
        <color rgb="FF77BC65"/>
      </colorScale>
    </cfRule>
  </conditionalFormatting>
  <conditionalFormatting sqref="E4:E48 G4:G48 J4:J48 L4:L48 O4:O48 Q4:Q48 S4:S48 V4:V48 X4:X48">
    <cfRule type="cellIs" dxfId="1" priority="2" operator="greaterThan">
      <formula>0</formula>
    </cfRule>
  </conditionalFormatting>
  <conditionalFormatting sqref="F4:F48">
    <cfRule type="colorScale" priority="4">
      <colorScale>
        <cfvo type="min"/>
        <cfvo type="max"/>
        <color rgb="FFFF6D6D"/>
        <color rgb="FF77BC65"/>
      </colorScale>
    </cfRule>
  </conditionalFormatting>
  <conditionalFormatting sqref="H4:H48">
    <cfRule type="colorScale" priority="5">
      <colorScale>
        <cfvo type="min"/>
        <cfvo type="max"/>
        <color rgb="FFFF6D6D"/>
        <color rgb="FF77BC65"/>
      </colorScale>
    </cfRule>
  </conditionalFormatting>
  <conditionalFormatting sqref="I4:I48">
    <cfRule type="colorScale" priority="6">
      <colorScale>
        <cfvo type="min"/>
        <cfvo type="max"/>
        <color rgb="FFFF6D6D"/>
        <color rgb="FF77BC65"/>
      </colorScale>
    </cfRule>
  </conditionalFormatting>
  <conditionalFormatting sqref="K4:K48">
    <cfRule type="colorScale" priority="7">
      <colorScale>
        <cfvo type="min"/>
        <cfvo type="max"/>
        <color rgb="FFFF6D6D"/>
        <color rgb="FF77BC65"/>
      </colorScale>
    </cfRule>
  </conditionalFormatting>
  <conditionalFormatting sqref="M4:M48">
    <cfRule type="colorScale" priority="8">
      <colorScale>
        <cfvo type="min"/>
        <cfvo type="max"/>
        <color rgb="FFFF6D6D"/>
        <color rgb="FF77BC65"/>
      </colorScale>
    </cfRule>
  </conditionalFormatting>
  <conditionalFormatting sqref="N4:N48">
    <cfRule type="colorScale" priority="9">
      <colorScale>
        <cfvo type="min"/>
        <cfvo type="max"/>
        <color rgb="FFFF6D6D"/>
        <color rgb="FF77BC65"/>
      </colorScale>
    </cfRule>
  </conditionalFormatting>
  <conditionalFormatting sqref="P4:P48">
    <cfRule type="colorScale" priority="10">
      <colorScale>
        <cfvo type="min"/>
        <cfvo type="max"/>
        <color rgb="FFFF6D6D"/>
        <color rgb="FF77BC65"/>
      </colorScale>
    </cfRule>
  </conditionalFormatting>
  <conditionalFormatting sqref="R4:R48">
    <cfRule type="colorScale" priority="11">
      <colorScale>
        <cfvo type="min"/>
        <cfvo type="max"/>
        <color rgb="FFFF6D6D"/>
        <color rgb="FF77BC65"/>
      </colorScale>
    </cfRule>
  </conditionalFormatting>
  <conditionalFormatting sqref="T4:T48">
    <cfRule type="colorScale" priority="12">
      <colorScale>
        <cfvo type="min"/>
        <cfvo type="max"/>
        <color rgb="FFFF6D6D"/>
        <color rgb="FF77BC65"/>
      </colorScale>
    </cfRule>
  </conditionalFormatting>
  <conditionalFormatting sqref="U4:U48">
    <cfRule type="colorScale" priority="13">
      <colorScale>
        <cfvo type="min"/>
        <cfvo type="max"/>
        <color rgb="FFFF6D6D"/>
        <color rgb="FF77BC65"/>
      </colorScale>
    </cfRule>
  </conditionalFormatting>
  <conditionalFormatting sqref="W4:W48">
    <cfRule type="colorScale" priority="14">
      <colorScale>
        <cfvo type="min"/>
        <cfvo type="max"/>
        <color rgb="FFFF6D6D"/>
        <color rgb="FF77BC65"/>
      </colorScale>
    </cfRule>
  </conditionalFormatting>
  <hyperlinks>
    <hyperlink ref="B4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  <hyperlink ref="B8" r:id="rId5" xr:uid="{00000000-0004-0000-0000-000004000000}"/>
    <hyperlink ref="B9" r:id="rId6" xr:uid="{00000000-0004-0000-0000-000005000000}"/>
    <hyperlink ref="B10" r:id="rId7" xr:uid="{00000000-0004-0000-0000-000006000000}"/>
    <hyperlink ref="B11" r:id="rId8" xr:uid="{00000000-0004-0000-0000-000007000000}"/>
    <hyperlink ref="B12" r:id="rId9" xr:uid="{00000000-0004-0000-0000-000008000000}"/>
    <hyperlink ref="B13" r:id="rId10" xr:uid="{00000000-0004-0000-0000-000009000000}"/>
    <hyperlink ref="B14" r:id="rId11" xr:uid="{00000000-0004-0000-0000-00000A000000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tabSelected="1" zoomScaleNormal="100" workbookViewId="0">
      <selection activeCell="A17" sqref="A17"/>
    </sheetView>
  </sheetViews>
  <sheetFormatPr defaultColWidth="11.53515625" defaultRowHeight="12.45" x14ac:dyDescent="0.3"/>
  <cols>
    <col min="1" max="1" width="40.765625" customWidth="1"/>
    <col min="2" max="2" width="36.69140625" customWidth="1"/>
    <col min="3" max="3" width="11.53515625" style="2"/>
    <col min="4" max="4" width="7.15234375" style="3" customWidth="1"/>
    <col min="5" max="5" width="7.15234375" style="4" customWidth="1"/>
    <col min="6" max="6" width="7.15234375" style="3" customWidth="1"/>
    <col min="7" max="7" width="7.15234375" style="4" customWidth="1"/>
    <col min="8" max="8" width="7.15234375" style="3" customWidth="1"/>
    <col min="9" max="9" width="7.15234375" style="4" customWidth="1"/>
    <col min="10" max="10" width="7.15234375" style="3" customWidth="1"/>
    <col min="11" max="11" width="6.69140625" style="4" customWidth="1"/>
    <col min="12" max="12" width="7.15234375" style="3" customWidth="1"/>
    <col min="13" max="13" width="6.69140625" style="4" customWidth="1"/>
    <col min="14" max="14" width="7.15234375" style="3" customWidth="1"/>
    <col min="15" max="15" width="6.69140625" style="4" customWidth="1"/>
  </cols>
  <sheetData>
    <row r="1" spans="1:15" x14ac:dyDescent="0.3">
      <c r="A1" s="2" t="s">
        <v>0</v>
      </c>
      <c r="B1" s="2" t="s">
        <v>1</v>
      </c>
      <c r="D1" s="1" t="s">
        <v>36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5"/>
      <c r="B2" s="5"/>
      <c r="C2" s="6" t="s">
        <v>3</v>
      </c>
      <c r="D2" s="1" t="s">
        <v>37</v>
      </c>
      <c r="E2" s="1"/>
      <c r="F2" s="1" t="s">
        <v>38</v>
      </c>
      <c r="G2" s="1"/>
      <c r="H2" s="1" t="s">
        <v>39</v>
      </c>
      <c r="I2" s="1"/>
      <c r="J2" s="1" t="s">
        <v>40</v>
      </c>
      <c r="K2" s="1"/>
      <c r="L2" s="1" t="s">
        <v>41</v>
      </c>
      <c r="M2" s="1"/>
      <c r="N2" s="1" t="s">
        <v>42</v>
      </c>
      <c r="O2" s="1"/>
    </row>
    <row r="3" spans="1:15" ht="12.9" x14ac:dyDescent="0.35">
      <c r="D3" s="7">
        <v>910</v>
      </c>
      <c r="E3" s="8" t="s">
        <v>13</v>
      </c>
      <c r="F3" s="7">
        <v>100</v>
      </c>
      <c r="G3" s="8" t="s">
        <v>13</v>
      </c>
      <c r="H3" s="7">
        <v>103</v>
      </c>
      <c r="I3" s="8" t="s">
        <v>13</v>
      </c>
      <c r="J3" s="9">
        <v>243</v>
      </c>
      <c r="K3" s="8" t="s">
        <v>13</v>
      </c>
      <c r="L3" s="9">
        <v>1165</v>
      </c>
      <c r="M3" s="8" t="s">
        <v>13</v>
      </c>
      <c r="N3" s="7">
        <v>60</v>
      </c>
      <c r="O3" s="8" t="s">
        <v>13</v>
      </c>
    </row>
    <row r="4" spans="1:15" ht="13.3" x14ac:dyDescent="0.4">
      <c r="A4" s="10" t="s">
        <v>46</v>
      </c>
      <c r="B4" t="s">
        <v>45</v>
      </c>
      <c r="C4" s="12">
        <f>AVERAGE(D4,F4,H4,J4,L4,N4)</f>
        <v>0.47978362402779889</v>
      </c>
      <c r="D4" s="13">
        <v>0.369274416448439</v>
      </c>
      <c r="E4" s="14">
        <f>4/$D$3</f>
        <v>4.3956043956043956E-3</v>
      </c>
      <c r="F4" s="13">
        <v>0.52</v>
      </c>
      <c r="G4" s="14">
        <f>0/$F$3</f>
        <v>0</v>
      </c>
      <c r="H4" s="13">
        <v>0.34951456310679602</v>
      </c>
      <c r="I4" s="14">
        <f>0/$H$3</f>
        <v>0</v>
      </c>
      <c r="J4" s="15">
        <v>0.44017094017093999</v>
      </c>
      <c r="K4" s="14">
        <f>9/$J$3</f>
        <v>3.7037037037037035E-2</v>
      </c>
      <c r="L4" s="13">
        <v>0.64974182444061901</v>
      </c>
      <c r="M4" s="14">
        <f>3/$L$3</f>
        <v>2.5751072961373391E-3</v>
      </c>
      <c r="N4" s="13">
        <v>0.55000000000000004</v>
      </c>
      <c r="O4" s="14">
        <f>0/$N$3</f>
        <v>0</v>
      </c>
    </row>
    <row r="5" spans="1:15" ht="13.3" x14ac:dyDescent="0.4">
      <c r="A5" s="10" t="s">
        <v>18</v>
      </c>
      <c r="B5" s="16" t="s">
        <v>19</v>
      </c>
      <c r="C5" s="12">
        <f>AVERAGE(D5,F5,H5,J5,L5,N5)</f>
        <v>0.47759737394820395</v>
      </c>
      <c r="D5" s="13">
        <v>0.38169947346543998</v>
      </c>
      <c r="E5" s="14">
        <f>0/$D$3</f>
        <v>0</v>
      </c>
      <c r="F5" s="15">
        <v>0.47297297297297303</v>
      </c>
      <c r="G5" s="14">
        <f>26/$F$3</f>
        <v>0.26</v>
      </c>
      <c r="H5" s="13">
        <v>0.34951456310679602</v>
      </c>
      <c r="I5" s="14">
        <f>0/$H$3</f>
        <v>0</v>
      </c>
      <c r="J5" s="13">
        <v>0.44444444444444398</v>
      </c>
      <c r="K5" s="14">
        <f>0/$J$3</f>
        <v>0</v>
      </c>
      <c r="L5" s="13">
        <v>0.66695278969957095</v>
      </c>
      <c r="M5" s="14">
        <f>0/$L$3</f>
        <v>0</v>
      </c>
      <c r="N5" s="13">
        <v>0.55000000000000004</v>
      </c>
      <c r="O5" s="14">
        <f>0/$N$3</f>
        <v>0</v>
      </c>
    </row>
    <row r="6" spans="1:15" ht="13.3" x14ac:dyDescent="0.4">
      <c r="A6" s="10" t="s">
        <v>14</v>
      </c>
      <c r="B6" s="11" t="s">
        <v>15</v>
      </c>
      <c r="C6" s="12">
        <f>AVERAGE(D6,F6,H6,J6,L6,N6)</f>
        <v>0.45636283761699925</v>
      </c>
      <c r="D6" s="15">
        <v>0.30469911780711301</v>
      </c>
      <c r="E6" s="14">
        <f>0/$D$3</f>
        <v>0</v>
      </c>
      <c r="F6" s="13">
        <v>0.46666666666666701</v>
      </c>
      <c r="G6" s="14">
        <f>25/$F$3</f>
        <v>0.25</v>
      </c>
      <c r="H6" s="13">
        <v>0.34951456310679602</v>
      </c>
      <c r="I6" s="14">
        <f>0/$H$3</f>
        <v>0</v>
      </c>
      <c r="J6" s="13">
        <v>0.44444444444444398</v>
      </c>
      <c r="K6" s="14">
        <f>0/$J$3</f>
        <v>0</v>
      </c>
      <c r="L6" s="15">
        <v>0.62285223367697595</v>
      </c>
      <c r="M6" s="14">
        <f>1/$L$3</f>
        <v>8.5836909871244631E-4</v>
      </c>
      <c r="N6" s="13">
        <v>0.55000000000000004</v>
      </c>
      <c r="O6" s="14">
        <f>0/$N$3</f>
        <v>0</v>
      </c>
    </row>
    <row r="7" spans="1:15" ht="13.3" x14ac:dyDescent="0.4">
      <c r="A7" s="10" t="s">
        <v>26</v>
      </c>
      <c r="B7" s="11" t="s">
        <v>27</v>
      </c>
      <c r="C7" s="12">
        <f>AVERAGE(D7,F7,H7,J7,L7,N7)</f>
        <v>0.45195286292649012</v>
      </c>
      <c r="D7" s="13">
        <v>0.19327117749412301</v>
      </c>
      <c r="E7" s="14">
        <f>0/$D$3</f>
        <v>0</v>
      </c>
      <c r="F7" s="13">
        <v>0.47</v>
      </c>
      <c r="G7" s="14">
        <f>0/$F$3</f>
        <v>0</v>
      </c>
      <c r="H7" s="13">
        <v>0.35922330097087402</v>
      </c>
      <c r="I7" s="14">
        <f>0/$H$3</f>
        <v>0</v>
      </c>
      <c r="J7" s="13">
        <v>0.44444444444444398</v>
      </c>
      <c r="K7" s="14">
        <f>0/$J$3</f>
        <v>0</v>
      </c>
      <c r="L7" s="13">
        <v>0.678111587982833</v>
      </c>
      <c r="M7" s="14">
        <f>0/$L$3</f>
        <v>0</v>
      </c>
      <c r="N7" s="13">
        <v>0.56666666666666698</v>
      </c>
      <c r="O7" s="14">
        <f>0/$N$3</f>
        <v>0</v>
      </c>
    </row>
    <row r="8" spans="1:15" ht="13.3" x14ac:dyDescent="0.4">
      <c r="A8" s="10" t="s">
        <v>20</v>
      </c>
      <c r="B8" s="11" t="s">
        <v>21</v>
      </c>
      <c r="C8" s="12">
        <f>AVERAGE(D8,F8,H8,J8,L8,N8)</f>
        <v>0.44969361243557832</v>
      </c>
      <c r="D8" s="13">
        <v>0.204119502057382</v>
      </c>
      <c r="E8" s="14">
        <f>0/$D$3</f>
        <v>0</v>
      </c>
      <c r="F8" s="13">
        <v>0.46</v>
      </c>
      <c r="G8" s="14">
        <f>0/$F$3</f>
        <v>0</v>
      </c>
      <c r="H8" s="13">
        <v>0.36893203883495101</v>
      </c>
      <c r="I8" s="14">
        <f>0/$H$3</f>
        <v>0</v>
      </c>
      <c r="J8" s="13">
        <v>0.44214876033057898</v>
      </c>
      <c r="K8" s="14">
        <f>1/$J$3</f>
        <v>4.11522633744856E-3</v>
      </c>
      <c r="L8" s="13">
        <v>0.67296137339055795</v>
      </c>
      <c r="M8" s="14">
        <f>0/$L$3</f>
        <v>0</v>
      </c>
      <c r="N8" s="13">
        <v>0.55000000000000004</v>
      </c>
      <c r="O8" s="14">
        <f>0/$N$3</f>
        <v>0</v>
      </c>
    </row>
    <row r="9" spans="1:15" ht="13.3" x14ac:dyDescent="0.4">
      <c r="A9" s="10" t="s">
        <v>22</v>
      </c>
      <c r="B9" s="11" t="s">
        <v>23</v>
      </c>
      <c r="C9" s="12">
        <f>AVERAGE(D9,F9,H9,J9,L9,N9)</f>
        <v>0.44693959543014711</v>
      </c>
      <c r="D9" s="13">
        <v>0.214844642079834</v>
      </c>
      <c r="E9" s="14">
        <f>0/$D$3</f>
        <v>0</v>
      </c>
      <c r="F9" s="13">
        <v>0.47</v>
      </c>
      <c r="G9" s="14">
        <f>0/$F$3</f>
        <v>0</v>
      </c>
      <c r="H9" s="13">
        <v>0.31067961165048502</v>
      </c>
      <c r="I9" s="14">
        <f>0/$H$3</f>
        <v>0</v>
      </c>
      <c r="J9" s="13">
        <v>0.44855967078189302</v>
      </c>
      <c r="K9" s="14">
        <f>0/$J$3</f>
        <v>0</v>
      </c>
      <c r="L9" s="13">
        <v>0.68755364806867003</v>
      </c>
      <c r="M9" s="14">
        <f>0/$L$3</f>
        <v>0</v>
      </c>
      <c r="N9" s="13">
        <v>0.55000000000000004</v>
      </c>
      <c r="O9" s="14">
        <f>0/$N$3</f>
        <v>0</v>
      </c>
    </row>
    <row r="10" spans="1:15" ht="13.3" x14ac:dyDescent="0.4">
      <c r="A10" s="10" t="s">
        <v>16</v>
      </c>
      <c r="B10" s="16" t="s">
        <v>17</v>
      </c>
      <c r="C10" s="12">
        <f>AVERAGE(D10,F10,H10,J10,L10,N10)</f>
        <v>0.43930732492985047</v>
      </c>
      <c r="D10" s="13">
        <v>0.127338801833183</v>
      </c>
      <c r="E10" s="14">
        <f>0/$D$3</f>
        <v>0</v>
      </c>
      <c r="F10" s="13">
        <v>0.5</v>
      </c>
      <c r="G10" s="14">
        <f>0/$F$3</f>
        <v>0</v>
      </c>
      <c r="H10" s="15">
        <v>0.38834951456310701</v>
      </c>
      <c r="I10" s="14">
        <f>0/$H$3</f>
        <v>0</v>
      </c>
      <c r="J10" s="15">
        <v>0.44214876033057898</v>
      </c>
      <c r="K10" s="14">
        <f>1/$J$3</f>
        <v>4.11522633744856E-3</v>
      </c>
      <c r="L10" s="13">
        <v>0.628006872852234</v>
      </c>
      <c r="M10" s="14">
        <f>1/$L$3</f>
        <v>8.5836909871244631E-4</v>
      </c>
      <c r="N10" s="13">
        <v>0.55000000000000004</v>
      </c>
      <c r="O10" s="14">
        <f>0/$N$3</f>
        <v>0</v>
      </c>
    </row>
    <row r="11" spans="1:15" ht="13.3" x14ac:dyDescent="0.4">
      <c r="A11" s="10" t="s">
        <v>28</v>
      </c>
      <c r="B11" s="16" t="s">
        <v>29</v>
      </c>
      <c r="C11" s="12">
        <f>AVERAGE(D11,F11,H11,J11,L11,N11)</f>
        <v>0.43604270445986321</v>
      </c>
      <c r="D11" s="15">
        <v>5.18271447518188E-2</v>
      </c>
      <c r="E11" s="14">
        <f>0/$D$3</f>
        <v>0</v>
      </c>
      <c r="F11" s="13">
        <v>0.5</v>
      </c>
      <c r="G11" s="14">
        <f>0/$F$3</f>
        <v>0</v>
      </c>
      <c r="H11" s="15">
        <v>0.39805825242718401</v>
      </c>
      <c r="I11" s="14">
        <f>0/$H$3</f>
        <v>0</v>
      </c>
      <c r="J11" s="15">
        <v>0.44855967078189302</v>
      </c>
      <c r="K11" s="14">
        <f>0/$J$3</f>
        <v>0</v>
      </c>
      <c r="L11" s="15">
        <v>0.66781115879828301</v>
      </c>
      <c r="M11" s="14">
        <f>0/$L$3</f>
        <v>0</v>
      </c>
      <c r="N11" s="13">
        <v>0.55000000000000004</v>
      </c>
      <c r="O11" s="14">
        <f>0/$N$3</f>
        <v>0</v>
      </c>
    </row>
    <row r="12" spans="1:15" ht="13.3" x14ac:dyDescent="0.4">
      <c r="A12" s="10" t="s">
        <v>24</v>
      </c>
      <c r="B12" s="11" t="s">
        <v>25</v>
      </c>
      <c r="C12" s="12">
        <f>AVERAGE(D12,F12,H12,J12,L12,N12)</f>
        <v>0.43244315881054546</v>
      </c>
      <c r="D12" s="13">
        <v>7.1848645809146294E-2</v>
      </c>
      <c r="E12" s="14">
        <f>0/$D$3</f>
        <v>0</v>
      </c>
      <c r="F12" s="13">
        <v>0.52</v>
      </c>
      <c r="G12" s="14">
        <f>0/$F$3</f>
        <v>0</v>
      </c>
      <c r="H12" s="13">
        <v>0.37864077669902901</v>
      </c>
      <c r="I12" s="14">
        <f>0/$H$3</f>
        <v>0</v>
      </c>
      <c r="J12" s="13">
        <v>0.44444444444444398</v>
      </c>
      <c r="K12" s="14">
        <f>0/$J$3</f>
        <v>0</v>
      </c>
      <c r="L12" s="13">
        <v>0.62972508591065302</v>
      </c>
      <c r="M12" s="14">
        <f>0/$L$3</f>
        <v>0</v>
      </c>
      <c r="N12" s="13">
        <v>0.55000000000000004</v>
      </c>
      <c r="O12" s="14">
        <f>0/$N$3</f>
        <v>0</v>
      </c>
    </row>
    <row r="13" spans="1:15" ht="13.3" x14ac:dyDescent="0.4">
      <c r="A13" s="10" t="s">
        <v>34</v>
      </c>
      <c r="B13" s="11" t="s">
        <v>35</v>
      </c>
      <c r="C13" s="12">
        <f>AVERAGE(D13,F13,H13,J13,L13,N13)</f>
        <v>0.42627437809021346</v>
      </c>
      <c r="D13" s="13">
        <v>7.0214905630708702E-2</v>
      </c>
      <c r="E13" s="14">
        <f>0/$D$3</f>
        <v>0</v>
      </c>
      <c r="F13" s="13">
        <v>0.49</v>
      </c>
      <c r="G13" s="14">
        <f>0/$F$3</f>
        <v>0</v>
      </c>
      <c r="H13" s="13">
        <v>0.396039603960396</v>
      </c>
      <c r="I13" s="14">
        <f>2/$H$3</f>
        <v>1.9417475728155338E-2</v>
      </c>
      <c r="J13" s="13">
        <v>0.46090534979423903</v>
      </c>
      <c r="K13" s="14">
        <f>0/$J$3</f>
        <v>0</v>
      </c>
      <c r="L13" s="13">
        <v>0.67381974248927001</v>
      </c>
      <c r="M13" s="14">
        <f>0/$L$3</f>
        <v>0</v>
      </c>
      <c r="N13" s="13">
        <v>0.46666666666666701</v>
      </c>
      <c r="O13" s="14">
        <f>0/$N$3</f>
        <v>0</v>
      </c>
    </row>
    <row r="14" spans="1:15" ht="13.3" x14ac:dyDescent="0.4">
      <c r="A14" s="10" t="s">
        <v>32</v>
      </c>
      <c r="B14" s="11" t="s">
        <v>33</v>
      </c>
      <c r="C14" s="12">
        <f>AVERAGE(D14,F14,H14,J14,L14,N14)</f>
        <v>0.41927853008838528</v>
      </c>
      <c r="D14" s="13">
        <v>-1.5533593605510499E-2</v>
      </c>
      <c r="E14" s="14">
        <f>0/$D$3</f>
        <v>0</v>
      </c>
      <c r="F14" s="13">
        <v>0.48</v>
      </c>
      <c r="G14" s="14">
        <f>0/$F$3</f>
        <v>0</v>
      </c>
      <c r="H14" s="13">
        <v>0.36893203883495101</v>
      </c>
      <c r="I14" s="14">
        <f>0/$H$3</f>
        <v>0</v>
      </c>
      <c r="J14" s="13">
        <v>0.48971193415637898</v>
      </c>
      <c r="K14" s="14">
        <f>0/$J$3</f>
        <v>0</v>
      </c>
      <c r="L14" s="13">
        <v>0.65922746781115904</v>
      </c>
      <c r="M14" s="14">
        <f>0/$L$3</f>
        <v>0</v>
      </c>
      <c r="N14" s="13">
        <v>0.53333333333333299</v>
      </c>
      <c r="O14" s="14">
        <f>0/$N$3</f>
        <v>0</v>
      </c>
    </row>
    <row r="15" spans="1:15" ht="13.3" x14ac:dyDescent="0.4">
      <c r="A15" s="10" t="s">
        <v>30</v>
      </c>
      <c r="B15" s="11" t="s">
        <v>31</v>
      </c>
      <c r="C15" s="12">
        <f>AVERAGE(D15,F15,H15,J15,L15,N15)</f>
        <v>0.40525783360412887</v>
      </c>
      <c r="D15" s="13">
        <v>-7.1452945240986707E-2</v>
      </c>
      <c r="E15" s="14">
        <f>0/$D$3</f>
        <v>0</v>
      </c>
      <c r="F15" s="13">
        <v>0.52</v>
      </c>
      <c r="G15" s="14">
        <f>0/$F$3</f>
        <v>0</v>
      </c>
      <c r="H15" s="13">
        <v>0.37864077669902901</v>
      </c>
      <c r="I15" s="14">
        <f>0/$H$3</f>
        <v>0</v>
      </c>
      <c r="J15" s="13">
        <v>0.469135802469136</v>
      </c>
      <c r="K15" s="14">
        <f>0/$J$3</f>
        <v>0</v>
      </c>
      <c r="L15" s="13">
        <v>0.61855670103092797</v>
      </c>
      <c r="M15" s="14">
        <f>1/$L$3</f>
        <v>8.5836909871244631E-4</v>
      </c>
      <c r="N15" s="13">
        <v>0.51666666666666705</v>
      </c>
      <c r="O15" s="14">
        <f>0/$N$3</f>
        <v>0</v>
      </c>
    </row>
    <row r="16" spans="1:15" ht="13.3" x14ac:dyDescent="0.4">
      <c r="A16" s="10" t="s">
        <v>43</v>
      </c>
      <c r="B16" s="16" t="s">
        <v>44</v>
      </c>
      <c r="C16" s="12">
        <f>AVERAGE(D16,F16,H16,J16,L16,N16)</f>
        <v>0.36458778962177441</v>
      </c>
      <c r="D16" s="13">
        <v>2.6682550392322101E-2</v>
      </c>
      <c r="E16" s="14">
        <f>187/$D$3</f>
        <v>0.20549450549450549</v>
      </c>
      <c r="F16" s="13">
        <v>0.46153846153846201</v>
      </c>
      <c r="G16" s="14">
        <f>9/$F$3</f>
        <v>0.09</v>
      </c>
      <c r="H16" s="13">
        <v>0.23711340206185599</v>
      </c>
      <c r="I16" s="14">
        <f>6/$H$3</f>
        <v>5.8252427184466021E-2</v>
      </c>
      <c r="J16" s="15">
        <v>0.55882352941176505</v>
      </c>
      <c r="K16" s="14">
        <f>39/$J$3</f>
        <v>0.16049382716049382</v>
      </c>
      <c r="L16" s="13">
        <v>0.40336879432624101</v>
      </c>
      <c r="M16" s="14">
        <f>37/$L$3</f>
        <v>3.1759656652360517E-2</v>
      </c>
      <c r="N16" s="13">
        <v>0.5</v>
      </c>
      <c r="O16" s="14">
        <f>2/$N$3</f>
        <v>3.3333333333333333E-2</v>
      </c>
    </row>
  </sheetData>
  <autoFilter ref="A3:O47" xr:uid="{00000000-0009-0000-0000-000001000000}">
    <sortState xmlns:xlrd2="http://schemas.microsoft.com/office/spreadsheetml/2017/richdata2" ref="A4:O16">
      <sortCondition descending="1" ref="C3:C47"/>
    </sortState>
  </autoFilter>
  <mergeCells count="7">
    <mergeCell ref="D1:O1"/>
    <mergeCell ref="D2:E2"/>
    <mergeCell ref="F2:G2"/>
    <mergeCell ref="H2:I2"/>
    <mergeCell ref="J2:K2"/>
    <mergeCell ref="L2:M2"/>
    <mergeCell ref="N2:O2"/>
  </mergeCells>
  <conditionalFormatting sqref="D4:D47">
    <cfRule type="colorScale" priority="3">
      <colorScale>
        <cfvo type="min"/>
        <cfvo type="max"/>
        <color rgb="FFFF6D6D"/>
        <color rgb="FF77BC65"/>
      </colorScale>
    </cfRule>
  </conditionalFormatting>
  <conditionalFormatting sqref="E4:E28 G4:G28 I4:I28 K4:K28 M4:M28 O4:O28">
    <cfRule type="cellIs" dxfId="0" priority="2" operator="greaterThan">
      <formula>0</formula>
    </cfRule>
  </conditionalFormatting>
  <conditionalFormatting sqref="F4:F47">
    <cfRule type="colorScale" priority="4">
      <colorScale>
        <cfvo type="min"/>
        <cfvo type="max"/>
        <color rgb="FFFF6D6D"/>
        <color rgb="FF77BC65"/>
      </colorScale>
    </cfRule>
  </conditionalFormatting>
  <conditionalFormatting sqref="H4:H47">
    <cfRule type="colorScale" priority="5">
      <colorScale>
        <cfvo type="min"/>
        <cfvo type="max"/>
        <color rgb="FFFF6D6D"/>
        <color rgb="FF77BC65"/>
      </colorScale>
    </cfRule>
  </conditionalFormatting>
  <conditionalFormatting sqref="J4:J47">
    <cfRule type="colorScale" priority="6">
      <colorScale>
        <cfvo type="min"/>
        <cfvo type="max"/>
        <color rgb="FFFF6D6D"/>
        <color rgb="FF77BC65"/>
      </colorScale>
    </cfRule>
  </conditionalFormatting>
  <conditionalFormatting sqref="L4:L47">
    <cfRule type="colorScale" priority="7">
      <colorScale>
        <cfvo type="min"/>
        <cfvo type="max"/>
        <color rgb="FFFF6D6D"/>
        <color rgb="FF77BC65"/>
      </colorScale>
    </cfRule>
  </conditionalFormatting>
  <conditionalFormatting sqref="N4:N47">
    <cfRule type="colorScale" priority="8">
      <colorScale>
        <cfvo type="min"/>
        <cfvo type="max"/>
        <color rgb="FFFF6D6D"/>
        <color rgb="FF77BC65"/>
      </colorScale>
    </cfRule>
  </conditionalFormatting>
  <hyperlinks>
    <hyperlink ref="B5" r:id="rId1" xr:uid="{00000000-0004-0000-0100-000000000000}"/>
    <hyperlink ref="B6" r:id="rId2" xr:uid="{00000000-0004-0000-0100-000001000000}"/>
    <hyperlink ref="B7" r:id="rId3" xr:uid="{00000000-0004-0000-0100-000002000000}"/>
    <hyperlink ref="B8" r:id="rId4" xr:uid="{00000000-0004-0000-0100-000003000000}"/>
    <hyperlink ref="B9" r:id="rId5" xr:uid="{00000000-0004-0000-0100-000004000000}"/>
    <hyperlink ref="B10" r:id="rId6" xr:uid="{00000000-0004-0000-0100-000005000000}"/>
    <hyperlink ref="B11" r:id="rId7" xr:uid="{00000000-0004-0000-0100-000006000000}"/>
    <hyperlink ref="B12" r:id="rId8" xr:uid="{00000000-0004-0000-0100-000007000000}"/>
    <hyperlink ref="B13" r:id="rId9" xr:uid="{00000000-0004-0000-0100-000008000000}"/>
    <hyperlink ref="B14" r:id="rId10" xr:uid="{00000000-0004-0000-0100-000009000000}"/>
    <hyperlink ref="B15" r:id="rId11" xr:uid="{00000000-0004-0000-0100-00000A000000}"/>
    <hyperlink ref="B16" r:id="rId12" xr:uid="{00000000-0004-0000-0100-00000B000000}"/>
  </hyperlink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GLUE Results</vt:lpstr>
      <vt:lpstr>HuLU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Barnabas Viragh</cp:lastModifiedBy>
  <cp:revision>30</cp:revision>
  <dcterms:created xsi:type="dcterms:W3CDTF">2024-10-13T20:35:13Z</dcterms:created>
  <dcterms:modified xsi:type="dcterms:W3CDTF">2024-10-21T16:25:14Z</dcterms:modified>
  <dc:language>en-US</dc:language>
</cp:coreProperties>
</file>