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H36" i="1" s="1"/>
  <c r="D33" i="1"/>
  <c r="C33" i="1"/>
  <c r="C30" i="1"/>
  <c r="C29" i="1"/>
  <c r="C28" i="1"/>
  <c r="D14" i="1" l="1"/>
  <c r="H14" i="1" s="1"/>
  <c r="A17" i="1" l="1"/>
  <c r="B17" i="1" l="1"/>
  <c r="D17" i="1"/>
  <c r="A18" i="1"/>
  <c r="C17" i="1"/>
  <c r="A19" i="1" l="1"/>
  <c r="B18" i="1"/>
  <c r="E17" i="1"/>
  <c r="F17" i="1" s="1"/>
  <c r="A29" i="1" l="1"/>
  <c r="C18" i="1"/>
  <c r="B28" i="1"/>
  <c r="B19" i="1"/>
  <c r="B29" i="1" s="1"/>
  <c r="A20" i="1"/>
  <c r="A21" i="1"/>
  <c r="B20" i="1"/>
  <c r="B30" i="1" s="1"/>
  <c r="C19" i="1"/>
  <c r="D18" i="1"/>
  <c r="A31" i="1" l="1"/>
  <c r="A30" i="1"/>
  <c r="A22" i="1"/>
  <c r="B21" i="1"/>
  <c r="B31" i="1" s="1"/>
  <c r="E18" i="1"/>
  <c r="F18" i="1" s="1"/>
  <c r="C20" i="1"/>
  <c r="D19" i="1"/>
  <c r="C31" i="1" l="1"/>
  <c r="A32" i="1"/>
  <c r="A23" i="1"/>
  <c r="B22" i="1"/>
  <c r="B32" i="1" s="1"/>
  <c r="E19" i="1"/>
  <c r="F19" i="1" s="1"/>
  <c r="C21" i="1"/>
  <c r="D20" i="1"/>
  <c r="E20" i="1" l="1"/>
  <c r="F20" i="1" s="1"/>
  <c r="A33" i="1"/>
  <c r="C32" i="1"/>
  <c r="A24" i="1"/>
  <c r="B24" i="1" s="1"/>
  <c r="B23" i="1"/>
  <c r="C22" i="1"/>
  <c r="D21" i="1"/>
  <c r="C35" i="1" l="1"/>
  <c r="C23" i="1"/>
  <c r="D22" i="1"/>
  <c r="E22" i="1" s="1"/>
  <c r="F22" i="1" s="1"/>
  <c r="E21" i="1"/>
  <c r="F21" i="1" s="1"/>
  <c r="C24" i="1" l="1"/>
  <c r="D23" i="1"/>
  <c r="E23" i="1" s="1"/>
  <c r="F23" i="1" s="1"/>
  <c r="D24" i="1"/>
  <c r="D25" i="1" s="1"/>
  <c r="E25" i="1" s="1"/>
  <c r="F25" i="1" s="1"/>
  <c r="H17" i="1" l="1"/>
  <c r="E24" i="1"/>
  <c r="F24" i="1" s="1"/>
  <c r="H19" i="1" l="1"/>
  <c r="H20" i="1" s="1"/>
  <c r="H21" i="1" s="1"/>
  <c r="E33" i="1" s="1"/>
  <c r="F33" i="1" l="1"/>
  <c r="G33" i="1" s="1"/>
  <c r="H33" i="1" s="1"/>
  <c r="H35" i="1" s="1"/>
  <c r="J33" i="1"/>
  <c r="J35" i="1" s="1"/>
  <c r="D32" i="1"/>
  <c r="E32" i="1" s="1"/>
  <c r="D31" i="1"/>
  <c r="E31" i="1" s="1"/>
  <c r="D28" i="1"/>
  <c r="E28" i="1" s="1"/>
  <c r="D30" i="1"/>
  <c r="E30" i="1" s="1"/>
  <c r="D29" i="1"/>
  <c r="E29" i="1" s="1"/>
  <c r="F29" i="1" l="1"/>
  <c r="G29" i="1" s="1"/>
  <c r="H29" i="1" s="1"/>
  <c r="J29" i="1"/>
  <c r="D35" i="1"/>
  <c r="E35" i="1" s="1"/>
  <c r="F30" i="1"/>
  <c r="G30" i="1" s="1"/>
  <c r="H30" i="1" s="1"/>
  <c r="J30" i="1"/>
  <c r="F28" i="1"/>
  <c r="G28" i="1" s="1"/>
  <c r="H28" i="1" s="1"/>
  <c r="J28" i="1"/>
  <c r="F31" i="1"/>
  <c r="G31" i="1" s="1"/>
  <c r="H31" i="1" s="1"/>
  <c r="J31" i="1"/>
  <c r="F32" i="1"/>
  <c r="G32" i="1" s="1"/>
  <c r="H32" i="1" s="1"/>
  <c r="J32" i="1"/>
</calcChain>
</file>

<file path=xl/sharedStrings.xml><?xml version="1.0" encoding="utf-8"?>
<sst xmlns="http://schemas.openxmlformats.org/spreadsheetml/2006/main" count="38" uniqueCount="35">
  <si>
    <t>Исходные данные</t>
  </si>
  <si>
    <t xml:space="preserve">min = </t>
  </si>
  <si>
    <t xml:space="preserve">max = </t>
  </si>
  <si>
    <t>W =</t>
  </si>
  <si>
    <t>Количество интервалов</t>
  </si>
  <si>
    <t>k =</t>
  </si>
  <si>
    <t>Длина интервалов</t>
  </si>
  <si>
    <t>округляем</t>
  </si>
  <si>
    <t>h=</t>
  </si>
  <si>
    <t>Интервальный статический ряд</t>
  </si>
  <si>
    <t>[xi;</t>
  </si>
  <si>
    <t>xi+1)</t>
  </si>
  <si>
    <t>xi*</t>
  </si>
  <si>
    <t>ni</t>
  </si>
  <si>
    <t>ni/n</t>
  </si>
  <si>
    <t>ni/n/h</t>
  </si>
  <si>
    <t>x-cp=</t>
  </si>
  <si>
    <t>выборочная дисперсия</t>
  </si>
  <si>
    <t>Dв=</t>
  </si>
  <si>
    <t xml:space="preserve">Проверка гипотезы о законе распределения по критерию Пирсона </t>
  </si>
  <si>
    <t>pi</t>
  </si>
  <si>
    <t>n*pi</t>
  </si>
  <si>
    <t>ni-n*pi</t>
  </si>
  <si>
    <t>(ni-n*pi)^2</t>
  </si>
  <si>
    <t>(ni-n*pi)^2/npi</t>
  </si>
  <si>
    <t>ni^2/npi</t>
  </si>
  <si>
    <t>Суммы</t>
  </si>
  <si>
    <t>k-r-1=</t>
  </si>
  <si>
    <t>Объём выборки</t>
  </si>
  <si>
    <t>s^2=</t>
  </si>
  <si>
    <r>
      <t>X^2</t>
    </r>
    <r>
      <rPr>
        <b/>
        <sz val="8"/>
        <color theme="1"/>
        <rFont val="Calibri"/>
        <family val="2"/>
        <charset val="204"/>
        <scheme val="minor"/>
      </rPr>
      <t>расч</t>
    </r>
    <r>
      <rPr>
        <b/>
        <sz val="11"/>
        <color theme="1"/>
        <rFont val="Calibri"/>
        <family val="2"/>
        <charset val="204"/>
        <scheme val="minor"/>
      </rPr>
      <t xml:space="preserve"> = </t>
    </r>
  </si>
  <si>
    <t>n =</t>
  </si>
  <si>
    <t>Выборочное среднее(а)</t>
  </si>
  <si>
    <r>
      <t xml:space="preserve">σ = </t>
    </r>
    <r>
      <rPr>
        <b/>
        <sz val="12"/>
        <color theme="1"/>
        <rFont val="Calibri"/>
        <family val="2"/>
        <charset val="204"/>
        <scheme val="minor"/>
      </rPr>
      <t>s=</t>
    </r>
  </si>
  <si>
    <r>
      <t>X^2</t>
    </r>
    <r>
      <rPr>
        <b/>
        <sz val="9"/>
        <color theme="1"/>
        <rFont val="Calibri"/>
        <family val="2"/>
        <charset val="204"/>
        <scheme val="minor"/>
      </rPr>
      <t>крит</t>
    </r>
    <r>
      <rPr>
        <b/>
        <sz val="11"/>
        <color theme="1"/>
        <rFont val="Calibri"/>
        <family val="2"/>
        <charset val="204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</si>
</sst>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6"/>
      <color theme="1"/>
      <name val="Calibri"/>
      <family val="2"/>
      <charset val="204"/>
      <scheme val="minor"/>
    </font>
    <font>
      <b/>
      <i/>
      <u/>
      <sz val="12"/>
      <color theme="1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A8E7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0" fillId="0" borderId="0" xfId="0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4" borderId="5" xfId="0" applyFont="1" applyFill="1" applyBorder="1" applyAlignment="1">
      <alignment horizontal="right" vertical="center"/>
    </xf>
    <xf numFmtId="0" fontId="0" fillId="5" borderId="1" xfId="0" applyFill="1" applyBorder="1"/>
    <xf numFmtId="0" fontId="4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right" vertical="center"/>
    </xf>
    <xf numFmtId="11" fontId="0" fillId="5" borderId="0" xfId="0" applyNumberFormat="1" applyFill="1"/>
    <xf numFmtId="0" fontId="2" fillId="0" borderId="1" xfId="0" applyFont="1" applyBorder="1"/>
    <xf numFmtId="0" fontId="0" fillId="0" borderId="1" xfId="0" quotePrefix="1" applyNumberFormat="1" applyBorder="1"/>
    <xf numFmtId="0" fontId="9" fillId="3" borderId="0" xfId="0" applyFont="1" applyFill="1"/>
    <xf numFmtId="0" fontId="0" fillId="6" borderId="1" xfId="0" applyFill="1" applyBorder="1"/>
    <xf numFmtId="0" fontId="1" fillId="6" borderId="1" xfId="0" applyFont="1" applyFill="1" applyBorder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11" fontId="0" fillId="5" borderId="1" xfId="0" applyNumberFormat="1" applyFill="1" applyBorder="1"/>
    <xf numFmtId="0" fontId="0" fillId="2" borderId="6" xfId="0" applyFill="1" applyBorder="1"/>
    <xf numFmtId="0" fontId="11" fillId="0" borderId="0" xfId="0" applyFont="1" applyAlignment="1">
      <alignment horizontal="left"/>
    </xf>
    <xf numFmtId="0" fontId="0" fillId="0" borderId="7" xfId="0" applyBorder="1"/>
    <xf numFmtId="0" fontId="0" fillId="4" borderId="4" xfId="0" applyFill="1" applyBorder="1"/>
    <xf numFmtId="0" fontId="0" fillId="0" borderId="4" xfId="0" applyBorder="1"/>
    <xf numFmtId="0" fontId="0" fillId="4" borderId="4" xfId="0" applyFill="1" applyBorder="1" applyAlignment="1">
      <alignment horizontal="left"/>
    </xf>
    <xf numFmtId="0" fontId="0" fillId="4" borderId="4" xfId="0" applyFill="1" applyBorder="1" applyAlignment="1"/>
    <xf numFmtId="0" fontId="0" fillId="4" borderId="5" xfId="0" applyFill="1" applyBorder="1"/>
    <xf numFmtId="0" fontId="0" fillId="4" borderId="8" xfId="0" applyFill="1" applyBorder="1"/>
    <xf numFmtId="0" fontId="0" fillId="2" borderId="1" xfId="0" applyNumberFormat="1" applyFill="1" applyBorder="1" applyAlignment="1">
      <alignment horizontal="left"/>
    </xf>
    <xf numFmtId="0" fontId="0" fillId="0" borderId="5" xfId="0" applyFill="1" applyBorder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3" fillId="0" borderId="2" xfId="0" applyFont="1" applyBorder="1"/>
    <xf numFmtId="0" fontId="10" fillId="0" borderId="3" xfId="0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C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Гисторгамма</a:t>
            </a:r>
            <a:r>
              <a:rPr lang="ru-RU" baseline="0"/>
              <a:t>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Середины интервалов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33.85</c:v>
                </c:pt>
                <c:pt idx="1">
                  <c:v>39.550000000000004</c:v>
                </c:pt>
                <c:pt idx="2">
                  <c:v>45.250000000000007</c:v>
                </c:pt>
                <c:pt idx="3">
                  <c:v>50.95000000000001</c:v>
                </c:pt>
                <c:pt idx="4">
                  <c:v>56.650000000000013</c:v>
                </c:pt>
                <c:pt idx="5">
                  <c:v>62.350000000000016</c:v>
                </c:pt>
                <c:pt idx="6">
                  <c:v>68.050000000000011</c:v>
                </c:pt>
                <c:pt idx="7">
                  <c:v>73.750000000000028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1.8000000000000002E-2</c:v>
                </c:pt>
                <c:pt idx="2">
                  <c:v>3.4000000000000002E-2</c:v>
                </c:pt>
                <c:pt idx="3">
                  <c:v>3.0000000000000002E-2</c:v>
                </c:pt>
                <c:pt idx="4">
                  <c:v>4.3000000000000003E-2</c:v>
                </c:pt>
                <c:pt idx="5">
                  <c:v>3.0000000000000002E-2</c:v>
                </c:pt>
                <c:pt idx="6">
                  <c:v>9.0000000000000011E-3</c:v>
                </c:pt>
                <c:pt idx="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4D-4B14-A4F0-CA619F53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67160"/>
        <c:axId val="442161584"/>
      </c:barChart>
      <c:catAx>
        <c:axId val="4421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61584"/>
        <c:crosses val="autoZero"/>
        <c:auto val="1"/>
        <c:lblAlgn val="ctr"/>
        <c:lblOffset val="100"/>
        <c:noMultiLvlLbl val="0"/>
      </c:catAx>
      <c:valAx>
        <c:axId val="4421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167160"/>
        <c:crosses val="autoZero"/>
        <c:crossBetween val="between"/>
      </c:valAx>
      <c:spPr>
        <a:noFill/>
        <a:ln w="762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115981</xdr:colOff>
      <xdr:row>11</xdr:row>
      <xdr:rowOff>7076</xdr:rowOff>
    </xdr:from>
    <xdr:to>
      <xdr:col>19</xdr:col>
      <xdr:colOff>59852</xdr:colOff>
      <xdr:row>25</xdr:row>
      <xdr:rowOff>129625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0" workbookViewId="0">
      <selection activeCell="E37" sqref="E37"/>
    </sheetView>
  </sheetViews>
  <sheetFormatPr defaultRowHeight="14.4" x14ac:dyDescent="0.3"/>
  <cols>
    <col min="1" max="1" width="9.109375" bestFit="1" customWidth="1"/>
    <col min="4" max="4" width="8.88671875" customWidth="1"/>
    <col min="7" max="7" width="10.21875" customWidth="1"/>
    <col min="8" max="8" width="8.88671875" customWidth="1"/>
    <col min="10" max="10" width="9.77734375" customWidth="1"/>
  </cols>
  <sheetData>
    <row r="1" spans="1:10" ht="15.6" x14ac:dyDescent="0.3">
      <c r="A1" s="41" t="s">
        <v>0</v>
      </c>
      <c r="B1" s="41"/>
    </row>
    <row r="2" spans="1:10" ht="15" x14ac:dyDescent="0.3">
      <c r="A2" s="13">
        <v>59</v>
      </c>
      <c r="B2" s="13">
        <v>44</v>
      </c>
      <c r="C2" s="13">
        <v>52</v>
      </c>
      <c r="D2" s="13">
        <v>56</v>
      </c>
      <c r="E2" s="13">
        <v>59</v>
      </c>
      <c r="F2" s="13">
        <v>51</v>
      </c>
      <c r="G2" s="13">
        <v>74</v>
      </c>
      <c r="H2" s="13">
        <v>44</v>
      </c>
      <c r="I2" s="13">
        <v>57</v>
      </c>
      <c r="J2" s="13">
        <v>48</v>
      </c>
    </row>
    <row r="3" spans="1:10" ht="15" x14ac:dyDescent="0.3">
      <c r="A3" s="13">
        <v>45</v>
      </c>
      <c r="B3" s="13">
        <v>56</v>
      </c>
      <c r="C3" s="13">
        <v>42</v>
      </c>
      <c r="D3" s="13">
        <v>48</v>
      </c>
      <c r="E3" s="13">
        <v>63</v>
      </c>
      <c r="F3" s="13">
        <v>60</v>
      </c>
      <c r="G3" s="13">
        <v>56</v>
      </c>
      <c r="H3" s="13">
        <v>51</v>
      </c>
      <c r="I3" s="13">
        <v>57</v>
      </c>
      <c r="J3" s="13">
        <v>60</v>
      </c>
    </row>
    <row r="4" spans="1:10" ht="15" x14ac:dyDescent="0.3">
      <c r="A4" s="13">
        <v>39</v>
      </c>
      <c r="B4" s="13">
        <v>37</v>
      </c>
      <c r="C4" s="13">
        <v>41</v>
      </c>
      <c r="D4" s="13">
        <v>65</v>
      </c>
      <c r="E4" s="13">
        <v>56</v>
      </c>
      <c r="F4" s="13">
        <v>44</v>
      </c>
      <c r="G4" s="13">
        <v>58</v>
      </c>
      <c r="H4" s="13">
        <v>34</v>
      </c>
      <c r="I4" s="13">
        <v>57</v>
      </c>
      <c r="J4" s="13">
        <v>37</v>
      </c>
    </row>
    <row r="5" spans="1:10" ht="15" x14ac:dyDescent="0.3">
      <c r="A5" s="13">
        <v>61</v>
      </c>
      <c r="B5" s="13">
        <v>49</v>
      </c>
      <c r="C5" s="13">
        <v>64</v>
      </c>
      <c r="D5" s="13">
        <v>43</v>
      </c>
      <c r="E5" s="13">
        <v>55</v>
      </c>
      <c r="F5" s="13">
        <v>56</v>
      </c>
      <c r="G5" s="13">
        <v>44</v>
      </c>
      <c r="H5" s="13">
        <v>52</v>
      </c>
      <c r="I5" s="13">
        <v>69</v>
      </c>
      <c r="J5" s="13">
        <v>63</v>
      </c>
    </row>
    <row r="6" spans="1:10" ht="15" x14ac:dyDescent="0.3">
      <c r="A6" s="13">
        <v>52</v>
      </c>
      <c r="B6" s="13">
        <v>66</v>
      </c>
      <c r="C6" s="13">
        <v>64</v>
      </c>
      <c r="D6" s="13">
        <v>46</v>
      </c>
      <c r="E6" s="13">
        <v>66</v>
      </c>
      <c r="F6" s="13">
        <v>49</v>
      </c>
      <c r="G6" s="13">
        <v>36</v>
      </c>
      <c r="H6" s="13">
        <v>61</v>
      </c>
      <c r="I6" s="13">
        <v>49</v>
      </c>
      <c r="J6" s="13">
        <v>61</v>
      </c>
    </row>
    <row r="7" spans="1:10" ht="15" x14ac:dyDescent="0.3">
      <c r="A7" s="13">
        <v>42</v>
      </c>
      <c r="B7" s="13">
        <v>58</v>
      </c>
      <c r="C7" s="13">
        <v>57</v>
      </c>
      <c r="D7" s="13">
        <v>53</v>
      </c>
      <c r="E7" s="13">
        <v>47</v>
      </c>
      <c r="F7" s="13">
        <v>40</v>
      </c>
      <c r="G7" s="13">
        <v>32</v>
      </c>
      <c r="H7" s="13">
        <v>44</v>
      </c>
      <c r="I7" s="13">
        <v>52</v>
      </c>
      <c r="J7" s="13">
        <v>70</v>
      </c>
    </row>
    <row r="8" spans="1:10" ht="15.6" x14ac:dyDescent="0.3">
      <c r="A8" s="13">
        <v>55</v>
      </c>
      <c r="B8" s="13">
        <v>48</v>
      </c>
      <c r="C8" s="13">
        <v>49</v>
      </c>
      <c r="D8" s="13">
        <v>49</v>
      </c>
      <c r="E8" s="14">
        <v>31</v>
      </c>
      <c r="F8" s="13">
        <v>48</v>
      </c>
      <c r="G8" s="13">
        <v>61</v>
      </c>
      <c r="H8" s="13">
        <v>73</v>
      </c>
      <c r="I8" s="13">
        <v>48</v>
      </c>
      <c r="J8" s="13">
        <v>57</v>
      </c>
    </row>
    <row r="9" spans="1:10" ht="15.6" x14ac:dyDescent="0.3">
      <c r="A9" s="13">
        <v>65</v>
      </c>
      <c r="B9" s="13">
        <v>53</v>
      </c>
      <c r="C9" s="13">
        <v>54</v>
      </c>
      <c r="D9" s="13">
        <v>51</v>
      </c>
      <c r="E9" s="13">
        <v>62</v>
      </c>
      <c r="F9" s="13">
        <v>54</v>
      </c>
      <c r="G9" s="14">
        <v>76</v>
      </c>
      <c r="H9" s="13">
        <v>39</v>
      </c>
      <c r="I9" s="13">
        <v>54</v>
      </c>
      <c r="J9" s="13">
        <v>54</v>
      </c>
    </row>
    <row r="10" spans="1:10" ht="15" x14ac:dyDescent="0.3">
      <c r="A10" s="13">
        <v>56</v>
      </c>
      <c r="B10" s="13">
        <v>54</v>
      </c>
      <c r="C10" s="13">
        <v>47</v>
      </c>
      <c r="D10" s="13">
        <v>62</v>
      </c>
      <c r="E10" s="13">
        <v>63</v>
      </c>
      <c r="F10" s="13">
        <v>47</v>
      </c>
      <c r="G10" s="13">
        <v>39</v>
      </c>
      <c r="H10" s="13">
        <v>40</v>
      </c>
      <c r="I10" s="13">
        <v>54</v>
      </c>
      <c r="J10" s="13">
        <v>52</v>
      </c>
    </row>
    <row r="11" spans="1:10" ht="15" x14ac:dyDescent="0.3">
      <c r="A11" s="13">
        <v>51</v>
      </c>
      <c r="B11" s="13">
        <v>71</v>
      </c>
      <c r="C11" s="13">
        <v>45</v>
      </c>
      <c r="D11" s="13">
        <v>69</v>
      </c>
      <c r="E11" s="13">
        <v>64</v>
      </c>
      <c r="F11" s="13">
        <v>57</v>
      </c>
      <c r="G11" s="13">
        <v>48</v>
      </c>
      <c r="H11" s="13">
        <v>47</v>
      </c>
      <c r="I11" s="13">
        <v>60</v>
      </c>
      <c r="J11" s="13">
        <v>52</v>
      </c>
    </row>
    <row r="12" spans="1:10" ht="15.6" x14ac:dyDescent="0.3">
      <c r="A12" s="42" t="s">
        <v>4</v>
      </c>
      <c r="B12" s="42"/>
      <c r="C12" s="42"/>
      <c r="D12" s="1" t="s">
        <v>5</v>
      </c>
      <c r="E12" s="5">
        <v>8</v>
      </c>
      <c r="F12" s="45" t="s">
        <v>28</v>
      </c>
      <c r="G12" s="45"/>
      <c r="H12" s="10" t="s">
        <v>31</v>
      </c>
      <c r="I12" s="11">
        <v>100</v>
      </c>
    </row>
    <row r="13" spans="1:10" ht="15" x14ac:dyDescent="0.3">
      <c r="A13" s="1" t="s">
        <v>1</v>
      </c>
      <c r="B13" s="3">
        <v>31</v>
      </c>
      <c r="C13" s="4" t="s">
        <v>2</v>
      </c>
      <c r="D13" s="5">
        <v>76</v>
      </c>
      <c r="E13" s="1" t="s">
        <v>3</v>
      </c>
      <c r="F13" s="5">
        <v>45</v>
      </c>
    </row>
    <row r="14" spans="1:10" ht="15.6" x14ac:dyDescent="0.3">
      <c r="A14" s="43" t="s">
        <v>6</v>
      </c>
      <c r="B14" s="43"/>
      <c r="C14" s="43"/>
      <c r="D14" s="25">
        <f>F13/E12</f>
        <v>5.625</v>
      </c>
      <c r="E14" s="40" t="s">
        <v>7</v>
      </c>
      <c r="F14" s="40"/>
      <c r="G14" s="10" t="s">
        <v>8</v>
      </c>
      <c r="H14" s="25">
        <f>CEILING(D14,0.1)</f>
        <v>5.7</v>
      </c>
    </row>
    <row r="15" spans="1:10" ht="15.6" x14ac:dyDescent="0.3">
      <c r="A15" s="43" t="s">
        <v>9</v>
      </c>
      <c r="B15" s="43"/>
      <c r="C15" s="43"/>
      <c r="D15" s="43"/>
      <c r="E15" s="43"/>
      <c r="F15" s="43"/>
    </row>
    <row r="16" spans="1:10" x14ac:dyDescent="0.3">
      <c r="A16" s="19" t="s">
        <v>10</v>
      </c>
      <c r="B16" s="19" t="s">
        <v>11</v>
      </c>
      <c r="C16" s="19" t="s">
        <v>12</v>
      </c>
      <c r="D16" s="19" t="s">
        <v>13</v>
      </c>
      <c r="E16" s="19" t="s">
        <v>14</v>
      </c>
      <c r="F16" s="19" t="s">
        <v>15</v>
      </c>
      <c r="G16" s="44" t="s">
        <v>32</v>
      </c>
      <c r="H16" s="40"/>
      <c r="I16" s="40"/>
    </row>
    <row r="17" spans="1:11" x14ac:dyDescent="0.3">
      <c r="A17" s="12">
        <f>B13</f>
        <v>31</v>
      </c>
      <c r="B17" s="12">
        <f>A17+$H$14</f>
        <v>36.700000000000003</v>
      </c>
      <c r="C17" s="6">
        <f>(A17+B17)/2</f>
        <v>33.85</v>
      </c>
      <c r="D17" s="7">
        <f>COUNTIFS($A$2:$J$11,"&gt;="&amp;A17,$A$2:$J$11,"&lt;"&amp;B17)</f>
        <v>4</v>
      </c>
      <c r="E17" s="6">
        <f>D17/$I$12</f>
        <v>0.04</v>
      </c>
      <c r="F17" s="6">
        <f>ROUNDUP(E17/$H$14,3)</f>
        <v>8.0000000000000002E-3</v>
      </c>
      <c r="G17" s="4" t="s">
        <v>16</v>
      </c>
      <c r="H17" s="8">
        <f>SUMPRODUCT(C17:C24,D17:D24)/100</f>
        <v>53.116000000000007</v>
      </c>
      <c r="I17" s="9"/>
    </row>
    <row r="18" spans="1:11" x14ac:dyDescent="0.3">
      <c r="A18" s="12">
        <f>A17+$H$14</f>
        <v>36.700000000000003</v>
      </c>
      <c r="B18" s="12">
        <f>A18+$H$14</f>
        <v>42.400000000000006</v>
      </c>
      <c r="C18" s="6">
        <f t="shared" ref="C18:C24" si="0">(A18+B18)/2</f>
        <v>39.550000000000004</v>
      </c>
      <c r="D18" s="7">
        <f t="shared" ref="D18:D24" si="1">COUNTIFS($A$2:$J$11,"&gt;="&amp;A18,$A$2:$J$11,"&lt;"&amp;B18)</f>
        <v>10</v>
      </c>
      <c r="E18" s="6">
        <f t="shared" ref="E18:E25" si="2">D18/$I$12</f>
        <v>0.1</v>
      </c>
      <c r="F18" s="6">
        <f t="shared" ref="F18:F25" si="3">ROUNDUP(E18/$H$14,3)</f>
        <v>1.8000000000000002E-2</v>
      </c>
      <c r="G18" s="38" t="s">
        <v>17</v>
      </c>
      <c r="H18" s="39"/>
      <c r="I18" s="39"/>
    </row>
    <row r="19" spans="1:11" x14ac:dyDescent="0.3">
      <c r="A19" s="12">
        <f t="shared" ref="A19:A24" si="4">A18+$H$14</f>
        <v>42.400000000000006</v>
      </c>
      <c r="B19" s="12">
        <f t="shared" ref="B19:B24" si="5">A19+$H$14</f>
        <v>48.100000000000009</v>
      </c>
      <c r="C19" s="6">
        <f t="shared" si="0"/>
        <v>45.250000000000007</v>
      </c>
      <c r="D19" s="7">
        <f t="shared" si="1"/>
        <v>19</v>
      </c>
      <c r="E19" s="6">
        <f t="shared" si="2"/>
        <v>0.19</v>
      </c>
      <c r="F19" s="6">
        <f t="shared" si="3"/>
        <v>3.4000000000000002E-2</v>
      </c>
      <c r="G19" s="21" t="s">
        <v>18</v>
      </c>
      <c r="H19" s="9">
        <f>SUMPRODUCT(C17:C24,C17:C24,D17:D24)/100-H17*H17</f>
        <v>91.478843999999754</v>
      </c>
      <c r="I19" s="9"/>
    </row>
    <row r="20" spans="1:11" x14ac:dyDescent="0.3">
      <c r="A20" s="12">
        <f t="shared" si="4"/>
        <v>48.100000000000009</v>
      </c>
      <c r="B20" s="12">
        <f t="shared" si="5"/>
        <v>53.800000000000011</v>
      </c>
      <c r="C20" s="6">
        <f t="shared" si="0"/>
        <v>50.95000000000001</v>
      </c>
      <c r="D20" s="7">
        <f t="shared" si="1"/>
        <v>17</v>
      </c>
      <c r="E20" s="6">
        <f t="shared" si="2"/>
        <v>0.17</v>
      </c>
      <c r="F20" s="6">
        <f t="shared" si="3"/>
        <v>3.0000000000000002E-2</v>
      </c>
      <c r="G20" s="21" t="s">
        <v>29</v>
      </c>
      <c r="H20" s="9">
        <f>H19*100/99</f>
        <v>92.402872727272481</v>
      </c>
      <c r="I20" s="9"/>
    </row>
    <row r="21" spans="1:11" ht="15.6" x14ac:dyDescent="0.3">
      <c r="A21" s="12">
        <f t="shared" si="4"/>
        <v>53.800000000000011</v>
      </c>
      <c r="B21" s="12">
        <f t="shared" si="5"/>
        <v>59.500000000000014</v>
      </c>
      <c r="C21" s="6">
        <f t="shared" si="0"/>
        <v>56.650000000000013</v>
      </c>
      <c r="D21" s="7">
        <f t="shared" si="1"/>
        <v>24</v>
      </c>
      <c r="E21" s="6">
        <f t="shared" si="2"/>
        <v>0.24</v>
      </c>
      <c r="F21" s="6">
        <f t="shared" si="3"/>
        <v>4.3000000000000003E-2</v>
      </c>
      <c r="G21" s="21" t="s">
        <v>33</v>
      </c>
      <c r="H21" s="8">
        <f>SQRT(H20)</f>
        <v>9.6126412981694305</v>
      </c>
      <c r="I21" s="9"/>
    </row>
    <row r="22" spans="1:11" x14ac:dyDescent="0.3">
      <c r="A22" s="12">
        <f t="shared" si="4"/>
        <v>59.500000000000014</v>
      </c>
      <c r="B22" s="12">
        <f t="shared" si="5"/>
        <v>65.200000000000017</v>
      </c>
      <c r="C22" s="6">
        <f t="shared" si="0"/>
        <v>62.350000000000016</v>
      </c>
      <c r="D22" s="7">
        <f t="shared" si="1"/>
        <v>17</v>
      </c>
      <c r="E22" s="6">
        <f t="shared" si="2"/>
        <v>0.17</v>
      </c>
      <c r="F22" s="6">
        <f t="shared" si="3"/>
        <v>3.0000000000000002E-2</v>
      </c>
    </row>
    <row r="23" spans="1:11" x14ac:dyDescent="0.3">
      <c r="A23" s="12">
        <f t="shared" si="4"/>
        <v>65.200000000000017</v>
      </c>
      <c r="B23" s="12">
        <f t="shared" si="5"/>
        <v>70.90000000000002</v>
      </c>
      <c r="C23" s="6">
        <f t="shared" si="0"/>
        <v>68.050000000000011</v>
      </c>
      <c r="D23" s="7">
        <f t="shared" si="1"/>
        <v>5</v>
      </c>
      <c r="E23" s="6">
        <f t="shared" si="2"/>
        <v>0.05</v>
      </c>
      <c r="F23" s="6">
        <f t="shared" si="3"/>
        <v>9.0000000000000011E-3</v>
      </c>
    </row>
    <row r="24" spans="1:11" s="2" customFormat="1" x14ac:dyDescent="0.3">
      <c r="A24" s="12">
        <f t="shared" si="4"/>
        <v>70.90000000000002</v>
      </c>
      <c r="B24" s="12">
        <f t="shared" si="5"/>
        <v>76.600000000000023</v>
      </c>
      <c r="C24" s="6">
        <f t="shared" si="0"/>
        <v>73.750000000000028</v>
      </c>
      <c r="D24" s="7">
        <f t="shared" si="1"/>
        <v>4</v>
      </c>
      <c r="E24" s="6">
        <f t="shared" si="2"/>
        <v>0.04</v>
      </c>
      <c r="F24" s="6">
        <f t="shared" si="3"/>
        <v>8.0000000000000002E-3</v>
      </c>
    </row>
    <row r="25" spans="1:11" x14ac:dyDescent="0.3">
      <c r="D25" s="31">
        <f>SUM(D17:D24)</f>
        <v>100</v>
      </c>
      <c r="E25" s="34">
        <f t="shared" si="2"/>
        <v>1</v>
      </c>
      <c r="F25" s="34">
        <f t="shared" si="3"/>
        <v>0.17599999999999999</v>
      </c>
    </row>
    <row r="26" spans="1:11" x14ac:dyDescent="0.3">
      <c r="A26" s="40" t="s">
        <v>19</v>
      </c>
      <c r="B26" s="40"/>
      <c r="C26" s="40"/>
      <c r="D26" s="40"/>
      <c r="E26" s="40"/>
      <c r="F26" s="40"/>
      <c r="G26" s="40"/>
      <c r="H26" s="40"/>
      <c r="I26" s="40"/>
    </row>
    <row r="27" spans="1:11" x14ac:dyDescent="0.3">
      <c r="A27" s="19" t="s">
        <v>10</v>
      </c>
      <c r="B27" s="19" t="s">
        <v>11</v>
      </c>
      <c r="C27" s="19" t="s">
        <v>13</v>
      </c>
      <c r="D27" s="19" t="s">
        <v>20</v>
      </c>
      <c r="E27" s="19" t="s">
        <v>21</v>
      </c>
      <c r="F27" s="19" t="s">
        <v>22</v>
      </c>
      <c r="G27" s="20" t="s">
        <v>23</v>
      </c>
      <c r="H27" s="46" t="s">
        <v>24</v>
      </c>
      <c r="I27" s="47"/>
      <c r="J27" s="19" t="s">
        <v>25</v>
      </c>
    </row>
    <row r="28" spans="1:11" x14ac:dyDescent="0.3">
      <c r="A28" s="15">
        <v>-9.9999999999999903E+37</v>
      </c>
      <c r="B28" s="12">
        <f>B18</f>
        <v>42.400000000000006</v>
      </c>
      <c r="C28" s="12">
        <f>COUNTIFS($A$2:$J$11,"&gt;="&amp;A17,$A$2:$J$11,"&lt;"&amp;B18)</f>
        <v>14</v>
      </c>
      <c r="D28" s="17">
        <f t="shared" ref="D28:D33" si="6">ROUND(_xlfn.NORM.S.DIST((B28-$H$17)/$H$21, TRUE) - _xlfn.NORM.S.DIST((A28-$H$17)/$H$21, TRUE), 5)</f>
        <v>0.13247</v>
      </c>
      <c r="E28" s="6">
        <f t="shared" ref="E28:E33" si="7">100*D28</f>
        <v>13.247</v>
      </c>
      <c r="F28" s="6">
        <f t="shared" ref="F28:F33" si="8">C28-E28</f>
        <v>0.75300000000000011</v>
      </c>
      <c r="G28" s="6">
        <f t="shared" ref="G28:G33" si="9">ROUND(F28^2,2)</f>
        <v>0.56999999999999995</v>
      </c>
      <c r="H28" s="37">
        <f t="shared" ref="H28:H33" si="10">ROUND((G28/E28), 4)</f>
        <v>4.2999999999999997E-2</v>
      </c>
      <c r="I28" s="37"/>
      <c r="J28" s="16">
        <f t="shared" ref="J28:J33" si="11">ROUND((C28^2/E28), 4)</f>
        <v>14.7958</v>
      </c>
    </row>
    <row r="29" spans="1:11" x14ac:dyDescent="0.3">
      <c r="A29" s="12">
        <f>A19</f>
        <v>42.400000000000006</v>
      </c>
      <c r="B29" s="12">
        <f>B19</f>
        <v>48.100000000000009</v>
      </c>
      <c r="C29" s="12">
        <f>COUNTIFS($A$2:$J$11,"&gt;="&amp;A19,$A$2:$J$11,"&lt;"&amp;B19)</f>
        <v>19</v>
      </c>
      <c r="D29" s="17">
        <f t="shared" si="6"/>
        <v>0.16843</v>
      </c>
      <c r="E29" s="6">
        <f t="shared" si="7"/>
        <v>16.843</v>
      </c>
      <c r="F29" s="6">
        <f t="shared" si="8"/>
        <v>2.157</v>
      </c>
      <c r="G29" s="6">
        <f t="shared" si="9"/>
        <v>4.6500000000000004</v>
      </c>
      <c r="H29" s="37">
        <f t="shared" si="10"/>
        <v>0.27610000000000001</v>
      </c>
      <c r="I29" s="37"/>
      <c r="J29" s="16">
        <f t="shared" si="11"/>
        <v>21.433199999999999</v>
      </c>
    </row>
    <row r="30" spans="1:11" x14ac:dyDescent="0.3">
      <c r="A30" s="12">
        <f>A20</f>
        <v>48.100000000000009</v>
      </c>
      <c r="B30" s="12">
        <f>B20</f>
        <v>53.800000000000011</v>
      </c>
      <c r="C30" s="12">
        <f>COUNTIFS($A$2:$J$11,"&gt;="&amp;A20,$A$2:$J$11,"&lt;"&amp;B20)</f>
        <v>17</v>
      </c>
      <c r="D30" s="17">
        <f t="shared" si="6"/>
        <v>0.22746</v>
      </c>
      <c r="E30" s="6">
        <f t="shared" si="7"/>
        <v>22.745999999999999</v>
      </c>
      <c r="F30" s="6">
        <f t="shared" si="8"/>
        <v>-5.7459999999999987</v>
      </c>
      <c r="G30" s="6">
        <f t="shared" si="9"/>
        <v>33.020000000000003</v>
      </c>
      <c r="H30" s="37">
        <f t="shared" si="10"/>
        <v>1.4517</v>
      </c>
      <c r="I30" s="37"/>
      <c r="J30" s="16">
        <f t="shared" si="11"/>
        <v>12.705500000000001</v>
      </c>
      <c r="K30" s="2"/>
    </row>
    <row r="31" spans="1:11" x14ac:dyDescent="0.3">
      <c r="A31" s="12">
        <f>A21</f>
        <v>53.800000000000011</v>
      </c>
      <c r="B31" s="12">
        <f>B21</f>
        <v>59.500000000000014</v>
      </c>
      <c r="C31" s="12">
        <f>COUNTIFS($A$2:$J$11,"&gt;="&amp;A21,$A$2:$J$11,"&lt;"&amp;B21)</f>
        <v>24</v>
      </c>
      <c r="D31" s="17">
        <f t="shared" si="6"/>
        <v>0.21833</v>
      </c>
      <c r="E31" s="6">
        <f t="shared" si="7"/>
        <v>21.832999999999998</v>
      </c>
      <c r="F31" s="6">
        <f t="shared" si="8"/>
        <v>2.1670000000000016</v>
      </c>
      <c r="G31" s="6">
        <f t="shared" si="9"/>
        <v>4.7</v>
      </c>
      <c r="H31" s="37">
        <f t="shared" si="10"/>
        <v>0.21529999999999999</v>
      </c>
      <c r="I31" s="37"/>
      <c r="J31" s="16">
        <f t="shared" si="11"/>
        <v>26.382100000000001</v>
      </c>
    </row>
    <row r="32" spans="1:11" x14ac:dyDescent="0.3">
      <c r="A32" s="12">
        <f>A22</f>
        <v>59.500000000000014</v>
      </c>
      <c r="B32" s="12">
        <f>B22</f>
        <v>65.200000000000017</v>
      </c>
      <c r="C32" s="12">
        <f>COUNTIFS($A$2:$J$11,"&gt;="&amp;A22,$A$2:$J$11,"&lt;"&amp;B22)</f>
        <v>17</v>
      </c>
      <c r="D32" s="17">
        <f>ROUND(_xlfn.NORM.S.DIST((B32-$H$17)/$H$21, TRUE) - _xlfn.NORM.S.DIST((A32-$H$17)/$H$21, TRUE), 5)</f>
        <v>0.14895</v>
      </c>
      <c r="E32" s="6">
        <f t="shared" si="7"/>
        <v>14.895</v>
      </c>
      <c r="F32" s="6">
        <f t="shared" si="8"/>
        <v>2.1050000000000004</v>
      </c>
      <c r="G32" s="6">
        <f t="shared" si="9"/>
        <v>4.43</v>
      </c>
      <c r="H32" s="37">
        <f t="shared" si="10"/>
        <v>0.2974</v>
      </c>
      <c r="I32" s="37"/>
      <c r="J32" s="16">
        <f t="shared" si="11"/>
        <v>19.4025</v>
      </c>
    </row>
    <row r="33" spans="1:10" x14ac:dyDescent="0.3">
      <c r="A33" s="12">
        <f>A23</f>
        <v>65.200000000000017</v>
      </c>
      <c r="B33" s="23">
        <v>9.9999999999999903E+37</v>
      </c>
      <c r="C33" s="12">
        <f>COUNTIFS($A$2:$J$11,"&gt;="&amp;A23,$A$2:$J$11,"&lt;"&amp;B24)</f>
        <v>9</v>
      </c>
      <c r="D33" s="17">
        <f>ROUND(_xlfn.NORM.S.DIST((B33-$H$17)/$H$21, TRUE) - _xlfn.NORM.S.DIST((A33-$H$17)/$H$21, TRUE), 5)</f>
        <v>0.10435999999999999</v>
      </c>
      <c r="E33" s="6">
        <f t="shared" si="7"/>
        <v>10.436</v>
      </c>
      <c r="F33" s="6">
        <f t="shared" si="8"/>
        <v>-1.4359999999999999</v>
      </c>
      <c r="G33" s="6">
        <f t="shared" si="9"/>
        <v>2.06</v>
      </c>
      <c r="H33" s="37">
        <f t="shared" si="10"/>
        <v>0.19739999999999999</v>
      </c>
      <c r="I33" s="37"/>
      <c r="J33" s="16">
        <f t="shared" si="11"/>
        <v>7.7615999999999996</v>
      </c>
    </row>
    <row r="34" spans="1:1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3">
      <c r="A35" s="35" t="s">
        <v>26</v>
      </c>
      <c r="B35" s="35"/>
      <c r="C35" s="7">
        <f>SUM(C28:C33)</f>
        <v>100</v>
      </c>
      <c r="D35" s="7">
        <f>SUM(D28:D33)</f>
        <v>1</v>
      </c>
      <c r="E35" s="7">
        <f>100*D35</f>
        <v>100</v>
      </c>
      <c r="F35" s="7"/>
      <c r="G35" s="22" t="s">
        <v>30</v>
      </c>
      <c r="H35" s="36">
        <f>ROUND(SUM(H28:I33),4)</f>
        <v>2.4809000000000001</v>
      </c>
      <c r="I35" s="36"/>
      <c r="J35" s="24">
        <f>ROUND(SUM(J28:J33), 2)</f>
        <v>102.48</v>
      </c>
    </row>
    <row r="36" spans="1:10" x14ac:dyDescent="0.3">
      <c r="A36" s="31"/>
      <c r="B36" s="31"/>
      <c r="C36" s="32"/>
      <c r="D36" s="7" t="s">
        <v>27</v>
      </c>
      <c r="E36" s="33">
        <f>6-2-1</f>
        <v>3</v>
      </c>
      <c r="F36" s="7"/>
      <c r="G36" s="22" t="s">
        <v>34</v>
      </c>
      <c r="H36" s="36">
        <f xml:space="preserve"> ROUND(_xlfn.CHISQ.INV.RT(0.05,E36), 4)</f>
        <v>7.8147000000000002</v>
      </c>
      <c r="I36" s="36"/>
      <c r="J36" s="7"/>
    </row>
    <row r="37" spans="1:10" x14ac:dyDescent="0.3">
      <c r="A37" s="27"/>
      <c r="B37" s="27"/>
      <c r="C37" s="27"/>
      <c r="D37" s="31"/>
      <c r="E37" s="31"/>
      <c r="F37" s="31"/>
      <c r="G37" s="31"/>
      <c r="H37" s="31"/>
      <c r="I37" s="31"/>
      <c r="J37" s="31"/>
    </row>
    <row r="38" spans="1:10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</row>
    <row r="39" spans="1:10" x14ac:dyDescent="0.3">
      <c r="A39" s="27"/>
      <c r="B39" s="27"/>
      <c r="C39" s="27"/>
      <c r="D39" s="27"/>
      <c r="E39" s="27"/>
      <c r="F39" s="27"/>
      <c r="G39" s="27"/>
      <c r="H39" s="27"/>
      <c r="I39" s="27"/>
      <c r="J39" s="27"/>
    </row>
    <row r="40" spans="1:10" x14ac:dyDescent="0.3">
      <c r="A40" s="30"/>
      <c r="B40" s="30"/>
      <c r="C40" s="29"/>
      <c r="D40" s="27"/>
      <c r="E40" s="29"/>
      <c r="F40" s="27"/>
      <c r="G40" s="27"/>
      <c r="H40" s="27"/>
      <c r="I40" s="27"/>
      <c r="J40" s="27"/>
    </row>
    <row r="41" spans="1:10" x14ac:dyDescent="0.3">
      <c r="A41" s="27"/>
      <c r="B41" s="27"/>
      <c r="C41" s="27"/>
      <c r="D41" s="27"/>
      <c r="E41" s="27"/>
      <c r="F41" s="30"/>
      <c r="G41" s="30"/>
      <c r="H41" s="27"/>
      <c r="I41" s="27"/>
      <c r="J41" s="27"/>
    </row>
    <row r="42" spans="1:10" x14ac:dyDescent="0.3">
      <c r="A42" s="27"/>
      <c r="B42" s="27"/>
      <c r="C42" s="27"/>
      <c r="D42" s="27"/>
      <c r="E42" s="27"/>
      <c r="F42" s="27"/>
      <c r="G42" s="27"/>
      <c r="H42" s="27"/>
      <c r="I42" s="27"/>
      <c r="J42" s="27"/>
    </row>
    <row r="43" spans="1:10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0" x14ac:dyDescent="0.3">
      <c r="A44" s="28"/>
      <c r="B44" s="28"/>
      <c r="C44" s="28"/>
      <c r="D44" s="28"/>
      <c r="E44" s="28"/>
      <c r="H44" s="28"/>
      <c r="I44" s="28"/>
      <c r="J44" s="28"/>
    </row>
    <row r="45" spans="1:10" x14ac:dyDescent="0.3">
      <c r="C45" s="26"/>
    </row>
  </sheetData>
  <mergeCells count="19">
    <mergeCell ref="H27:I27"/>
    <mergeCell ref="H28:I28"/>
    <mergeCell ref="H29:I29"/>
    <mergeCell ref="G18:I18"/>
    <mergeCell ref="A26:I26"/>
    <mergeCell ref="A1:B1"/>
    <mergeCell ref="A12:C12"/>
    <mergeCell ref="A14:C14"/>
    <mergeCell ref="E14:F14"/>
    <mergeCell ref="A15:F15"/>
    <mergeCell ref="G16:I16"/>
    <mergeCell ref="F12:G12"/>
    <mergeCell ref="A35:B35"/>
    <mergeCell ref="H35:I35"/>
    <mergeCell ref="H36:I36"/>
    <mergeCell ref="H30:I30"/>
    <mergeCell ref="H31:I31"/>
    <mergeCell ref="H32:I32"/>
    <mergeCell ref="H33:I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2024-11-20T12:59:39Z</dcterms:modified>
</cp:coreProperties>
</file>