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陈忠源\Desktop\投稿资料\Data\"/>
    </mc:Choice>
  </mc:AlternateContent>
  <xr:revisionPtr revIDLastSave="0" documentId="8_{6931153D-FC00-452C-895C-05A54B111943}" xr6:coauthVersionLast="47" xr6:coauthVersionMax="47" xr10:uidLastSave="{00000000-0000-0000-0000-000000000000}"/>
  <bookViews>
    <workbookView xWindow="-110" yWindow="-110" windowWidth="25820" windowHeight="15500" xr2:uid="{56C58B52-968F-48BC-8B67-70B127667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5" i="1" l="1"/>
  <c r="X43" i="1" l="1"/>
  <c r="X42" i="1"/>
  <c r="AJ126" i="1"/>
  <c r="AG126" i="1"/>
  <c r="AD126" i="1"/>
  <c r="AA126" i="1"/>
  <c r="X126" i="1"/>
  <c r="U126" i="1"/>
  <c r="R126" i="1"/>
  <c r="O126" i="1"/>
  <c r="L126" i="1"/>
  <c r="I126" i="1"/>
  <c r="AJ125" i="1"/>
  <c r="AG125" i="1"/>
  <c r="AD125" i="1"/>
  <c r="AA125" i="1"/>
  <c r="X125" i="1"/>
  <c r="U125" i="1"/>
  <c r="R125" i="1"/>
  <c r="O125" i="1"/>
  <c r="L125" i="1"/>
  <c r="I125" i="1"/>
  <c r="E125" i="1"/>
  <c r="AE125" i="1" s="1"/>
  <c r="AJ124" i="1"/>
  <c r="AG124" i="1"/>
  <c r="AD124" i="1"/>
  <c r="AA124" i="1"/>
  <c r="X124" i="1"/>
  <c r="U124" i="1"/>
  <c r="R124" i="1"/>
  <c r="O124" i="1"/>
  <c r="L124" i="1"/>
  <c r="I124" i="1"/>
  <c r="AJ123" i="1"/>
  <c r="AG123" i="1"/>
  <c r="AD123" i="1"/>
  <c r="AA123" i="1"/>
  <c r="X123" i="1"/>
  <c r="U123" i="1"/>
  <c r="R123" i="1"/>
  <c r="O123" i="1"/>
  <c r="L123" i="1"/>
  <c r="I123" i="1"/>
  <c r="E123" i="1"/>
  <c r="V123" i="1" s="1"/>
  <c r="AJ122" i="1"/>
  <c r="AG122" i="1"/>
  <c r="AD122" i="1"/>
  <c r="AA122" i="1"/>
  <c r="X122" i="1"/>
  <c r="U122" i="1"/>
  <c r="R122" i="1"/>
  <c r="O122" i="1"/>
  <c r="L122" i="1"/>
  <c r="I122" i="1"/>
  <c r="E122" i="1"/>
  <c r="G122" i="1" s="1"/>
  <c r="AJ121" i="1"/>
  <c r="AG121" i="1"/>
  <c r="AD121" i="1"/>
  <c r="AA121" i="1"/>
  <c r="X121" i="1"/>
  <c r="U121" i="1"/>
  <c r="R121" i="1"/>
  <c r="O121" i="1"/>
  <c r="L121" i="1"/>
  <c r="I121" i="1"/>
  <c r="E121" i="1"/>
  <c r="M121" i="1" s="1"/>
  <c r="AJ120" i="1"/>
  <c r="AG120" i="1"/>
  <c r="AD120" i="1"/>
  <c r="AA120" i="1"/>
  <c r="X120" i="1"/>
  <c r="U120" i="1"/>
  <c r="R120" i="1"/>
  <c r="O120" i="1"/>
  <c r="L120" i="1"/>
  <c r="I120" i="1"/>
  <c r="E120" i="1"/>
  <c r="G120" i="1" s="1"/>
  <c r="AJ119" i="1"/>
  <c r="AG119" i="1"/>
  <c r="AD119" i="1"/>
  <c r="AA119" i="1"/>
  <c r="X119" i="1"/>
  <c r="U119" i="1"/>
  <c r="R119" i="1"/>
  <c r="O119" i="1"/>
  <c r="L119" i="1"/>
  <c r="I119" i="1"/>
  <c r="E119" i="1"/>
  <c r="Y119" i="1" s="1"/>
  <c r="AJ118" i="1"/>
  <c r="AG118" i="1"/>
  <c r="AD118" i="1"/>
  <c r="AA118" i="1"/>
  <c r="X118" i="1"/>
  <c r="U118" i="1"/>
  <c r="R118" i="1"/>
  <c r="O118" i="1"/>
  <c r="L118" i="1"/>
  <c r="I118" i="1"/>
  <c r="E118" i="1"/>
  <c r="S118" i="1" s="1"/>
  <c r="AJ102" i="1"/>
  <c r="AG102" i="1"/>
  <c r="AD102" i="1"/>
  <c r="AA102" i="1"/>
  <c r="X102" i="1"/>
  <c r="U102" i="1"/>
  <c r="R102" i="1"/>
  <c r="O102" i="1"/>
  <c r="L102" i="1"/>
  <c r="I102" i="1"/>
  <c r="AJ101" i="1"/>
  <c r="AG101" i="1"/>
  <c r="AD101" i="1"/>
  <c r="AA101" i="1"/>
  <c r="X101" i="1"/>
  <c r="U101" i="1"/>
  <c r="R101" i="1"/>
  <c r="O101" i="1"/>
  <c r="L101" i="1"/>
  <c r="I101" i="1"/>
  <c r="E101" i="1"/>
  <c r="AE101" i="1" s="1"/>
  <c r="AJ100" i="1"/>
  <c r="AG100" i="1"/>
  <c r="AD100" i="1"/>
  <c r="AA100" i="1"/>
  <c r="X100" i="1"/>
  <c r="U100" i="1"/>
  <c r="R100" i="1"/>
  <c r="O100" i="1"/>
  <c r="L100" i="1"/>
  <c r="I100" i="1"/>
  <c r="AJ99" i="1"/>
  <c r="AG99" i="1"/>
  <c r="AD99" i="1"/>
  <c r="AA99" i="1"/>
  <c r="X99" i="1"/>
  <c r="U99" i="1"/>
  <c r="R99" i="1"/>
  <c r="O99" i="1"/>
  <c r="L99" i="1"/>
  <c r="I99" i="1"/>
  <c r="E99" i="1"/>
  <c r="V99" i="1" s="1"/>
  <c r="AJ98" i="1"/>
  <c r="AG98" i="1"/>
  <c r="AD98" i="1"/>
  <c r="AA98" i="1"/>
  <c r="X98" i="1"/>
  <c r="U98" i="1"/>
  <c r="R98" i="1"/>
  <c r="O98" i="1"/>
  <c r="L98" i="1"/>
  <c r="I98" i="1"/>
  <c r="E98" i="1"/>
  <c r="G98" i="1" s="1"/>
  <c r="AJ97" i="1"/>
  <c r="AG97" i="1"/>
  <c r="AD97" i="1"/>
  <c r="AA97" i="1"/>
  <c r="X97" i="1"/>
  <c r="U97" i="1"/>
  <c r="R97" i="1"/>
  <c r="O97" i="1"/>
  <c r="L97" i="1"/>
  <c r="I97" i="1"/>
  <c r="E97" i="1"/>
  <c r="M97" i="1" s="1"/>
  <c r="AJ96" i="1"/>
  <c r="AG96" i="1"/>
  <c r="AD96" i="1"/>
  <c r="AA96" i="1"/>
  <c r="X96" i="1"/>
  <c r="U96" i="1"/>
  <c r="R96" i="1"/>
  <c r="O96" i="1"/>
  <c r="L96" i="1"/>
  <c r="I96" i="1"/>
  <c r="E96" i="1"/>
  <c r="G96" i="1" s="1"/>
  <c r="AJ95" i="1"/>
  <c r="AG95" i="1"/>
  <c r="AD95" i="1"/>
  <c r="AA95" i="1"/>
  <c r="X95" i="1"/>
  <c r="U95" i="1"/>
  <c r="R95" i="1"/>
  <c r="O95" i="1"/>
  <c r="L95" i="1"/>
  <c r="I95" i="1"/>
  <c r="E95" i="1"/>
  <c r="AH95" i="1" s="1"/>
  <c r="AJ94" i="1"/>
  <c r="AG94" i="1"/>
  <c r="AD94" i="1"/>
  <c r="AA94" i="1"/>
  <c r="X94" i="1"/>
  <c r="U94" i="1"/>
  <c r="R94" i="1"/>
  <c r="O94" i="1"/>
  <c r="L94" i="1"/>
  <c r="I94" i="1"/>
  <c r="E94" i="1"/>
  <c r="AH94" i="1" s="1"/>
  <c r="AJ76" i="1"/>
  <c r="AG76" i="1"/>
  <c r="AD76" i="1"/>
  <c r="AA76" i="1"/>
  <c r="X76" i="1"/>
  <c r="U76" i="1"/>
  <c r="R76" i="1"/>
  <c r="O76" i="1"/>
  <c r="L76" i="1"/>
  <c r="I76" i="1"/>
  <c r="AJ75" i="1"/>
  <c r="AG75" i="1"/>
  <c r="AD75" i="1"/>
  <c r="AA75" i="1"/>
  <c r="X75" i="1"/>
  <c r="U75" i="1"/>
  <c r="R75" i="1"/>
  <c r="O75" i="1"/>
  <c r="L75" i="1"/>
  <c r="I75" i="1"/>
  <c r="E75" i="1"/>
  <c r="S75" i="1" s="1"/>
  <c r="AJ74" i="1"/>
  <c r="AG74" i="1"/>
  <c r="AD74" i="1"/>
  <c r="AA74" i="1"/>
  <c r="X74" i="1"/>
  <c r="U74" i="1"/>
  <c r="R74" i="1"/>
  <c r="O74" i="1"/>
  <c r="L74" i="1"/>
  <c r="I74" i="1"/>
  <c r="AJ73" i="1"/>
  <c r="AG73" i="1"/>
  <c r="AD73" i="1"/>
  <c r="AA73" i="1"/>
  <c r="X73" i="1"/>
  <c r="U73" i="1"/>
  <c r="R73" i="1"/>
  <c r="O73" i="1"/>
  <c r="L73" i="1"/>
  <c r="I73" i="1"/>
  <c r="E73" i="1"/>
  <c r="J73" i="1" s="1"/>
  <c r="AJ72" i="1"/>
  <c r="AG72" i="1"/>
  <c r="AE72" i="1"/>
  <c r="AD72" i="1"/>
  <c r="AA72" i="1"/>
  <c r="X72" i="1"/>
  <c r="U72" i="1"/>
  <c r="R72" i="1"/>
  <c r="O72" i="1"/>
  <c r="L72" i="1"/>
  <c r="I72" i="1"/>
  <c r="E72" i="1"/>
  <c r="M72" i="1" s="1"/>
  <c r="AJ71" i="1"/>
  <c r="AG71" i="1"/>
  <c r="AD71" i="1"/>
  <c r="AA71" i="1"/>
  <c r="X71" i="1"/>
  <c r="U71" i="1"/>
  <c r="R71" i="1"/>
  <c r="O71" i="1"/>
  <c r="L71" i="1"/>
  <c r="I71" i="1"/>
  <c r="E71" i="1"/>
  <c r="AH71" i="1" s="1"/>
  <c r="AJ70" i="1"/>
  <c r="AG70" i="1"/>
  <c r="AD70" i="1"/>
  <c r="AA70" i="1"/>
  <c r="X70" i="1"/>
  <c r="U70" i="1"/>
  <c r="R70" i="1"/>
  <c r="O70" i="1"/>
  <c r="L70" i="1"/>
  <c r="I70" i="1"/>
  <c r="E70" i="1"/>
  <c r="AE70" i="1" s="1"/>
  <c r="AJ69" i="1"/>
  <c r="AG69" i="1"/>
  <c r="AD69" i="1"/>
  <c r="AA69" i="1"/>
  <c r="X69" i="1"/>
  <c r="U69" i="1"/>
  <c r="R69" i="1"/>
  <c r="O69" i="1"/>
  <c r="L69" i="1"/>
  <c r="I69" i="1"/>
  <c r="E69" i="1"/>
  <c r="AB69" i="1" s="1"/>
  <c r="AJ68" i="1"/>
  <c r="AG68" i="1"/>
  <c r="AD68" i="1"/>
  <c r="AA68" i="1"/>
  <c r="X68" i="1"/>
  <c r="U68" i="1"/>
  <c r="R68" i="1"/>
  <c r="O68" i="1"/>
  <c r="L68" i="1"/>
  <c r="I68" i="1"/>
  <c r="E68" i="1"/>
  <c r="V68" i="1" s="1"/>
  <c r="AJ63" i="1"/>
  <c r="AG63" i="1"/>
  <c r="AD63" i="1"/>
  <c r="AA63" i="1"/>
  <c r="X63" i="1"/>
  <c r="U63" i="1"/>
  <c r="R63" i="1"/>
  <c r="O63" i="1"/>
  <c r="L63" i="1"/>
  <c r="I63" i="1"/>
  <c r="AJ62" i="1"/>
  <c r="AG62" i="1"/>
  <c r="AD62" i="1"/>
  <c r="AA62" i="1"/>
  <c r="X62" i="1"/>
  <c r="U62" i="1"/>
  <c r="R62" i="1"/>
  <c r="O62" i="1"/>
  <c r="L62" i="1"/>
  <c r="I62" i="1"/>
  <c r="E62" i="1"/>
  <c r="S62" i="1" s="1"/>
  <c r="AJ61" i="1"/>
  <c r="AG61" i="1"/>
  <c r="AD61" i="1"/>
  <c r="AA61" i="1"/>
  <c r="X61" i="1"/>
  <c r="U61" i="1"/>
  <c r="R61" i="1"/>
  <c r="O61" i="1"/>
  <c r="L61" i="1"/>
  <c r="I61" i="1"/>
  <c r="AJ60" i="1"/>
  <c r="AG60" i="1"/>
  <c r="AD60" i="1"/>
  <c r="AA60" i="1"/>
  <c r="X60" i="1"/>
  <c r="U60" i="1"/>
  <c r="R60" i="1"/>
  <c r="O60" i="1"/>
  <c r="L60" i="1"/>
  <c r="I60" i="1"/>
  <c r="E60" i="1"/>
  <c r="J60" i="1" s="1"/>
  <c r="AJ59" i="1"/>
  <c r="AG59" i="1"/>
  <c r="AD59" i="1"/>
  <c r="AA59" i="1"/>
  <c r="X59" i="1"/>
  <c r="U59" i="1"/>
  <c r="R59" i="1"/>
  <c r="O59" i="1"/>
  <c r="L59" i="1"/>
  <c r="I59" i="1"/>
  <c r="E59" i="1"/>
  <c r="G59" i="1" s="1"/>
  <c r="AJ58" i="1"/>
  <c r="AG58" i="1"/>
  <c r="AD58" i="1"/>
  <c r="AA58" i="1"/>
  <c r="X58" i="1"/>
  <c r="U58" i="1"/>
  <c r="R58" i="1"/>
  <c r="O58" i="1"/>
  <c r="L58" i="1"/>
  <c r="I58" i="1"/>
  <c r="E58" i="1"/>
  <c r="AH58" i="1" s="1"/>
  <c r="AJ57" i="1"/>
  <c r="AG57" i="1"/>
  <c r="AD57" i="1"/>
  <c r="AA57" i="1"/>
  <c r="X57" i="1"/>
  <c r="U57" i="1"/>
  <c r="R57" i="1"/>
  <c r="O57" i="1"/>
  <c r="L57" i="1"/>
  <c r="I57" i="1"/>
  <c r="E57" i="1"/>
  <c r="AE57" i="1" s="1"/>
  <c r="AJ56" i="1"/>
  <c r="AG56" i="1"/>
  <c r="AD56" i="1"/>
  <c r="AA56" i="1"/>
  <c r="X56" i="1"/>
  <c r="U56" i="1"/>
  <c r="R56" i="1"/>
  <c r="O56" i="1"/>
  <c r="L56" i="1"/>
  <c r="I56" i="1"/>
  <c r="E56" i="1"/>
  <c r="AB56" i="1" s="1"/>
  <c r="AJ55" i="1"/>
  <c r="AG55" i="1"/>
  <c r="AD55" i="1"/>
  <c r="AA55" i="1"/>
  <c r="X55" i="1"/>
  <c r="U55" i="1"/>
  <c r="R55" i="1"/>
  <c r="O55" i="1"/>
  <c r="L55" i="1"/>
  <c r="I55" i="1"/>
  <c r="E55" i="1"/>
  <c r="V55" i="1" s="1"/>
  <c r="AJ24" i="1"/>
  <c r="AG24" i="1"/>
  <c r="AD24" i="1"/>
  <c r="AA24" i="1"/>
  <c r="X24" i="1"/>
  <c r="U24" i="1"/>
  <c r="R24" i="1"/>
  <c r="O24" i="1"/>
  <c r="L24" i="1"/>
  <c r="I24" i="1"/>
  <c r="AJ23" i="1"/>
  <c r="AG23" i="1"/>
  <c r="AD23" i="1"/>
  <c r="AA23" i="1"/>
  <c r="X23" i="1"/>
  <c r="U23" i="1"/>
  <c r="R23" i="1"/>
  <c r="O23" i="1"/>
  <c r="L23" i="1"/>
  <c r="I23" i="1"/>
  <c r="AJ22" i="1"/>
  <c r="AG22" i="1"/>
  <c r="AD22" i="1"/>
  <c r="AA22" i="1"/>
  <c r="X22" i="1"/>
  <c r="U22" i="1"/>
  <c r="R22" i="1"/>
  <c r="O22" i="1"/>
  <c r="L22" i="1"/>
  <c r="I22" i="1"/>
  <c r="AJ21" i="1"/>
  <c r="AG21" i="1"/>
  <c r="AD21" i="1"/>
  <c r="AA21" i="1"/>
  <c r="X21" i="1"/>
  <c r="U21" i="1"/>
  <c r="R21" i="1"/>
  <c r="O21" i="1"/>
  <c r="L21" i="1"/>
  <c r="I21" i="1"/>
  <c r="AJ20" i="1"/>
  <c r="AG20" i="1"/>
  <c r="AD20" i="1"/>
  <c r="AA20" i="1"/>
  <c r="X20" i="1"/>
  <c r="U20" i="1"/>
  <c r="R20" i="1"/>
  <c r="O20" i="1"/>
  <c r="L20" i="1"/>
  <c r="I20" i="1"/>
  <c r="AJ19" i="1"/>
  <c r="AG19" i="1"/>
  <c r="AD19" i="1"/>
  <c r="AA19" i="1"/>
  <c r="X19" i="1"/>
  <c r="U19" i="1"/>
  <c r="R19" i="1"/>
  <c r="O19" i="1"/>
  <c r="L19" i="1"/>
  <c r="I19" i="1"/>
  <c r="AJ18" i="1"/>
  <c r="AG18" i="1"/>
  <c r="AD18" i="1"/>
  <c r="AA18" i="1"/>
  <c r="X18" i="1"/>
  <c r="U18" i="1"/>
  <c r="R18" i="1"/>
  <c r="O18" i="1"/>
  <c r="L18" i="1"/>
  <c r="I18" i="1"/>
  <c r="AJ17" i="1"/>
  <c r="AG17" i="1"/>
  <c r="AD17" i="1"/>
  <c r="AA17" i="1"/>
  <c r="X17" i="1"/>
  <c r="U17" i="1"/>
  <c r="R17" i="1"/>
  <c r="O17" i="1"/>
  <c r="L17" i="1"/>
  <c r="I17" i="1"/>
  <c r="AJ16" i="1"/>
  <c r="AG16" i="1"/>
  <c r="AD16" i="1"/>
  <c r="AA16" i="1"/>
  <c r="X16" i="1"/>
  <c r="U16" i="1"/>
  <c r="R16" i="1"/>
  <c r="O16" i="1"/>
  <c r="L16" i="1"/>
  <c r="I16" i="1"/>
  <c r="AJ11" i="1"/>
  <c r="AG11" i="1"/>
  <c r="AD11" i="1"/>
  <c r="AA11" i="1"/>
  <c r="X11" i="1"/>
  <c r="U11" i="1"/>
  <c r="R11" i="1"/>
  <c r="O11" i="1"/>
  <c r="L11" i="1"/>
  <c r="I11" i="1"/>
  <c r="AJ10" i="1"/>
  <c r="AG10" i="1"/>
  <c r="AD10" i="1"/>
  <c r="AA10" i="1"/>
  <c r="X10" i="1"/>
  <c r="U10" i="1"/>
  <c r="R10" i="1"/>
  <c r="O10" i="1"/>
  <c r="L10" i="1"/>
  <c r="I10" i="1"/>
  <c r="AJ9" i="1"/>
  <c r="AG9" i="1"/>
  <c r="AD9" i="1"/>
  <c r="AA9" i="1"/>
  <c r="X9" i="1"/>
  <c r="U9" i="1"/>
  <c r="R9" i="1"/>
  <c r="O9" i="1"/>
  <c r="L9" i="1"/>
  <c r="I9" i="1"/>
  <c r="AJ8" i="1"/>
  <c r="AG8" i="1"/>
  <c r="AD8" i="1"/>
  <c r="AA8" i="1"/>
  <c r="X8" i="1"/>
  <c r="U8" i="1"/>
  <c r="R8" i="1"/>
  <c r="O8" i="1"/>
  <c r="L8" i="1"/>
  <c r="I8" i="1"/>
  <c r="AJ7" i="1"/>
  <c r="AG7" i="1"/>
  <c r="AD7" i="1"/>
  <c r="AA7" i="1"/>
  <c r="X7" i="1"/>
  <c r="U7" i="1"/>
  <c r="R7" i="1"/>
  <c r="O7" i="1"/>
  <c r="L7" i="1"/>
  <c r="I7" i="1"/>
  <c r="AJ6" i="1"/>
  <c r="AG6" i="1"/>
  <c r="AD6" i="1"/>
  <c r="AA6" i="1"/>
  <c r="X6" i="1"/>
  <c r="U6" i="1"/>
  <c r="R6" i="1"/>
  <c r="O6" i="1"/>
  <c r="L6" i="1"/>
  <c r="I6" i="1"/>
  <c r="AJ5" i="1"/>
  <c r="AG5" i="1"/>
  <c r="AD5" i="1"/>
  <c r="AA5" i="1"/>
  <c r="X5" i="1"/>
  <c r="U5" i="1"/>
  <c r="R5" i="1"/>
  <c r="O5" i="1"/>
  <c r="L5" i="1"/>
  <c r="I5" i="1"/>
  <c r="AJ4" i="1"/>
  <c r="AG4" i="1"/>
  <c r="AD4" i="1"/>
  <c r="AA4" i="1"/>
  <c r="X4" i="1"/>
  <c r="U4" i="1"/>
  <c r="R4" i="1"/>
  <c r="O4" i="1"/>
  <c r="L4" i="1"/>
  <c r="I4" i="1"/>
  <c r="AJ3" i="1"/>
  <c r="AG3" i="1"/>
  <c r="AD3" i="1"/>
  <c r="AA3" i="1"/>
  <c r="X3" i="1"/>
  <c r="U3" i="1"/>
  <c r="R3" i="1"/>
  <c r="O3" i="1"/>
  <c r="L3" i="1"/>
  <c r="I3" i="1"/>
  <c r="V120" i="1" l="1"/>
  <c r="M120" i="1"/>
  <c r="AH121" i="1"/>
  <c r="AH60" i="1"/>
  <c r="P120" i="1"/>
  <c r="AH69" i="1"/>
  <c r="J98" i="1"/>
  <c r="AE55" i="1"/>
  <c r="AH75" i="1"/>
  <c r="S72" i="1"/>
  <c r="S96" i="1"/>
  <c r="M98" i="1"/>
  <c r="Y120" i="1"/>
  <c r="AB97" i="1"/>
  <c r="Y99" i="1"/>
  <c r="G72" i="1"/>
  <c r="AH123" i="1"/>
  <c r="J72" i="1"/>
  <c r="J96" i="1"/>
  <c r="AE56" i="1"/>
  <c r="M59" i="1"/>
  <c r="V122" i="1"/>
  <c r="V96" i="1"/>
  <c r="AB120" i="1"/>
  <c r="J59" i="1"/>
  <c r="P72" i="1"/>
  <c r="P96" i="1"/>
  <c r="S122" i="1"/>
  <c r="AH56" i="1"/>
  <c r="P59" i="1"/>
  <c r="V72" i="1"/>
  <c r="P98" i="1"/>
  <c r="Y122" i="1"/>
  <c r="Y72" i="1"/>
  <c r="Y96" i="1"/>
  <c r="S98" i="1"/>
  <c r="AE120" i="1"/>
  <c r="S59" i="1"/>
  <c r="AB122" i="1"/>
  <c r="V59" i="1"/>
  <c r="AB72" i="1"/>
  <c r="AB96" i="1"/>
  <c r="V98" i="1"/>
  <c r="AH120" i="1"/>
  <c r="AE122" i="1"/>
  <c r="AH122" i="1"/>
  <c r="AH96" i="1"/>
  <c r="AB59" i="1"/>
  <c r="AH70" i="1"/>
  <c r="AH72" i="1"/>
  <c r="AB98" i="1"/>
  <c r="AE98" i="1"/>
  <c r="P121" i="1"/>
  <c r="AE59" i="1"/>
  <c r="AB68" i="1"/>
  <c r="AH57" i="1"/>
  <c r="Y75" i="1"/>
  <c r="AH98" i="1"/>
  <c r="S121" i="1"/>
  <c r="V62" i="1"/>
  <c r="AH59" i="1"/>
  <c r="Y55" i="1"/>
  <c r="Y62" i="1"/>
  <c r="AE68" i="1"/>
  <c r="P97" i="1"/>
  <c r="AH125" i="1"/>
  <c r="AB75" i="1"/>
  <c r="Y59" i="1"/>
  <c r="Y98" i="1"/>
  <c r="Y68" i="1"/>
  <c r="V121" i="1"/>
  <c r="AB55" i="1"/>
  <c r="AB62" i="1"/>
  <c r="AH68" i="1"/>
  <c r="S97" i="1"/>
  <c r="AE75" i="1"/>
  <c r="Y121" i="1"/>
  <c r="Y123" i="1"/>
  <c r="V97" i="1"/>
  <c r="AB121" i="1"/>
  <c r="AB123" i="1"/>
  <c r="AH55" i="1"/>
  <c r="AH62" i="1"/>
  <c r="Y97" i="1"/>
  <c r="J120" i="1"/>
  <c r="AE121" i="1"/>
  <c r="AE123" i="1"/>
  <c r="AE62" i="1"/>
  <c r="AE69" i="1"/>
  <c r="M96" i="1"/>
  <c r="S120" i="1"/>
  <c r="M99" i="1"/>
  <c r="P99" i="1"/>
  <c r="AB99" i="1"/>
  <c r="AE99" i="1"/>
  <c r="AH99" i="1"/>
  <c r="AH101" i="1"/>
  <c r="S73" i="1"/>
  <c r="V73" i="1"/>
  <c r="P73" i="1"/>
  <c r="Y73" i="1"/>
  <c r="AB73" i="1"/>
  <c r="AH73" i="1"/>
  <c r="M73" i="1"/>
  <c r="AE73" i="1"/>
  <c r="V75" i="1"/>
  <c r="M60" i="1"/>
  <c r="P60" i="1"/>
  <c r="S60" i="1"/>
  <c r="AB60" i="1"/>
  <c r="AE60" i="1"/>
  <c r="V60" i="1"/>
  <c r="Y60" i="1"/>
  <c r="G118" i="1"/>
  <c r="M119" i="1"/>
  <c r="J118" i="1"/>
  <c r="G125" i="1"/>
  <c r="M118" i="1"/>
  <c r="S119" i="1"/>
  <c r="J125" i="1"/>
  <c r="P118" i="1"/>
  <c r="V119" i="1"/>
  <c r="M125" i="1"/>
  <c r="G123" i="1"/>
  <c r="P125" i="1"/>
  <c r="V118" i="1"/>
  <c r="AB119" i="1"/>
  <c r="J123" i="1"/>
  <c r="S125" i="1"/>
  <c r="Y118" i="1"/>
  <c r="AE119" i="1"/>
  <c r="AB118" i="1"/>
  <c r="J122" i="1"/>
  <c r="AH119" i="1"/>
  <c r="G121" i="1"/>
  <c r="P123" i="1"/>
  <c r="AE118" i="1"/>
  <c r="M122" i="1"/>
  <c r="J121" i="1"/>
  <c r="S123" i="1"/>
  <c r="AH118" i="1"/>
  <c r="P122" i="1"/>
  <c r="G119" i="1"/>
  <c r="J119" i="1"/>
  <c r="P119" i="1"/>
  <c r="M123" i="1"/>
  <c r="V125" i="1"/>
  <c r="Y125" i="1"/>
  <c r="AB125" i="1"/>
  <c r="G94" i="1"/>
  <c r="P95" i="1"/>
  <c r="G101" i="1"/>
  <c r="M94" i="1"/>
  <c r="S95" i="1"/>
  <c r="J101" i="1"/>
  <c r="P94" i="1"/>
  <c r="V95" i="1"/>
  <c r="AE97" i="1"/>
  <c r="M101" i="1"/>
  <c r="S94" i="1"/>
  <c r="Y95" i="1"/>
  <c r="AH97" i="1"/>
  <c r="G99" i="1"/>
  <c r="P101" i="1"/>
  <c r="V94" i="1"/>
  <c r="AE96" i="1"/>
  <c r="AB95" i="1"/>
  <c r="J99" i="1"/>
  <c r="S101" i="1"/>
  <c r="G95" i="1"/>
  <c r="J95" i="1"/>
  <c r="M95" i="1"/>
  <c r="J94" i="1"/>
  <c r="Y94" i="1"/>
  <c r="AE95" i="1"/>
  <c r="V101" i="1"/>
  <c r="AB94" i="1"/>
  <c r="G97" i="1"/>
  <c r="Y101" i="1"/>
  <c r="AE94" i="1"/>
  <c r="J97" i="1"/>
  <c r="S99" i="1"/>
  <c r="AB101" i="1"/>
  <c r="G71" i="1"/>
  <c r="J71" i="1"/>
  <c r="G70" i="1"/>
  <c r="M71" i="1"/>
  <c r="J70" i="1"/>
  <c r="G69" i="1"/>
  <c r="P71" i="1"/>
  <c r="M70" i="1"/>
  <c r="J69" i="1"/>
  <c r="S71" i="1"/>
  <c r="G68" i="1"/>
  <c r="P70" i="1"/>
  <c r="M69" i="1"/>
  <c r="V71" i="1"/>
  <c r="J68" i="1"/>
  <c r="S70" i="1"/>
  <c r="P69" i="1"/>
  <c r="Y71" i="1"/>
  <c r="G75" i="1"/>
  <c r="M68" i="1"/>
  <c r="V70" i="1"/>
  <c r="S69" i="1"/>
  <c r="AB71" i="1"/>
  <c r="J75" i="1"/>
  <c r="P68" i="1"/>
  <c r="Y70" i="1"/>
  <c r="V69" i="1"/>
  <c r="AE71" i="1"/>
  <c r="M75" i="1"/>
  <c r="S68" i="1"/>
  <c r="AB70" i="1"/>
  <c r="Y69" i="1"/>
  <c r="G73" i="1"/>
  <c r="P75" i="1"/>
  <c r="G58" i="1"/>
  <c r="J58" i="1"/>
  <c r="G57" i="1"/>
  <c r="M58" i="1"/>
  <c r="J57" i="1"/>
  <c r="G56" i="1"/>
  <c r="P58" i="1"/>
  <c r="M57" i="1"/>
  <c r="J56" i="1"/>
  <c r="S58" i="1"/>
  <c r="G55" i="1"/>
  <c r="P57" i="1"/>
  <c r="M56" i="1"/>
  <c r="V58" i="1"/>
  <c r="J55" i="1"/>
  <c r="S57" i="1"/>
  <c r="P56" i="1"/>
  <c r="Y58" i="1"/>
  <c r="G62" i="1"/>
  <c r="M55" i="1"/>
  <c r="V57" i="1"/>
  <c r="S56" i="1"/>
  <c r="AB58" i="1"/>
  <c r="J62" i="1"/>
  <c r="P55" i="1"/>
  <c r="Y57" i="1"/>
  <c r="V56" i="1"/>
  <c r="AE58" i="1"/>
  <c r="M62" i="1"/>
  <c r="S55" i="1"/>
  <c r="AB57" i="1"/>
  <c r="Y56" i="1"/>
  <c r="G60" i="1"/>
  <c r="P62" i="1"/>
  <c r="AJ50" i="1"/>
  <c r="AG50" i="1"/>
  <c r="AD50" i="1"/>
  <c r="AA50" i="1"/>
  <c r="X50" i="1"/>
  <c r="U50" i="1"/>
  <c r="R50" i="1"/>
  <c r="O50" i="1"/>
  <c r="L50" i="1"/>
  <c r="I50" i="1"/>
  <c r="AJ49" i="1"/>
  <c r="AG49" i="1"/>
  <c r="AD49" i="1"/>
  <c r="AA49" i="1"/>
  <c r="X49" i="1"/>
  <c r="U49" i="1"/>
  <c r="R49" i="1"/>
  <c r="O49" i="1"/>
  <c r="L49" i="1"/>
  <c r="I49" i="1"/>
  <c r="AJ48" i="1"/>
  <c r="AG48" i="1"/>
  <c r="AD48" i="1"/>
  <c r="AA48" i="1"/>
  <c r="X48" i="1"/>
  <c r="U48" i="1"/>
  <c r="R48" i="1"/>
  <c r="O48" i="1"/>
  <c r="L48" i="1"/>
  <c r="I48" i="1"/>
  <c r="AJ47" i="1"/>
  <c r="AG47" i="1"/>
  <c r="AD47" i="1"/>
  <c r="AA47" i="1"/>
  <c r="X47" i="1"/>
  <c r="U47" i="1"/>
  <c r="R47" i="1"/>
  <c r="O47" i="1"/>
  <c r="L47" i="1"/>
  <c r="I47" i="1"/>
  <c r="AJ46" i="1"/>
  <c r="AG46" i="1"/>
  <c r="AD46" i="1"/>
  <c r="AA46" i="1"/>
  <c r="X46" i="1"/>
  <c r="U46" i="1"/>
  <c r="R46" i="1"/>
  <c r="O46" i="1"/>
  <c r="L46" i="1"/>
  <c r="I46" i="1"/>
  <c r="AJ45" i="1"/>
  <c r="AG45" i="1"/>
  <c r="AD45" i="1"/>
  <c r="AA45" i="1"/>
  <c r="X45" i="1"/>
  <c r="U45" i="1"/>
  <c r="R45" i="1"/>
  <c r="O45" i="1"/>
  <c r="L45" i="1"/>
  <c r="I45" i="1"/>
  <c r="AJ44" i="1"/>
  <c r="AG44" i="1"/>
  <c r="AD44" i="1"/>
  <c r="AA44" i="1"/>
  <c r="X44" i="1"/>
  <c r="U44" i="1"/>
  <c r="R44" i="1"/>
  <c r="O44" i="1"/>
  <c r="L44" i="1"/>
  <c r="I44" i="1"/>
  <c r="AJ43" i="1"/>
  <c r="AG43" i="1"/>
  <c r="AD43" i="1"/>
  <c r="AA43" i="1"/>
  <c r="U43" i="1"/>
  <c r="R43" i="1"/>
  <c r="O43" i="1"/>
  <c r="L43" i="1"/>
  <c r="I43" i="1"/>
  <c r="AJ42" i="1"/>
  <c r="AG42" i="1"/>
  <c r="AD42" i="1"/>
  <c r="AA42" i="1"/>
  <c r="U42" i="1"/>
  <c r="R42" i="1"/>
  <c r="O42" i="1"/>
  <c r="L42" i="1"/>
  <c r="I42" i="1"/>
  <c r="AJ37" i="1"/>
  <c r="AG37" i="1"/>
  <c r="AD37" i="1"/>
  <c r="AA37" i="1"/>
  <c r="X37" i="1"/>
  <c r="U37" i="1"/>
  <c r="R37" i="1"/>
  <c r="O37" i="1"/>
  <c r="L37" i="1"/>
  <c r="I37" i="1"/>
  <c r="AJ36" i="1"/>
  <c r="AG36" i="1"/>
  <c r="AD36" i="1"/>
  <c r="AA36" i="1"/>
  <c r="X36" i="1"/>
  <c r="U36" i="1"/>
  <c r="R36" i="1"/>
  <c r="O36" i="1"/>
  <c r="L36" i="1"/>
  <c r="I36" i="1"/>
  <c r="AJ35" i="1"/>
  <c r="AG35" i="1"/>
  <c r="AD35" i="1"/>
  <c r="AA35" i="1"/>
  <c r="X35" i="1"/>
  <c r="U35" i="1"/>
  <c r="R35" i="1"/>
  <c r="O35" i="1"/>
  <c r="L35" i="1"/>
  <c r="I35" i="1"/>
  <c r="AJ34" i="1"/>
  <c r="AG34" i="1"/>
  <c r="AD34" i="1"/>
  <c r="AA34" i="1"/>
  <c r="X34" i="1"/>
  <c r="U34" i="1"/>
  <c r="R34" i="1"/>
  <c r="O34" i="1"/>
  <c r="L34" i="1"/>
  <c r="I34" i="1"/>
  <c r="AJ33" i="1"/>
  <c r="AG33" i="1"/>
  <c r="AD33" i="1"/>
  <c r="AA33" i="1"/>
  <c r="X33" i="1"/>
  <c r="U33" i="1"/>
  <c r="R33" i="1"/>
  <c r="O33" i="1"/>
  <c r="L33" i="1"/>
  <c r="I33" i="1"/>
  <c r="AJ32" i="1"/>
  <c r="AG32" i="1"/>
  <c r="AD32" i="1"/>
  <c r="AA32" i="1"/>
  <c r="X32" i="1"/>
  <c r="U32" i="1"/>
  <c r="R32" i="1"/>
  <c r="O32" i="1"/>
  <c r="L32" i="1"/>
  <c r="I32" i="1"/>
  <c r="AJ31" i="1"/>
  <c r="AG31" i="1"/>
  <c r="AD31" i="1"/>
  <c r="AA31" i="1"/>
  <c r="X31" i="1"/>
  <c r="U31" i="1"/>
  <c r="R31" i="1"/>
  <c r="O31" i="1"/>
  <c r="L31" i="1"/>
  <c r="I31" i="1"/>
  <c r="AJ30" i="1"/>
  <c r="AG30" i="1"/>
  <c r="AD30" i="1"/>
  <c r="AA30" i="1"/>
  <c r="X30" i="1"/>
  <c r="U30" i="1"/>
  <c r="R30" i="1"/>
  <c r="O30" i="1"/>
  <c r="L30" i="1"/>
  <c r="I30" i="1"/>
  <c r="AJ29" i="1"/>
  <c r="AG29" i="1"/>
  <c r="AD29" i="1"/>
  <c r="AA29" i="1"/>
  <c r="X29" i="1"/>
  <c r="U29" i="1"/>
  <c r="R29" i="1"/>
  <c r="O29" i="1"/>
  <c r="L29" i="1"/>
  <c r="I29" i="1"/>
  <c r="AJ89" i="1" l="1"/>
  <c r="AG89" i="1"/>
  <c r="AD89" i="1"/>
  <c r="AA89" i="1"/>
  <c r="X89" i="1"/>
  <c r="U89" i="1"/>
  <c r="R89" i="1"/>
  <c r="O89" i="1"/>
  <c r="L89" i="1"/>
  <c r="I89" i="1"/>
  <c r="AJ88" i="1"/>
  <c r="AG88" i="1"/>
  <c r="AD88" i="1"/>
  <c r="AA88" i="1"/>
  <c r="X88" i="1"/>
  <c r="U88" i="1"/>
  <c r="R88" i="1"/>
  <c r="O88" i="1"/>
  <c r="L88" i="1"/>
  <c r="I88" i="1"/>
  <c r="AJ87" i="1"/>
  <c r="AG87" i="1"/>
  <c r="AD87" i="1"/>
  <c r="AA87" i="1"/>
  <c r="X87" i="1"/>
  <c r="U87" i="1"/>
  <c r="R87" i="1"/>
  <c r="O87" i="1"/>
  <c r="L87" i="1"/>
  <c r="I87" i="1"/>
  <c r="AJ86" i="1"/>
  <c r="AG86" i="1"/>
  <c r="AD86" i="1"/>
  <c r="AA86" i="1"/>
  <c r="X86" i="1"/>
  <c r="U86" i="1"/>
  <c r="R86" i="1"/>
  <c r="O86" i="1"/>
  <c r="L86" i="1"/>
  <c r="I86" i="1"/>
  <c r="AJ85" i="1"/>
  <c r="AG85" i="1"/>
  <c r="AD85" i="1"/>
  <c r="AA85" i="1"/>
  <c r="X85" i="1"/>
  <c r="U85" i="1"/>
  <c r="R85" i="1"/>
  <c r="O85" i="1"/>
  <c r="L85" i="1"/>
  <c r="I85" i="1"/>
  <c r="AJ84" i="1"/>
  <c r="AG84" i="1"/>
  <c r="AD84" i="1"/>
  <c r="AA84" i="1"/>
  <c r="X84" i="1"/>
  <c r="U84" i="1"/>
  <c r="R84" i="1"/>
  <c r="O84" i="1"/>
  <c r="L84" i="1"/>
  <c r="I84" i="1"/>
  <c r="AJ83" i="1"/>
  <c r="AG83" i="1"/>
  <c r="AD83" i="1"/>
  <c r="AA83" i="1"/>
  <c r="X83" i="1"/>
  <c r="U83" i="1"/>
  <c r="R83" i="1"/>
  <c r="O83" i="1"/>
  <c r="L83" i="1"/>
  <c r="I83" i="1"/>
  <c r="AJ82" i="1"/>
  <c r="AG82" i="1"/>
  <c r="AD82" i="1"/>
  <c r="AA82" i="1"/>
  <c r="X82" i="1"/>
  <c r="U82" i="1"/>
  <c r="R82" i="1"/>
  <c r="O82" i="1"/>
  <c r="L82" i="1"/>
  <c r="I82" i="1"/>
  <c r="AJ81" i="1"/>
  <c r="AG81" i="1"/>
  <c r="AD81" i="1"/>
  <c r="AA81" i="1"/>
  <c r="X81" i="1"/>
  <c r="U81" i="1"/>
  <c r="R81" i="1"/>
  <c r="O81" i="1"/>
  <c r="L81" i="1"/>
  <c r="I81" i="1"/>
  <c r="E242" i="1" l="1"/>
  <c r="AE242" i="1" s="1"/>
  <c r="E240" i="1"/>
  <c r="M240" i="1" s="1"/>
  <c r="E239" i="1"/>
  <c r="AE239" i="1" s="1"/>
  <c r="E238" i="1"/>
  <c r="AB238" i="1" s="1"/>
  <c r="E237" i="1"/>
  <c r="AH237" i="1" s="1"/>
  <c r="E236" i="1"/>
  <c r="AB236" i="1" s="1"/>
  <c r="E235" i="1"/>
  <c r="Y235" i="1" s="1"/>
  <c r="E229" i="1"/>
  <c r="Y229" i="1" s="1"/>
  <c r="E227" i="1"/>
  <c r="AH227" i="1" s="1"/>
  <c r="E226" i="1"/>
  <c r="E225" i="1"/>
  <c r="Y225" i="1" s="1"/>
  <c r="E224" i="1"/>
  <c r="P224" i="1" s="1"/>
  <c r="E223" i="1"/>
  <c r="AB223" i="1" s="1"/>
  <c r="E222" i="1"/>
  <c r="S222" i="1" s="1"/>
  <c r="E216" i="1"/>
  <c r="AB216" i="1" s="1"/>
  <c r="E214" i="1"/>
  <c r="AB214" i="1" s="1"/>
  <c r="E213" i="1"/>
  <c r="AB213" i="1" s="1"/>
  <c r="E212" i="1"/>
  <c r="Y212" i="1" s="1"/>
  <c r="E211" i="1"/>
  <c r="AE211" i="1" s="1"/>
  <c r="E210" i="1"/>
  <c r="AB210" i="1" s="1"/>
  <c r="E209" i="1"/>
  <c r="E204" i="1"/>
  <c r="AE204" i="1" s="1"/>
  <c r="E203" i="1"/>
  <c r="V203" i="1" s="1"/>
  <c r="E202" i="1"/>
  <c r="E201" i="1"/>
  <c r="Y201" i="1" s="1"/>
  <c r="E200" i="1"/>
  <c r="AH200" i="1" s="1"/>
  <c r="E199" i="1"/>
  <c r="E198" i="1"/>
  <c r="Y198" i="1" s="1"/>
  <c r="E197" i="1"/>
  <c r="AE197" i="1" s="1"/>
  <c r="E196" i="1"/>
  <c r="E190" i="1"/>
  <c r="E188" i="1"/>
  <c r="AH188" i="1" s="1"/>
  <c r="E187" i="1"/>
  <c r="AE187" i="1" s="1"/>
  <c r="E186" i="1"/>
  <c r="AH186" i="1" s="1"/>
  <c r="E185" i="1"/>
  <c r="AE185" i="1" s="1"/>
  <c r="E184" i="1"/>
  <c r="S184" i="1" s="1"/>
  <c r="E183" i="1"/>
  <c r="Y183" i="1" s="1"/>
  <c r="E177" i="1"/>
  <c r="G177" i="1" s="1"/>
  <c r="E176" i="1"/>
  <c r="E175" i="1"/>
  <c r="AB175" i="1" s="1"/>
  <c r="E174" i="1"/>
  <c r="AB174" i="1" s="1"/>
  <c r="E173" i="1"/>
  <c r="Y173" i="1" s="1"/>
  <c r="E172" i="1"/>
  <c r="AE172" i="1" s="1"/>
  <c r="E171" i="1"/>
  <c r="E170" i="1"/>
  <c r="M170" i="1" s="1"/>
  <c r="E164" i="1"/>
  <c r="E163" i="1"/>
  <c r="E162" i="1"/>
  <c r="AE162" i="1" s="1"/>
  <c r="E161" i="1"/>
  <c r="E160" i="1"/>
  <c r="Y160" i="1" s="1"/>
  <c r="E159" i="1"/>
  <c r="AE159" i="1" s="1"/>
  <c r="E158" i="1"/>
  <c r="AB158" i="1" s="1"/>
  <c r="E157" i="1"/>
  <c r="E151" i="1"/>
  <c r="AH151" i="1" s="1"/>
  <c r="E149" i="1"/>
  <c r="AE149" i="1" s="1"/>
  <c r="E148" i="1"/>
  <c r="Y148" i="1" s="1"/>
  <c r="E147" i="1"/>
  <c r="E146" i="1"/>
  <c r="AE146" i="1" s="1"/>
  <c r="E145" i="1"/>
  <c r="E144" i="1"/>
  <c r="G144" i="1" s="1"/>
  <c r="E138" i="1"/>
  <c r="S138" i="1" s="1"/>
  <c r="E136" i="1"/>
  <c r="Y136" i="1" s="1"/>
  <c r="E135" i="1"/>
  <c r="G135" i="1" s="1"/>
  <c r="E134" i="1"/>
  <c r="G134" i="1" s="1"/>
  <c r="E133" i="1"/>
  <c r="M133" i="1" s="1"/>
  <c r="E132" i="1"/>
  <c r="AH132" i="1" s="1"/>
  <c r="E131" i="1"/>
  <c r="P131" i="1" s="1"/>
  <c r="E112" i="1"/>
  <c r="S112" i="1" s="1"/>
  <c r="E110" i="1"/>
  <c r="AH110" i="1" s="1"/>
  <c r="E109" i="1"/>
  <c r="AE109" i="1" s="1"/>
  <c r="E108" i="1"/>
  <c r="Y108" i="1" s="1"/>
  <c r="E107" i="1"/>
  <c r="AB107" i="1" s="1"/>
  <c r="E106" i="1"/>
  <c r="AB106" i="1" s="1"/>
  <c r="E105" i="1"/>
  <c r="E88" i="1"/>
  <c r="E86" i="1"/>
  <c r="E85" i="1"/>
  <c r="E84" i="1"/>
  <c r="E83" i="1"/>
  <c r="E82" i="1"/>
  <c r="E81" i="1"/>
  <c r="E49" i="1"/>
  <c r="E47" i="1"/>
  <c r="E46" i="1"/>
  <c r="E45" i="1"/>
  <c r="E44" i="1"/>
  <c r="E43" i="1"/>
  <c r="E42" i="1"/>
  <c r="E36" i="1"/>
  <c r="E34" i="1"/>
  <c r="E33" i="1"/>
  <c r="E32" i="1"/>
  <c r="E31" i="1"/>
  <c r="E30" i="1"/>
  <c r="E29" i="1"/>
  <c r="E23" i="1"/>
  <c r="E21" i="1"/>
  <c r="E20" i="1"/>
  <c r="E19" i="1"/>
  <c r="E18" i="1"/>
  <c r="E17" i="1"/>
  <c r="E16" i="1"/>
  <c r="AJ243" i="1"/>
  <c r="AG243" i="1"/>
  <c r="AD243" i="1"/>
  <c r="AA243" i="1"/>
  <c r="X243" i="1"/>
  <c r="U243" i="1"/>
  <c r="R243" i="1"/>
  <c r="O243" i="1"/>
  <c r="L243" i="1"/>
  <c r="I243" i="1"/>
  <c r="D243" i="1"/>
  <c r="E243" i="1" s="1"/>
  <c r="AH243" i="1" s="1"/>
  <c r="AJ242" i="1"/>
  <c r="AG242" i="1"/>
  <c r="AD242" i="1"/>
  <c r="AA242" i="1"/>
  <c r="X242" i="1"/>
  <c r="U242" i="1"/>
  <c r="R242" i="1"/>
  <c r="O242" i="1"/>
  <c r="L242" i="1"/>
  <c r="I242" i="1"/>
  <c r="AJ241" i="1"/>
  <c r="AG241" i="1"/>
  <c r="AD241" i="1"/>
  <c r="AA241" i="1"/>
  <c r="X241" i="1"/>
  <c r="U241" i="1"/>
  <c r="R241" i="1"/>
  <c r="O241" i="1"/>
  <c r="L241" i="1"/>
  <c r="I241" i="1"/>
  <c r="D241" i="1"/>
  <c r="E241" i="1" s="1"/>
  <c r="AJ240" i="1"/>
  <c r="AG240" i="1"/>
  <c r="AE240" i="1"/>
  <c r="AD240" i="1"/>
  <c r="AA240" i="1"/>
  <c r="Y240" i="1"/>
  <c r="X240" i="1"/>
  <c r="U240" i="1"/>
  <c r="S240" i="1"/>
  <c r="R240" i="1"/>
  <c r="O240" i="1"/>
  <c r="L240" i="1"/>
  <c r="I240" i="1"/>
  <c r="AJ239" i="1"/>
  <c r="AG239" i="1"/>
  <c r="AD239" i="1"/>
  <c r="AA239" i="1"/>
  <c r="X239" i="1"/>
  <c r="U239" i="1"/>
  <c r="R239" i="1"/>
  <c r="O239" i="1"/>
  <c r="L239" i="1"/>
  <c r="I239" i="1"/>
  <c r="AJ238" i="1"/>
  <c r="AH238" i="1"/>
  <c r="AG238" i="1"/>
  <c r="AD238" i="1"/>
  <c r="AA238" i="1"/>
  <c r="X238" i="1"/>
  <c r="V238" i="1"/>
  <c r="U238" i="1"/>
  <c r="R238" i="1"/>
  <c r="P238" i="1"/>
  <c r="O238" i="1"/>
  <c r="L238" i="1"/>
  <c r="J238" i="1"/>
  <c r="I238" i="1"/>
  <c r="Y238" i="1"/>
  <c r="AJ237" i="1"/>
  <c r="AG237" i="1"/>
  <c r="AD237" i="1"/>
  <c r="AA237" i="1"/>
  <c r="X237" i="1"/>
  <c r="U237" i="1"/>
  <c r="R237" i="1"/>
  <c r="O237" i="1"/>
  <c r="L237" i="1"/>
  <c r="I237" i="1"/>
  <c r="AJ236" i="1"/>
  <c r="AG236" i="1"/>
  <c r="AD236" i="1"/>
  <c r="AA236" i="1"/>
  <c r="X236" i="1"/>
  <c r="U236" i="1"/>
  <c r="R236" i="1"/>
  <c r="O236" i="1"/>
  <c r="L236" i="1"/>
  <c r="I236" i="1"/>
  <c r="G236" i="1"/>
  <c r="AJ235" i="1"/>
  <c r="AG235" i="1"/>
  <c r="AD235" i="1"/>
  <c r="AA235" i="1"/>
  <c r="X235" i="1"/>
  <c r="U235" i="1"/>
  <c r="R235" i="1"/>
  <c r="O235" i="1"/>
  <c r="L235" i="1"/>
  <c r="I235" i="1"/>
  <c r="AJ230" i="1"/>
  <c r="AG230" i="1"/>
  <c r="AD230" i="1"/>
  <c r="AA230" i="1"/>
  <c r="X230" i="1"/>
  <c r="U230" i="1"/>
  <c r="R230" i="1"/>
  <c r="O230" i="1"/>
  <c r="L230" i="1"/>
  <c r="I230" i="1"/>
  <c r="D230" i="1"/>
  <c r="E230" i="1" s="1"/>
  <c r="AJ229" i="1"/>
  <c r="AG229" i="1"/>
  <c r="AD229" i="1"/>
  <c r="AA229" i="1"/>
  <c r="X229" i="1"/>
  <c r="U229" i="1"/>
  <c r="S229" i="1"/>
  <c r="R229" i="1"/>
  <c r="O229" i="1"/>
  <c r="L229" i="1"/>
  <c r="I229" i="1"/>
  <c r="AJ228" i="1"/>
  <c r="AG228" i="1"/>
  <c r="AD228" i="1"/>
  <c r="AA228" i="1"/>
  <c r="X228" i="1"/>
  <c r="U228" i="1"/>
  <c r="R228" i="1"/>
  <c r="O228" i="1"/>
  <c r="L228" i="1"/>
  <c r="I228" i="1"/>
  <c r="D228" i="1"/>
  <c r="E228" i="1" s="1"/>
  <c r="AJ227" i="1"/>
  <c r="AG227" i="1"/>
  <c r="AD227" i="1"/>
  <c r="AA227" i="1"/>
  <c r="X227" i="1"/>
  <c r="U227" i="1"/>
  <c r="R227" i="1"/>
  <c r="O227" i="1"/>
  <c r="L227" i="1"/>
  <c r="I227" i="1"/>
  <c r="AJ226" i="1"/>
  <c r="AG226" i="1"/>
  <c r="AD226" i="1"/>
  <c r="AA226" i="1"/>
  <c r="X226" i="1"/>
  <c r="U226" i="1"/>
  <c r="S226" i="1"/>
  <c r="R226" i="1"/>
  <c r="O226" i="1"/>
  <c r="M226" i="1"/>
  <c r="L226" i="1"/>
  <c r="I226" i="1"/>
  <c r="AJ225" i="1"/>
  <c r="AG225" i="1"/>
  <c r="AD225" i="1"/>
  <c r="AA225" i="1"/>
  <c r="X225" i="1"/>
  <c r="U225" i="1"/>
  <c r="R225" i="1"/>
  <c r="O225" i="1"/>
  <c r="L225" i="1"/>
  <c r="I225" i="1"/>
  <c r="AJ224" i="1"/>
  <c r="AG224" i="1"/>
  <c r="AD224" i="1"/>
  <c r="AA224" i="1"/>
  <c r="X224" i="1"/>
  <c r="U224" i="1"/>
  <c r="R224" i="1"/>
  <c r="O224" i="1"/>
  <c r="L224" i="1"/>
  <c r="I224" i="1"/>
  <c r="AJ223" i="1"/>
  <c r="AG223" i="1"/>
  <c r="AD223" i="1"/>
  <c r="AA223" i="1"/>
  <c r="X223" i="1"/>
  <c r="U223" i="1"/>
  <c r="R223" i="1"/>
  <c r="O223" i="1"/>
  <c r="L223" i="1"/>
  <c r="I223" i="1"/>
  <c r="AJ222" i="1"/>
  <c r="AG222" i="1"/>
  <c r="AD222" i="1"/>
  <c r="AA222" i="1"/>
  <c r="X222" i="1"/>
  <c r="U222" i="1"/>
  <c r="R222" i="1"/>
  <c r="O222" i="1"/>
  <c r="M222" i="1"/>
  <c r="L222" i="1"/>
  <c r="I222" i="1"/>
  <c r="G222" i="1"/>
  <c r="AJ217" i="1"/>
  <c r="AG217" i="1"/>
  <c r="AD217" i="1"/>
  <c r="AA217" i="1"/>
  <c r="X217" i="1"/>
  <c r="U217" i="1"/>
  <c r="R217" i="1"/>
  <c r="O217" i="1"/>
  <c r="L217" i="1"/>
  <c r="I217" i="1"/>
  <c r="D217" i="1"/>
  <c r="E217" i="1" s="1"/>
  <c r="AJ216" i="1"/>
  <c r="AG216" i="1"/>
  <c r="AD216" i="1"/>
  <c r="AA216" i="1"/>
  <c r="X216" i="1"/>
  <c r="U216" i="1"/>
  <c r="R216" i="1"/>
  <c r="O216" i="1"/>
  <c r="L216" i="1"/>
  <c r="I216" i="1"/>
  <c r="AJ215" i="1"/>
  <c r="AG215" i="1"/>
  <c r="AD215" i="1"/>
  <c r="AA215" i="1"/>
  <c r="X215" i="1"/>
  <c r="U215" i="1"/>
  <c r="R215" i="1"/>
  <c r="O215" i="1"/>
  <c r="L215" i="1"/>
  <c r="I215" i="1"/>
  <c r="D215" i="1"/>
  <c r="E215" i="1" s="1"/>
  <c r="AJ214" i="1"/>
  <c r="AG214" i="1"/>
  <c r="AD214" i="1"/>
  <c r="AA214" i="1"/>
  <c r="X214" i="1"/>
  <c r="U214" i="1"/>
  <c r="R214" i="1"/>
  <c r="O214" i="1"/>
  <c r="L214" i="1"/>
  <c r="I214" i="1"/>
  <c r="AJ213" i="1"/>
  <c r="AG213" i="1"/>
  <c r="AD213" i="1"/>
  <c r="AA213" i="1"/>
  <c r="X213" i="1"/>
  <c r="U213" i="1"/>
  <c r="R213" i="1"/>
  <c r="O213" i="1"/>
  <c r="L213" i="1"/>
  <c r="I213" i="1"/>
  <c r="AJ212" i="1"/>
  <c r="AG212" i="1"/>
  <c r="AD212" i="1"/>
  <c r="AA212" i="1"/>
  <c r="X212" i="1"/>
  <c r="U212" i="1"/>
  <c r="R212" i="1"/>
  <c r="O212" i="1"/>
  <c r="M212" i="1"/>
  <c r="L212" i="1"/>
  <c r="I212" i="1"/>
  <c r="AJ211" i="1"/>
  <c r="AG211" i="1"/>
  <c r="AD211" i="1"/>
  <c r="AA211" i="1"/>
  <c r="X211" i="1"/>
  <c r="U211" i="1"/>
  <c r="R211" i="1"/>
  <c r="O211" i="1"/>
  <c r="L211" i="1"/>
  <c r="I211" i="1"/>
  <c r="AJ210" i="1"/>
  <c r="AG210" i="1"/>
  <c r="AD210" i="1"/>
  <c r="AA210" i="1"/>
  <c r="X210" i="1"/>
  <c r="U210" i="1"/>
  <c r="R210" i="1"/>
  <c r="P210" i="1"/>
  <c r="O210" i="1"/>
  <c r="L210" i="1"/>
  <c r="I210" i="1"/>
  <c r="AJ209" i="1"/>
  <c r="AG209" i="1"/>
  <c r="AD209" i="1"/>
  <c r="AA209" i="1"/>
  <c r="X209" i="1"/>
  <c r="U209" i="1"/>
  <c r="R209" i="1"/>
  <c r="O209" i="1"/>
  <c r="L209" i="1"/>
  <c r="I209" i="1"/>
  <c r="AH209" i="1"/>
  <c r="AJ204" i="1"/>
  <c r="AG204" i="1"/>
  <c r="AD204" i="1"/>
  <c r="AA204" i="1"/>
  <c r="X204" i="1"/>
  <c r="U204" i="1"/>
  <c r="R204" i="1"/>
  <c r="O204" i="1"/>
  <c r="L204" i="1"/>
  <c r="I204" i="1"/>
  <c r="D204" i="1"/>
  <c r="AJ203" i="1"/>
  <c r="AG203" i="1"/>
  <c r="AD203" i="1"/>
  <c r="AA203" i="1"/>
  <c r="X203" i="1"/>
  <c r="U203" i="1"/>
  <c r="R203" i="1"/>
  <c r="O203" i="1"/>
  <c r="L203" i="1"/>
  <c r="I203" i="1"/>
  <c r="AJ202" i="1"/>
  <c r="AG202" i="1"/>
  <c r="AD202" i="1"/>
  <c r="AA202" i="1"/>
  <c r="X202" i="1"/>
  <c r="U202" i="1"/>
  <c r="R202" i="1"/>
  <c r="O202" i="1"/>
  <c r="L202" i="1"/>
  <c r="I202" i="1"/>
  <c r="D202" i="1"/>
  <c r="AJ201" i="1"/>
  <c r="AG201" i="1"/>
  <c r="AD201" i="1"/>
  <c r="AA201" i="1"/>
  <c r="X201" i="1"/>
  <c r="U201" i="1"/>
  <c r="R201" i="1"/>
  <c r="O201" i="1"/>
  <c r="L201" i="1"/>
  <c r="I201" i="1"/>
  <c r="AJ200" i="1"/>
  <c r="AG200" i="1"/>
  <c r="AD200" i="1"/>
  <c r="AA200" i="1"/>
  <c r="X200" i="1"/>
  <c r="U200" i="1"/>
  <c r="R200" i="1"/>
  <c r="O200" i="1"/>
  <c r="L200" i="1"/>
  <c r="I200" i="1"/>
  <c r="AJ199" i="1"/>
  <c r="AG199" i="1"/>
  <c r="AD199" i="1"/>
  <c r="AA199" i="1"/>
  <c r="X199" i="1"/>
  <c r="U199" i="1"/>
  <c r="R199" i="1"/>
  <c r="O199" i="1"/>
  <c r="L199" i="1"/>
  <c r="I199" i="1"/>
  <c r="AJ198" i="1"/>
  <c r="AG198" i="1"/>
  <c r="AD198" i="1"/>
  <c r="AA198" i="1"/>
  <c r="X198" i="1"/>
  <c r="U198" i="1"/>
  <c r="R198" i="1"/>
  <c r="O198" i="1"/>
  <c r="L198" i="1"/>
  <c r="I198" i="1"/>
  <c r="AJ197" i="1"/>
  <c r="AG197" i="1"/>
  <c r="AD197" i="1"/>
  <c r="AA197" i="1"/>
  <c r="X197" i="1"/>
  <c r="U197" i="1"/>
  <c r="R197" i="1"/>
  <c r="O197" i="1"/>
  <c r="L197" i="1"/>
  <c r="I197" i="1"/>
  <c r="AJ196" i="1"/>
  <c r="AG196" i="1"/>
  <c r="AD196" i="1"/>
  <c r="AA196" i="1"/>
  <c r="X196" i="1"/>
  <c r="U196" i="1"/>
  <c r="R196" i="1"/>
  <c r="P196" i="1"/>
  <c r="O196" i="1"/>
  <c r="L196" i="1"/>
  <c r="I196" i="1"/>
  <c r="AH196" i="1"/>
  <c r="AJ191" i="1"/>
  <c r="AG191" i="1"/>
  <c r="AD191" i="1"/>
  <c r="AA191" i="1"/>
  <c r="X191" i="1"/>
  <c r="U191" i="1"/>
  <c r="R191" i="1"/>
  <c r="O191" i="1"/>
  <c r="L191" i="1"/>
  <c r="I191" i="1"/>
  <c r="D191" i="1"/>
  <c r="E191" i="1" s="1"/>
  <c r="AJ190" i="1"/>
  <c r="AG190" i="1"/>
  <c r="AD190" i="1"/>
  <c r="AA190" i="1"/>
  <c r="X190" i="1"/>
  <c r="U190" i="1"/>
  <c r="R190" i="1"/>
  <c r="O190" i="1"/>
  <c r="L190" i="1"/>
  <c r="I190" i="1"/>
  <c r="AE190" i="1"/>
  <c r="AJ189" i="1"/>
  <c r="AG189" i="1"/>
  <c r="AD189" i="1"/>
  <c r="AA189" i="1"/>
  <c r="X189" i="1"/>
  <c r="U189" i="1"/>
  <c r="R189" i="1"/>
  <c r="O189" i="1"/>
  <c r="L189" i="1"/>
  <c r="I189" i="1"/>
  <c r="D189" i="1"/>
  <c r="E189" i="1" s="1"/>
  <c r="AB189" i="1" s="1"/>
  <c r="AJ188" i="1"/>
  <c r="AG188" i="1"/>
  <c r="AD188" i="1"/>
  <c r="AA188" i="1"/>
  <c r="X188" i="1"/>
  <c r="U188" i="1"/>
  <c r="R188" i="1"/>
  <c r="O188" i="1"/>
  <c r="L188" i="1"/>
  <c r="I188" i="1"/>
  <c r="AE188" i="1"/>
  <c r="AJ187" i="1"/>
  <c r="AG187" i="1"/>
  <c r="AD187" i="1"/>
  <c r="AA187" i="1"/>
  <c r="X187" i="1"/>
  <c r="U187" i="1"/>
  <c r="R187" i="1"/>
  <c r="O187" i="1"/>
  <c r="L187" i="1"/>
  <c r="I187" i="1"/>
  <c r="AJ186" i="1"/>
  <c r="AG186" i="1"/>
  <c r="AD186" i="1"/>
  <c r="AA186" i="1"/>
  <c r="X186" i="1"/>
  <c r="U186" i="1"/>
  <c r="R186" i="1"/>
  <c r="O186" i="1"/>
  <c r="L186" i="1"/>
  <c r="I186" i="1"/>
  <c r="AJ185" i="1"/>
  <c r="AG185" i="1"/>
  <c r="AD185" i="1"/>
  <c r="AA185" i="1"/>
  <c r="X185" i="1"/>
  <c r="U185" i="1"/>
  <c r="R185" i="1"/>
  <c r="O185" i="1"/>
  <c r="L185" i="1"/>
  <c r="AJ184" i="1"/>
  <c r="AG184" i="1"/>
  <c r="AD184" i="1"/>
  <c r="AA184" i="1"/>
  <c r="X184" i="1"/>
  <c r="U184" i="1"/>
  <c r="R184" i="1"/>
  <c r="O184" i="1"/>
  <c r="L184" i="1"/>
  <c r="I184" i="1"/>
  <c r="AJ183" i="1"/>
  <c r="AG183" i="1"/>
  <c r="AD183" i="1"/>
  <c r="AA183" i="1"/>
  <c r="X183" i="1"/>
  <c r="U183" i="1"/>
  <c r="R183" i="1"/>
  <c r="O183" i="1"/>
  <c r="L183" i="1"/>
  <c r="I183" i="1"/>
  <c r="AJ178" i="1"/>
  <c r="AG178" i="1"/>
  <c r="AD178" i="1"/>
  <c r="AA178" i="1"/>
  <c r="X178" i="1"/>
  <c r="U178" i="1"/>
  <c r="R178" i="1"/>
  <c r="O178" i="1"/>
  <c r="L178" i="1"/>
  <c r="I178" i="1"/>
  <c r="D178" i="1"/>
  <c r="E178" i="1" s="1"/>
  <c r="AE178" i="1" s="1"/>
  <c r="AJ177" i="1"/>
  <c r="AG177" i="1"/>
  <c r="AD177" i="1"/>
  <c r="AA177" i="1"/>
  <c r="X177" i="1"/>
  <c r="U177" i="1"/>
  <c r="R177" i="1"/>
  <c r="O177" i="1"/>
  <c r="L177" i="1"/>
  <c r="I177" i="1"/>
  <c r="AJ176" i="1"/>
  <c r="AG176" i="1"/>
  <c r="AD176" i="1"/>
  <c r="AA176" i="1"/>
  <c r="X176" i="1"/>
  <c r="U176" i="1"/>
  <c r="R176" i="1"/>
  <c r="O176" i="1"/>
  <c r="L176" i="1"/>
  <c r="I176" i="1"/>
  <c r="D176" i="1"/>
  <c r="AJ175" i="1"/>
  <c r="AG175" i="1"/>
  <c r="AD175" i="1"/>
  <c r="AA175" i="1"/>
  <c r="X175" i="1"/>
  <c r="U175" i="1"/>
  <c r="R175" i="1"/>
  <c r="O175" i="1"/>
  <c r="L175" i="1"/>
  <c r="I175" i="1"/>
  <c r="AJ174" i="1"/>
  <c r="AG174" i="1"/>
  <c r="AD174" i="1"/>
  <c r="AA174" i="1"/>
  <c r="X174" i="1"/>
  <c r="U174" i="1"/>
  <c r="R174" i="1"/>
  <c r="O174" i="1"/>
  <c r="L174" i="1"/>
  <c r="I174" i="1"/>
  <c r="Y174" i="1"/>
  <c r="AJ173" i="1"/>
  <c r="AG173" i="1"/>
  <c r="AD173" i="1"/>
  <c r="AA173" i="1"/>
  <c r="X173" i="1"/>
  <c r="U173" i="1"/>
  <c r="R173" i="1"/>
  <c r="O173" i="1"/>
  <c r="L173" i="1"/>
  <c r="I173" i="1"/>
  <c r="AJ172" i="1"/>
  <c r="AG172" i="1"/>
  <c r="AD172" i="1"/>
  <c r="AA172" i="1"/>
  <c r="X172" i="1"/>
  <c r="V172" i="1"/>
  <c r="U172" i="1"/>
  <c r="R172" i="1"/>
  <c r="O172" i="1"/>
  <c r="L172" i="1"/>
  <c r="J172" i="1"/>
  <c r="I172" i="1"/>
  <c r="AJ171" i="1"/>
  <c r="AG171" i="1"/>
  <c r="AD171" i="1"/>
  <c r="AA171" i="1"/>
  <c r="X171" i="1"/>
  <c r="U171" i="1"/>
  <c r="R171" i="1"/>
  <c r="O171" i="1"/>
  <c r="L171" i="1"/>
  <c r="I171" i="1"/>
  <c r="AJ170" i="1"/>
  <c r="AH170" i="1"/>
  <c r="AG170" i="1"/>
  <c r="AD170" i="1"/>
  <c r="AA170" i="1"/>
  <c r="X170" i="1"/>
  <c r="U170" i="1"/>
  <c r="R170" i="1"/>
  <c r="O170" i="1"/>
  <c r="L170" i="1"/>
  <c r="I170" i="1"/>
  <c r="AJ165" i="1"/>
  <c r="AG165" i="1"/>
  <c r="AD165" i="1"/>
  <c r="AA165" i="1"/>
  <c r="X165" i="1"/>
  <c r="U165" i="1"/>
  <c r="R165" i="1"/>
  <c r="O165" i="1"/>
  <c r="L165" i="1"/>
  <c r="I165" i="1"/>
  <c r="D165" i="1"/>
  <c r="E165" i="1" s="1"/>
  <c r="AJ164" i="1"/>
  <c r="AG164" i="1"/>
  <c r="AD164" i="1"/>
  <c r="AA164" i="1"/>
  <c r="X164" i="1"/>
  <c r="U164" i="1"/>
  <c r="R164" i="1"/>
  <c r="O164" i="1"/>
  <c r="L164" i="1"/>
  <c r="I164" i="1"/>
  <c r="AJ163" i="1"/>
  <c r="AG163" i="1"/>
  <c r="AD163" i="1"/>
  <c r="AA163" i="1"/>
  <c r="X163" i="1"/>
  <c r="U163" i="1"/>
  <c r="R163" i="1"/>
  <c r="O163" i="1"/>
  <c r="L163" i="1"/>
  <c r="I163" i="1"/>
  <c r="D163" i="1"/>
  <c r="AJ162" i="1"/>
  <c r="AG162" i="1"/>
  <c r="AD162" i="1"/>
  <c r="AA162" i="1"/>
  <c r="X162" i="1"/>
  <c r="U162" i="1"/>
  <c r="R162" i="1"/>
  <c r="O162" i="1"/>
  <c r="L162" i="1"/>
  <c r="I162" i="1"/>
  <c r="AJ161" i="1"/>
  <c r="AG161" i="1"/>
  <c r="AD161" i="1"/>
  <c r="AA161" i="1"/>
  <c r="X161" i="1"/>
  <c r="U161" i="1"/>
  <c r="R161" i="1"/>
  <c r="O161" i="1"/>
  <c r="L161" i="1"/>
  <c r="I161" i="1"/>
  <c r="AJ160" i="1"/>
  <c r="AG160" i="1"/>
  <c r="AD160" i="1"/>
  <c r="AA160" i="1"/>
  <c r="X160" i="1"/>
  <c r="U160" i="1"/>
  <c r="R160" i="1"/>
  <c r="O160" i="1"/>
  <c r="L160" i="1"/>
  <c r="I160" i="1"/>
  <c r="AJ159" i="1"/>
  <c r="AG159" i="1"/>
  <c r="AD159" i="1"/>
  <c r="AA159" i="1"/>
  <c r="X159" i="1"/>
  <c r="U159" i="1"/>
  <c r="R159" i="1"/>
  <c r="O159" i="1"/>
  <c r="L159" i="1"/>
  <c r="I159" i="1"/>
  <c r="AJ158" i="1"/>
  <c r="AG158" i="1"/>
  <c r="AD158" i="1"/>
  <c r="AA158" i="1"/>
  <c r="X158" i="1"/>
  <c r="U158" i="1"/>
  <c r="R158" i="1"/>
  <c r="O158" i="1"/>
  <c r="M158" i="1"/>
  <c r="L158" i="1"/>
  <c r="I158" i="1"/>
  <c r="AH158" i="1"/>
  <c r="AJ157" i="1"/>
  <c r="AG157" i="1"/>
  <c r="AD157" i="1"/>
  <c r="AA157" i="1"/>
  <c r="X157" i="1"/>
  <c r="U157" i="1"/>
  <c r="R157" i="1"/>
  <c r="O157" i="1"/>
  <c r="L157" i="1"/>
  <c r="I157" i="1"/>
  <c r="AJ152" i="1"/>
  <c r="AG152" i="1"/>
  <c r="AD152" i="1"/>
  <c r="AA152" i="1"/>
  <c r="X152" i="1"/>
  <c r="U152" i="1"/>
  <c r="R152" i="1"/>
  <c r="O152" i="1"/>
  <c r="L152" i="1"/>
  <c r="I152" i="1"/>
  <c r="D152" i="1"/>
  <c r="E152" i="1" s="1"/>
  <c r="AJ151" i="1"/>
  <c r="AG151" i="1"/>
  <c r="AD151" i="1"/>
  <c r="AA151" i="1"/>
  <c r="X151" i="1"/>
  <c r="U151" i="1"/>
  <c r="R151" i="1"/>
  <c r="O151" i="1"/>
  <c r="L151" i="1"/>
  <c r="I151" i="1"/>
  <c r="AJ150" i="1"/>
  <c r="AG150" i="1"/>
  <c r="AD150" i="1"/>
  <c r="AA150" i="1"/>
  <c r="X150" i="1"/>
  <c r="U150" i="1"/>
  <c r="R150" i="1"/>
  <c r="O150" i="1"/>
  <c r="L150" i="1"/>
  <c r="I150" i="1"/>
  <c r="D150" i="1"/>
  <c r="E150" i="1" s="1"/>
  <c r="AJ149" i="1"/>
  <c r="AG149" i="1"/>
  <c r="AD149" i="1"/>
  <c r="AA149" i="1"/>
  <c r="X149" i="1"/>
  <c r="U149" i="1"/>
  <c r="R149" i="1"/>
  <c r="O149" i="1"/>
  <c r="L149" i="1"/>
  <c r="I149" i="1"/>
  <c r="AJ148" i="1"/>
  <c r="AG148" i="1"/>
  <c r="AD148" i="1"/>
  <c r="AA148" i="1"/>
  <c r="X148" i="1"/>
  <c r="U148" i="1"/>
  <c r="R148" i="1"/>
  <c r="O148" i="1"/>
  <c r="L148" i="1"/>
  <c r="I148" i="1"/>
  <c r="AJ147" i="1"/>
  <c r="AG147" i="1"/>
  <c r="AD147" i="1"/>
  <c r="AA147" i="1"/>
  <c r="X147" i="1"/>
  <c r="U147" i="1"/>
  <c r="R147" i="1"/>
  <c r="O147" i="1"/>
  <c r="L147" i="1"/>
  <c r="I147" i="1"/>
  <c r="AJ146" i="1"/>
  <c r="AG146" i="1"/>
  <c r="AD146" i="1"/>
  <c r="AA146" i="1"/>
  <c r="X146" i="1"/>
  <c r="U146" i="1"/>
  <c r="R146" i="1"/>
  <c r="O146" i="1"/>
  <c r="L146" i="1"/>
  <c r="I146" i="1"/>
  <c r="AJ145" i="1"/>
  <c r="AG145" i="1"/>
  <c r="AD145" i="1"/>
  <c r="AA145" i="1"/>
  <c r="X145" i="1"/>
  <c r="V145" i="1"/>
  <c r="U145" i="1"/>
  <c r="R145" i="1"/>
  <c r="O145" i="1"/>
  <c r="L145" i="1"/>
  <c r="I145" i="1"/>
  <c r="AJ144" i="1"/>
  <c r="AG144" i="1"/>
  <c r="AD144" i="1"/>
  <c r="AA144" i="1"/>
  <c r="X144" i="1"/>
  <c r="U144" i="1"/>
  <c r="R144" i="1"/>
  <c r="O144" i="1"/>
  <c r="L144" i="1"/>
  <c r="I144" i="1"/>
  <c r="AJ139" i="1"/>
  <c r="AG139" i="1"/>
  <c r="AD139" i="1"/>
  <c r="AA139" i="1"/>
  <c r="X139" i="1"/>
  <c r="U139" i="1"/>
  <c r="R139" i="1"/>
  <c r="O139" i="1"/>
  <c r="L139" i="1"/>
  <c r="I139" i="1"/>
  <c r="D139" i="1"/>
  <c r="E139" i="1" s="1"/>
  <c r="AJ138" i="1"/>
  <c r="AG138" i="1"/>
  <c r="AD138" i="1"/>
  <c r="AA138" i="1"/>
  <c r="X138" i="1"/>
  <c r="U138" i="1"/>
  <c r="R138" i="1"/>
  <c r="O138" i="1"/>
  <c r="L138" i="1"/>
  <c r="I138" i="1"/>
  <c r="Y138" i="1"/>
  <c r="AJ137" i="1"/>
  <c r="AG137" i="1"/>
  <c r="AD137" i="1"/>
  <c r="AA137" i="1"/>
  <c r="X137" i="1"/>
  <c r="U137" i="1"/>
  <c r="R137" i="1"/>
  <c r="O137" i="1"/>
  <c r="L137" i="1"/>
  <c r="I137" i="1"/>
  <c r="D137" i="1"/>
  <c r="E137" i="1" s="1"/>
  <c r="AJ136" i="1"/>
  <c r="AG136" i="1"/>
  <c r="AD136" i="1"/>
  <c r="AA136" i="1"/>
  <c r="X136" i="1"/>
  <c r="U136" i="1"/>
  <c r="R136" i="1"/>
  <c r="O136" i="1"/>
  <c r="L136" i="1"/>
  <c r="I136" i="1"/>
  <c r="AJ135" i="1"/>
  <c r="AG135" i="1"/>
  <c r="AE135" i="1"/>
  <c r="AD135" i="1"/>
  <c r="AA135" i="1"/>
  <c r="X135" i="1"/>
  <c r="V135" i="1"/>
  <c r="U135" i="1"/>
  <c r="R135" i="1"/>
  <c r="O135" i="1"/>
  <c r="L135" i="1"/>
  <c r="I135" i="1"/>
  <c r="Y135" i="1"/>
  <c r="AJ134" i="1"/>
  <c r="AG134" i="1"/>
  <c r="AD134" i="1"/>
  <c r="AA134" i="1"/>
  <c r="X134" i="1"/>
  <c r="U134" i="1"/>
  <c r="R134" i="1"/>
  <c r="O134" i="1"/>
  <c r="L134" i="1"/>
  <c r="I134" i="1"/>
  <c r="AH134" i="1"/>
  <c r="AJ133" i="1"/>
  <c r="AG133" i="1"/>
  <c r="AD133" i="1"/>
  <c r="AA133" i="1"/>
  <c r="X133" i="1"/>
  <c r="U133" i="1"/>
  <c r="R133" i="1"/>
  <c r="O133" i="1"/>
  <c r="L133" i="1"/>
  <c r="I133" i="1"/>
  <c r="AJ132" i="1"/>
  <c r="AG132" i="1"/>
  <c r="AD132" i="1"/>
  <c r="AA132" i="1"/>
  <c r="Y132" i="1"/>
  <c r="X132" i="1"/>
  <c r="U132" i="1"/>
  <c r="R132" i="1"/>
  <c r="O132" i="1"/>
  <c r="M132" i="1"/>
  <c r="L132" i="1"/>
  <c r="J132" i="1"/>
  <c r="I132" i="1"/>
  <c r="AJ131" i="1"/>
  <c r="AG131" i="1"/>
  <c r="AD131" i="1"/>
  <c r="AA131" i="1"/>
  <c r="X131" i="1"/>
  <c r="U131" i="1"/>
  <c r="R131" i="1"/>
  <c r="O131" i="1"/>
  <c r="L131" i="1"/>
  <c r="I131" i="1"/>
  <c r="D126" i="1"/>
  <c r="E126" i="1" s="1"/>
  <c r="D124" i="1"/>
  <c r="E124" i="1" s="1"/>
  <c r="AJ113" i="1"/>
  <c r="AG113" i="1"/>
  <c r="AD113" i="1"/>
  <c r="AA113" i="1"/>
  <c r="X113" i="1"/>
  <c r="U113" i="1"/>
  <c r="R113" i="1"/>
  <c r="O113" i="1"/>
  <c r="L113" i="1"/>
  <c r="I113" i="1"/>
  <c r="D113" i="1"/>
  <c r="E113" i="1" s="1"/>
  <c r="AJ112" i="1"/>
  <c r="AG112" i="1"/>
  <c r="AD112" i="1"/>
  <c r="AA112" i="1"/>
  <c r="X112" i="1"/>
  <c r="U112" i="1"/>
  <c r="R112" i="1"/>
  <c r="O112" i="1"/>
  <c r="L112" i="1"/>
  <c r="I112" i="1"/>
  <c r="AJ111" i="1"/>
  <c r="AG111" i="1"/>
  <c r="AD111" i="1"/>
  <c r="AA111" i="1"/>
  <c r="X111" i="1"/>
  <c r="U111" i="1"/>
  <c r="R111" i="1"/>
  <c r="O111" i="1"/>
  <c r="L111" i="1"/>
  <c r="I111" i="1"/>
  <c r="D111" i="1"/>
  <c r="E111" i="1" s="1"/>
  <c r="AJ110" i="1"/>
  <c r="AG110" i="1"/>
  <c r="AD110" i="1"/>
  <c r="AA110" i="1"/>
  <c r="X110" i="1"/>
  <c r="U110" i="1"/>
  <c r="R110" i="1"/>
  <c r="O110" i="1"/>
  <c r="L110" i="1"/>
  <c r="I110" i="1"/>
  <c r="AJ109" i="1"/>
  <c r="AG109" i="1"/>
  <c r="AD109" i="1"/>
  <c r="AA109" i="1"/>
  <c r="Y109" i="1"/>
  <c r="X109" i="1"/>
  <c r="U109" i="1"/>
  <c r="R109" i="1"/>
  <c r="O109" i="1"/>
  <c r="L109" i="1"/>
  <c r="I109" i="1"/>
  <c r="AJ108" i="1"/>
  <c r="AG108" i="1"/>
  <c r="AD108" i="1"/>
  <c r="AA108" i="1"/>
  <c r="X108" i="1"/>
  <c r="U108" i="1"/>
  <c r="R108" i="1"/>
  <c r="O108" i="1"/>
  <c r="L108" i="1"/>
  <c r="I108" i="1"/>
  <c r="AJ107" i="1"/>
  <c r="AG107" i="1"/>
  <c r="AD107" i="1"/>
  <c r="AA107" i="1"/>
  <c r="X107" i="1"/>
  <c r="U107" i="1"/>
  <c r="R107" i="1"/>
  <c r="O107" i="1"/>
  <c r="L107" i="1"/>
  <c r="I107" i="1"/>
  <c r="AJ106" i="1"/>
  <c r="AG106" i="1"/>
  <c r="AD106" i="1"/>
  <c r="AA106" i="1"/>
  <c r="X106" i="1"/>
  <c r="U106" i="1"/>
  <c r="R106" i="1"/>
  <c r="O106" i="1"/>
  <c r="L106" i="1"/>
  <c r="I106" i="1"/>
  <c r="AJ105" i="1"/>
  <c r="AG105" i="1"/>
  <c r="AD105" i="1"/>
  <c r="AA105" i="1"/>
  <c r="X105" i="1"/>
  <c r="U105" i="1"/>
  <c r="R105" i="1"/>
  <c r="O105" i="1"/>
  <c r="L105" i="1"/>
  <c r="I105" i="1"/>
  <c r="Y105" i="1"/>
  <c r="D102" i="1"/>
  <c r="E102" i="1" s="1"/>
  <c r="D100" i="1"/>
  <c r="E100" i="1" s="1"/>
  <c r="D89" i="1"/>
  <c r="E89" i="1" s="1"/>
  <c r="D87" i="1"/>
  <c r="E87" i="1" s="1"/>
  <c r="D76" i="1"/>
  <c r="E76" i="1" s="1"/>
  <c r="D74" i="1"/>
  <c r="E74" i="1" s="1"/>
  <c r="D63" i="1"/>
  <c r="E63" i="1" s="1"/>
  <c r="D61" i="1"/>
  <c r="E61" i="1" s="1"/>
  <c r="D50" i="1"/>
  <c r="E50" i="1" s="1"/>
  <c r="D48" i="1"/>
  <c r="E48" i="1" s="1"/>
  <c r="D37" i="1"/>
  <c r="E37" i="1" s="1"/>
  <c r="D35" i="1"/>
  <c r="E35" i="1" s="1"/>
  <c r="D24" i="1"/>
  <c r="E24" i="1" s="1"/>
  <c r="D22" i="1"/>
  <c r="E22" i="1" s="1"/>
  <c r="E8" i="1"/>
  <c r="D11" i="1"/>
  <c r="E11" i="1" s="1"/>
  <c r="D9" i="1"/>
  <c r="E9" i="1" s="1"/>
  <c r="E10" i="1"/>
  <c r="E7" i="1"/>
  <c r="E6" i="1"/>
  <c r="E5" i="1"/>
  <c r="E4" i="1"/>
  <c r="E3" i="1"/>
  <c r="S45" i="1" l="1"/>
  <c r="P45" i="1"/>
  <c r="M45" i="1"/>
  <c r="J45" i="1"/>
  <c r="G45" i="1"/>
  <c r="AE45" i="1"/>
  <c r="AB45" i="1"/>
  <c r="AH45" i="1"/>
  <c r="Y45" i="1"/>
  <c r="V45" i="1"/>
  <c r="Y84" i="1"/>
  <c r="J84" i="1"/>
  <c r="AB84" i="1"/>
  <c r="V84" i="1"/>
  <c r="S84" i="1"/>
  <c r="M84" i="1"/>
  <c r="G84" i="1"/>
  <c r="AH84" i="1"/>
  <c r="AE84" i="1"/>
  <c r="P84" i="1"/>
  <c r="AH85" i="1"/>
  <c r="Y85" i="1"/>
  <c r="S85" i="1"/>
  <c r="M85" i="1"/>
  <c r="AB85" i="1"/>
  <c r="P85" i="1"/>
  <c r="AE85" i="1"/>
  <c r="V85" i="1"/>
  <c r="J85" i="1"/>
  <c r="G85" i="1"/>
  <c r="AE200" i="1"/>
  <c r="S174" i="1"/>
  <c r="AE203" i="1"/>
  <c r="M61" i="1"/>
  <c r="G61" i="1"/>
  <c r="S61" i="1"/>
  <c r="AE61" i="1"/>
  <c r="V61" i="1"/>
  <c r="Y61" i="1"/>
  <c r="AH61" i="1"/>
  <c r="P61" i="1"/>
  <c r="J61" i="1"/>
  <c r="AB61" i="1"/>
  <c r="J203" i="1"/>
  <c r="Y210" i="1"/>
  <c r="V63" i="1"/>
  <c r="AH63" i="1"/>
  <c r="Y63" i="1"/>
  <c r="S63" i="1"/>
  <c r="AB63" i="1"/>
  <c r="J63" i="1"/>
  <c r="M63" i="1"/>
  <c r="G63" i="1"/>
  <c r="AE63" i="1"/>
  <c r="P63" i="1"/>
  <c r="M74" i="1"/>
  <c r="P74" i="1"/>
  <c r="AB74" i="1"/>
  <c r="Y74" i="1"/>
  <c r="V74" i="1"/>
  <c r="S74" i="1"/>
  <c r="G74" i="1"/>
  <c r="J74" i="1"/>
  <c r="AE74" i="1"/>
  <c r="AH74" i="1"/>
  <c r="G16" i="1"/>
  <c r="Y16" i="1"/>
  <c r="AH16" i="1"/>
  <c r="AE16" i="1"/>
  <c r="AB16" i="1"/>
  <c r="V16" i="1"/>
  <c r="S16" i="1"/>
  <c r="P16" i="1"/>
  <c r="J16" i="1"/>
  <c r="M16" i="1"/>
  <c r="V76" i="1"/>
  <c r="AB76" i="1"/>
  <c r="P76" i="1"/>
  <c r="S76" i="1"/>
  <c r="J76" i="1"/>
  <c r="M76" i="1"/>
  <c r="Y76" i="1"/>
  <c r="AE76" i="1"/>
  <c r="AH76" i="1"/>
  <c r="G76" i="1"/>
  <c r="J188" i="1"/>
  <c r="Y17" i="1"/>
  <c r="P17" i="1"/>
  <c r="J17" i="1"/>
  <c r="G17" i="1"/>
  <c r="M17" i="1"/>
  <c r="AH17" i="1"/>
  <c r="AE17" i="1"/>
  <c r="AB17" i="1"/>
  <c r="S17" i="1"/>
  <c r="V17" i="1"/>
  <c r="J198" i="1"/>
  <c r="V210" i="1"/>
  <c r="S7" i="1"/>
  <c r="AH7" i="1"/>
  <c r="AE7" i="1"/>
  <c r="AB7" i="1"/>
  <c r="Y7" i="1"/>
  <c r="V7" i="1"/>
  <c r="P7" i="1"/>
  <c r="M7" i="1"/>
  <c r="J7" i="1"/>
  <c r="G7" i="1"/>
  <c r="AE6" i="1"/>
  <c r="V6" i="1"/>
  <c r="P6" i="1"/>
  <c r="M6" i="1"/>
  <c r="J6" i="1"/>
  <c r="G6" i="1"/>
  <c r="S6" i="1"/>
  <c r="AH6" i="1"/>
  <c r="AB6" i="1"/>
  <c r="Y6" i="1"/>
  <c r="Y100" i="1"/>
  <c r="P100" i="1"/>
  <c r="G100" i="1"/>
  <c r="V100" i="1"/>
  <c r="J100" i="1"/>
  <c r="AB100" i="1"/>
  <c r="AH100" i="1"/>
  <c r="M100" i="1"/>
  <c r="AE100" i="1"/>
  <c r="S100" i="1"/>
  <c r="AH210" i="1"/>
  <c r="P31" i="1"/>
  <c r="G31" i="1"/>
  <c r="AH31" i="1"/>
  <c r="M31" i="1"/>
  <c r="J31" i="1"/>
  <c r="AB31" i="1"/>
  <c r="AE31" i="1"/>
  <c r="Y31" i="1"/>
  <c r="S31" i="1"/>
  <c r="V31" i="1"/>
  <c r="J224" i="1"/>
  <c r="AB46" i="1"/>
  <c r="AH46" i="1"/>
  <c r="AE46" i="1"/>
  <c r="P46" i="1"/>
  <c r="Y46" i="1"/>
  <c r="V46" i="1"/>
  <c r="S46" i="1"/>
  <c r="M46" i="1"/>
  <c r="J46" i="1"/>
  <c r="G46" i="1"/>
  <c r="V81" i="1"/>
  <c r="S81" i="1"/>
  <c r="AB81" i="1"/>
  <c r="P81" i="1"/>
  <c r="J81" i="1"/>
  <c r="Y81" i="1"/>
  <c r="G81" i="1"/>
  <c r="M81" i="1"/>
  <c r="AH81" i="1"/>
  <c r="AE81" i="1"/>
  <c r="AB83" i="1"/>
  <c r="J83" i="1"/>
  <c r="AH83" i="1"/>
  <c r="G83" i="1"/>
  <c r="AE83" i="1"/>
  <c r="V83" i="1"/>
  <c r="S83" i="1"/>
  <c r="Y83" i="1"/>
  <c r="P83" i="1"/>
  <c r="M83" i="1"/>
  <c r="AH18" i="1"/>
  <c r="AB18" i="1"/>
  <c r="Y18" i="1"/>
  <c r="V18" i="1"/>
  <c r="S18" i="1"/>
  <c r="P18" i="1"/>
  <c r="J18" i="1"/>
  <c r="G18" i="1"/>
  <c r="AE18" i="1"/>
  <c r="M18" i="1"/>
  <c r="M19" i="1"/>
  <c r="AH19" i="1"/>
  <c r="AB19" i="1"/>
  <c r="Y19" i="1"/>
  <c r="V19" i="1"/>
  <c r="S19" i="1"/>
  <c r="J19" i="1"/>
  <c r="G19" i="1"/>
  <c r="AE19" i="1"/>
  <c r="P19" i="1"/>
  <c r="AE20" i="1"/>
  <c r="V20" i="1"/>
  <c r="P20" i="1"/>
  <c r="M20" i="1"/>
  <c r="J20" i="1"/>
  <c r="G20" i="1"/>
  <c r="AH20" i="1"/>
  <c r="Y20" i="1"/>
  <c r="AB20" i="1"/>
  <c r="S20" i="1"/>
  <c r="AH102" i="1"/>
  <c r="S102" i="1"/>
  <c r="P102" i="1"/>
  <c r="G102" i="1"/>
  <c r="AE102" i="1"/>
  <c r="Y102" i="1"/>
  <c r="M102" i="1"/>
  <c r="V102" i="1"/>
  <c r="J102" i="1"/>
  <c r="AB102" i="1"/>
  <c r="AB29" i="1"/>
  <c r="Y29" i="1"/>
  <c r="V29" i="1"/>
  <c r="S29" i="1"/>
  <c r="J29" i="1"/>
  <c r="AE29" i="1"/>
  <c r="G29" i="1"/>
  <c r="AH29" i="1"/>
  <c r="P29" i="1"/>
  <c r="M29" i="1"/>
  <c r="Y30" i="1"/>
  <c r="M30" i="1"/>
  <c r="P30" i="1"/>
  <c r="AH30" i="1"/>
  <c r="AE30" i="1"/>
  <c r="AB30" i="1"/>
  <c r="V30" i="1"/>
  <c r="S30" i="1"/>
  <c r="J30" i="1"/>
  <c r="G30" i="1"/>
  <c r="AH32" i="1"/>
  <c r="AE32" i="1"/>
  <c r="AB32" i="1"/>
  <c r="Y32" i="1"/>
  <c r="P32" i="1"/>
  <c r="M32" i="1"/>
  <c r="V32" i="1"/>
  <c r="S32" i="1"/>
  <c r="J32" i="1"/>
  <c r="G32" i="1"/>
  <c r="V134" i="1"/>
  <c r="AE82" i="1"/>
  <c r="Y82" i="1"/>
  <c r="P82" i="1"/>
  <c r="J82" i="1"/>
  <c r="AH82" i="1"/>
  <c r="AB82" i="1"/>
  <c r="V82" i="1"/>
  <c r="S82" i="1"/>
  <c r="G82" i="1"/>
  <c r="M82" i="1"/>
  <c r="AE198" i="1"/>
  <c r="V162" i="1"/>
  <c r="M160" i="1"/>
  <c r="J170" i="1"/>
  <c r="Y3" i="1"/>
  <c r="P3" i="1"/>
  <c r="J3" i="1"/>
  <c r="G3" i="1"/>
  <c r="AH3" i="1"/>
  <c r="AB3" i="1"/>
  <c r="AE3" i="1"/>
  <c r="V3" i="1"/>
  <c r="S3" i="1"/>
  <c r="M3" i="1"/>
  <c r="AH198" i="1"/>
  <c r="J42" i="1"/>
  <c r="G42" i="1"/>
  <c r="V42" i="1"/>
  <c r="Y42" i="1"/>
  <c r="S42" i="1"/>
  <c r="P42" i="1"/>
  <c r="M42" i="1"/>
  <c r="AB42" i="1"/>
  <c r="AH42" i="1"/>
  <c r="AE42" i="1"/>
  <c r="AH4" i="1"/>
  <c r="AB4" i="1"/>
  <c r="Y4" i="1"/>
  <c r="V4" i="1"/>
  <c r="S4" i="1"/>
  <c r="P4" i="1"/>
  <c r="J4" i="1"/>
  <c r="G4" i="1"/>
  <c r="M4" i="1"/>
  <c r="AE4" i="1"/>
  <c r="AE132" i="1"/>
  <c r="AE43" i="1"/>
  <c r="Y43" i="1"/>
  <c r="V43" i="1"/>
  <c r="M43" i="1"/>
  <c r="AB43" i="1"/>
  <c r="S43" i="1"/>
  <c r="P43" i="1"/>
  <c r="J43" i="1"/>
  <c r="G43" i="1"/>
  <c r="AH43" i="1"/>
  <c r="J124" i="1"/>
  <c r="S124" i="1"/>
  <c r="V124" i="1"/>
  <c r="M124" i="1"/>
  <c r="AH124" i="1"/>
  <c r="Y124" i="1"/>
  <c r="P124" i="1"/>
  <c r="G124" i="1"/>
  <c r="AB124" i="1"/>
  <c r="AE124" i="1"/>
  <c r="AB126" i="1"/>
  <c r="G126" i="1"/>
  <c r="AE126" i="1"/>
  <c r="AH126" i="1"/>
  <c r="J126" i="1"/>
  <c r="M126" i="1"/>
  <c r="V126" i="1"/>
  <c r="P126" i="1"/>
  <c r="Y126" i="1"/>
  <c r="S126" i="1"/>
  <c r="AE229" i="1"/>
  <c r="J33" i="1"/>
  <c r="AE33" i="1"/>
  <c r="S33" i="1"/>
  <c r="G33" i="1"/>
  <c r="AH33" i="1"/>
  <c r="AB33" i="1"/>
  <c r="M33" i="1"/>
  <c r="Y33" i="1"/>
  <c r="V33" i="1"/>
  <c r="P33" i="1"/>
  <c r="M5" i="1"/>
  <c r="AE5" i="1"/>
  <c r="AH5" i="1"/>
  <c r="AB5" i="1"/>
  <c r="Y5" i="1"/>
  <c r="V5" i="1"/>
  <c r="S5" i="1"/>
  <c r="P5" i="1"/>
  <c r="G5" i="1"/>
  <c r="J5" i="1"/>
  <c r="Y170" i="1"/>
  <c r="AE44" i="1"/>
  <c r="AH44" i="1"/>
  <c r="AB44" i="1"/>
  <c r="P44" i="1"/>
  <c r="M44" i="1"/>
  <c r="Y44" i="1"/>
  <c r="V44" i="1"/>
  <c r="S44" i="1"/>
  <c r="G44" i="1"/>
  <c r="J44" i="1"/>
  <c r="AH240" i="1"/>
  <c r="G240" i="1"/>
  <c r="J240" i="1"/>
  <c r="J214" i="1"/>
  <c r="AH175" i="1"/>
  <c r="S175" i="1"/>
  <c r="M86" i="1"/>
  <c r="J86" i="1"/>
  <c r="Y86" i="1"/>
  <c r="G86" i="1"/>
  <c r="AB86" i="1"/>
  <c r="V86" i="1"/>
  <c r="AH86" i="1"/>
  <c r="AE86" i="1"/>
  <c r="S86" i="1"/>
  <c r="P86" i="1"/>
  <c r="S87" i="1"/>
  <c r="P87" i="1"/>
  <c r="AH87" i="1"/>
  <c r="AB87" i="1"/>
  <c r="V87" i="1"/>
  <c r="M87" i="1"/>
  <c r="J87" i="1"/>
  <c r="AE87" i="1"/>
  <c r="Y87" i="1"/>
  <c r="G87" i="1"/>
  <c r="Y88" i="1"/>
  <c r="V88" i="1"/>
  <c r="AE88" i="1"/>
  <c r="S88" i="1"/>
  <c r="P88" i="1"/>
  <c r="AB88" i="1"/>
  <c r="M88" i="1"/>
  <c r="J88" i="1"/>
  <c r="G88" i="1"/>
  <c r="AH88" i="1"/>
  <c r="AE89" i="1"/>
  <c r="AB89" i="1"/>
  <c r="Y89" i="1"/>
  <c r="V89" i="1"/>
  <c r="S89" i="1"/>
  <c r="P89" i="1"/>
  <c r="M89" i="1"/>
  <c r="J89" i="1"/>
  <c r="G89" i="1"/>
  <c r="AH89" i="1"/>
  <c r="G48" i="1"/>
  <c r="AH48" i="1"/>
  <c r="J48" i="1"/>
  <c r="M48" i="1"/>
  <c r="AE48" i="1"/>
  <c r="AB48" i="1"/>
  <c r="Y48" i="1"/>
  <c r="V48" i="1"/>
  <c r="S48" i="1"/>
  <c r="P48" i="1"/>
  <c r="AH47" i="1"/>
  <c r="AE47" i="1"/>
  <c r="AB47" i="1"/>
  <c r="Y47" i="1"/>
  <c r="V47" i="1"/>
  <c r="S47" i="1"/>
  <c r="P47" i="1"/>
  <c r="G47" i="1"/>
  <c r="M47" i="1"/>
  <c r="J47" i="1"/>
  <c r="S50" i="1"/>
  <c r="P50" i="1"/>
  <c r="M50" i="1"/>
  <c r="J50" i="1"/>
  <c r="V50" i="1"/>
  <c r="G50" i="1"/>
  <c r="AH50" i="1"/>
  <c r="Y50" i="1"/>
  <c r="AE50" i="1"/>
  <c r="AB50" i="1"/>
  <c r="M49" i="1"/>
  <c r="J49" i="1"/>
  <c r="G49" i="1"/>
  <c r="S49" i="1"/>
  <c r="AH49" i="1"/>
  <c r="AE49" i="1"/>
  <c r="AB49" i="1"/>
  <c r="P49" i="1"/>
  <c r="Y49" i="1"/>
  <c r="V49" i="1"/>
  <c r="AE37" i="1"/>
  <c r="AB37" i="1"/>
  <c r="Y37" i="1"/>
  <c r="V37" i="1"/>
  <c r="S37" i="1"/>
  <c r="P37" i="1"/>
  <c r="M37" i="1"/>
  <c r="J37" i="1"/>
  <c r="AH37" i="1"/>
  <c r="G37" i="1"/>
  <c r="P35" i="1"/>
  <c r="M35" i="1"/>
  <c r="J35" i="1"/>
  <c r="G35" i="1"/>
  <c r="AE35" i="1"/>
  <c r="V35" i="1"/>
  <c r="AH35" i="1"/>
  <c r="AB35" i="1"/>
  <c r="Y35" i="1"/>
  <c r="S35" i="1"/>
  <c r="J34" i="1"/>
  <c r="G34" i="1"/>
  <c r="AH34" i="1"/>
  <c r="AB34" i="1"/>
  <c r="V34" i="1"/>
  <c r="S34" i="1"/>
  <c r="M34" i="1"/>
  <c r="AE34" i="1"/>
  <c r="Y34" i="1"/>
  <c r="P34" i="1"/>
  <c r="V36" i="1"/>
  <c r="S36" i="1"/>
  <c r="P36" i="1"/>
  <c r="M36" i="1"/>
  <c r="G36" i="1"/>
  <c r="AH36" i="1"/>
  <c r="AE36" i="1"/>
  <c r="Y36" i="1"/>
  <c r="J36" i="1"/>
  <c r="AB36" i="1"/>
  <c r="V24" i="1"/>
  <c r="AE24" i="1"/>
  <c r="AB24" i="1"/>
  <c r="S24" i="1"/>
  <c r="P24" i="1"/>
  <c r="M24" i="1"/>
  <c r="J24" i="1"/>
  <c r="G24" i="1"/>
  <c r="AH24" i="1"/>
  <c r="Y24" i="1"/>
  <c r="V21" i="1"/>
  <c r="P21" i="1"/>
  <c r="J21" i="1"/>
  <c r="AH21" i="1"/>
  <c r="AE21" i="1"/>
  <c r="AB21" i="1"/>
  <c r="Y21" i="1"/>
  <c r="S21" i="1"/>
  <c r="M21" i="1"/>
  <c r="G21" i="1"/>
  <c r="J22" i="1"/>
  <c r="AH22" i="1"/>
  <c r="AE22" i="1"/>
  <c r="Y22" i="1"/>
  <c r="S22" i="1"/>
  <c r="M22" i="1"/>
  <c r="G22" i="1"/>
  <c r="AB22" i="1"/>
  <c r="V22" i="1"/>
  <c r="P22" i="1"/>
  <c r="P23" i="1"/>
  <c r="J23" i="1"/>
  <c r="G23" i="1"/>
  <c r="AH23" i="1"/>
  <c r="AB23" i="1"/>
  <c r="V23" i="1"/>
  <c r="S23" i="1"/>
  <c r="M23" i="1"/>
  <c r="AE23" i="1"/>
  <c r="Y23" i="1"/>
  <c r="V8" i="1"/>
  <c r="S8" i="1"/>
  <c r="P8" i="1"/>
  <c r="AH8" i="1"/>
  <c r="AB8" i="1"/>
  <c r="M8" i="1"/>
  <c r="J8" i="1"/>
  <c r="G8" i="1"/>
  <c r="AE8" i="1"/>
  <c r="Y8" i="1"/>
  <c r="AB9" i="1"/>
  <c r="AH9" i="1"/>
  <c r="Y9" i="1"/>
  <c r="V9" i="1"/>
  <c r="G9" i="1"/>
  <c r="AE9" i="1"/>
  <c r="S9" i="1"/>
  <c r="P9" i="1"/>
  <c r="M9" i="1"/>
  <c r="J9" i="1"/>
  <c r="M11" i="1"/>
  <c r="AH11" i="1"/>
  <c r="AE11" i="1"/>
  <c r="AB11" i="1"/>
  <c r="Y11" i="1"/>
  <c r="V11" i="1"/>
  <c r="S11" i="1"/>
  <c r="J11" i="1"/>
  <c r="G11" i="1"/>
  <c r="P11" i="1"/>
  <c r="AH10" i="1"/>
  <c r="AB10" i="1"/>
  <c r="AE10" i="1"/>
  <c r="Y10" i="1"/>
  <c r="V10" i="1"/>
  <c r="G10" i="1"/>
  <c r="S10" i="1"/>
  <c r="P10" i="1"/>
  <c r="M10" i="1"/>
  <c r="J10" i="1"/>
  <c r="G152" i="1"/>
  <c r="AE152" i="1"/>
  <c r="S152" i="1"/>
  <c r="P212" i="1"/>
  <c r="Y146" i="1"/>
  <c r="V212" i="1"/>
  <c r="S144" i="1"/>
  <c r="G146" i="1"/>
  <c r="AB222" i="1"/>
  <c r="AE222" i="1"/>
  <c r="Y222" i="1"/>
  <c r="J144" i="1"/>
  <c r="AH144" i="1"/>
  <c r="J145" i="1"/>
  <c r="G145" i="1"/>
  <c r="Y145" i="1"/>
  <c r="AE147" i="1"/>
  <c r="AH147" i="1"/>
  <c r="AH157" i="1"/>
  <c r="S157" i="1"/>
  <c r="AH109" i="1"/>
  <c r="P184" i="1"/>
  <c r="J160" i="1"/>
  <c r="AH160" i="1"/>
  <c r="G109" i="1"/>
  <c r="Y188" i="1"/>
  <c r="AE212" i="1"/>
  <c r="J212" i="1"/>
  <c r="AH212" i="1"/>
  <c r="Y177" i="1"/>
  <c r="AE177" i="1"/>
  <c r="AB177" i="1"/>
  <c r="S177" i="1"/>
  <c r="P177" i="1"/>
  <c r="V214" i="1"/>
  <c r="AH214" i="1"/>
  <c r="P214" i="1"/>
  <c r="Y184" i="1"/>
  <c r="AE184" i="1"/>
  <c r="P185" i="1"/>
  <c r="J185" i="1"/>
  <c r="G185" i="1"/>
  <c r="AH185" i="1"/>
  <c r="P148" i="1"/>
  <c r="V224" i="1"/>
  <c r="AB224" i="1"/>
  <c r="G184" i="1"/>
  <c r="AB212" i="1"/>
  <c r="P146" i="1"/>
  <c r="AE226" i="1"/>
  <c r="Y226" i="1"/>
  <c r="AH113" i="1"/>
  <c r="M109" i="1"/>
  <c r="AB157" i="1"/>
  <c r="AB184" i="1"/>
  <c r="S109" i="1"/>
  <c r="AE160" i="1"/>
  <c r="AB226" i="1"/>
  <c r="P147" i="1"/>
  <c r="AH222" i="1"/>
  <c r="G226" i="1"/>
  <c r="P189" i="1"/>
  <c r="AB229" i="1"/>
  <c r="G229" i="1"/>
  <c r="M229" i="1"/>
  <c r="J210" i="1"/>
  <c r="AH236" i="1"/>
  <c r="AE236" i="1"/>
  <c r="Y236" i="1"/>
  <c r="AH224" i="1"/>
  <c r="AE224" i="1"/>
  <c r="J222" i="1"/>
  <c r="V222" i="1"/>
  <c r="P222" i="1"/>
  <c r="AE214" i="1"/>
  <c r="G212" i="1"/>
  <c r="S212" i="1"/>
  <c r="AH203" i="1"/>
  <c r="S203" i="1"/>
  <c r="G203" i="1"/>
  <c r="AE170" i="1"/>
  <c r="J162" i="1"/>
  <c r="AH148" i="1"/>
  <c r="G147" i="1"/>
  <c r="V144" i="1"/>
  <c r="J138" i="1"/>
  <c r="AH138" i="1"/>
  <c r="AH107" i="1"/>
  <c r="Y176" i="1"/>
  <c r="V176" i="1"/>
  <c r="G176" i="1"/>
  <c r="AH176" i="1"/>
  <c r="S176" i="1"/>
  <c r="AE176" i="1"/>
  <c r="J176" i="1"/>
  <c r="AE217" i="1"/>
  <c r="S217" i="1"/>
  <c r="G217" i="1"/>
  <c r="AB217" i="1"/>
  <c r="P217" i="1"/>
  <c r="Y217" i="1"/>
  <c r="M217" i="1"/>
  <c r="AH217" i="1"/>
  <c r="V217" i="1"/>
  <c r="J217" i="1"/>
  <c r="Y228" i="1"/>
  <c r="M228" i="1"/>
  <c r="AH228" i="1"/>
  <c r="V228" i="1"/>
  <c r="J228" i="1"/>
  <c r="AE228" i="1"/>
  <c r="S228" i="1"/>
  <c r="G228" i="1"/>
  <c r="AB228" i="1"/>
  <c r="P228" i="1"/>
  <c r="AE163" i="1"/>
  <c r="Y163" i="1"/>
  <c r="J163" i="1"/>
  <c r="V163" i="1"/>
  <c r="AH163" i="1"/>
  <c r="M163" i="1"/>
  <c r="Y215" i="1"/>
  <c r="M215" i="1"/>
  <c r="AH215" i="1"/>
  <c r="V215" i="1"/>
  <c r="J215" i="1"/>
  <c r="AE215" i="1"/>
  <c r="S215" i="1"/>
  <c r="G215" i="1"/>
  <c r="AB215" i="1"/>
  <c r="P215" i="1"/>
  <c r="S137" i="1"/>
  <c r="AH137" i="1"/>
  <c r="J137" i="1"/>
  <c r="V137" i="1"/>
  <c r="G137" i="1"/>
  <c r="AH230" i="1"/>
  <c r="V230" i="1"/>
  <c r="J230" i="1"/>
  <c r="AE230" i="1"/>
  <c r="S230" i="1"/>
  <c r="G230" i="1"/>
  <c r="AB230" i="1"/>
  <c r="P230" i="1"/>
  <c r="Y230" i="1"/>
  <c r="M230" i="1"/>
  <c r="AB241" i="1"/>
  <c r="P241" i="1"/>
  <c r="Y241" i="1"/>
  <c r="M241" i="1"/>
  <c r="AH241" i="1"/>
  <c r="V241" i="1"/>
  <c r="J241" i="1"/>
  <c r="AE241" i="1"/>
  <c r="S241" i="1"/>
  <c r="G241" i="1"/>
  <c r="G106" i="1"/>
  <c r="AH106" i="1"/>
  <c r="G108" i="1"/>
  <c r="AH108" i="1"/>
  <c r="AB110" i="1"/>
  <c r="G112" i="1"/>
  <c r="G113" i="1"/>
  <c r="J134" i="1"/>
  <c r="G136" i="1"/>
  <c r="P151" i="1"/>
  <c r="AE173" i="1"/>
  <c r="J183" i="1"/>
  <c r="G186" i="1"/>
  <c r="Y196" i="1"/>
  <c r="J200" i="1"/>
  <c r="J201" i="1"/>
  <c r="M209" i="1"/>
  <c r="Y209" i="1"/>
  <c r="J211" i="1"/>
  <c r="V211" i="1"/>
  <c r="AH211" i="1"/>
  <c r="G213" i="1"/>
  <c r="S213" i="1"/>
  <c r="AE213" i="1"/>
  <c r="G216" i="1"/>
  <c r="S216" i="1"/>
  <c r="AE216" i="1"/>
  <c r="G223" i="1"/>
  <c r="AE223" i="1"/>
  <c r="P225" i="1"/>
  <c r="AB225" i="1"/>
  <c r="M227" i="1"/>
  <c r="Y227" i="1"/>
  <c r="P235" i="1"/>
  <c r="AB235" i="1"/>
  <c r="M237" i="1"/>
  <c r="Y237" i="1"/>
  <c r="J239" i="1"/>
  <c r="V239" i="1"/>
  <c r="AH239" i="1"/>
  <c r="J242" i="1"/>
  <c r="V242" i="1"/>
  <c r="AH242" i="1"/>
  <c r="M243" i="1"/>
  <c r="Y243" i="1"/>
  <c r="V106" i="1"/>
  <c r="V108" i="1"/>
  <c r="P109" i="1"/>
  <c r="AB109" i="1"/>
  <c r="V132" i="1"/>
  <c r="J135" i="1"/>
  <c r="G138" i="1"/>
  <c r="V138" i="1"/>
  <c r="AB146" i="1"/>
  <c r="AB147" i="1"/>
  <c r="M148" i="1"/>
  <c r="AB148" i="1"/>
  <c r="G157" i="1"/>
  <c r="Y158" i="1"/>
  <c r="AH162" i="1"/>
  <c r="AH172" i="1"/>
  <c r="P174" i="1"/>
  <c r="AE174" i="1"/>
  <c r="P175" i="1"/>
  <c r="AE175" i="1"/>
  <c r="J178" i="1"/>
  <c r="Y186" i="1"/>
  <c r="M196" i="1"/>
  <c r="AH204" i="1"/>
  <c r="G210" i="1"/>
  <c r="S210" i="1"/>
  <c r="AE210" i="1"/>
  <c r="M214" i="1"/>
  <c r="Y214" i="1"/>
  <c r="M224" i="1"/>
  <c r="Y224" i="1"/>
  <c r="J226" i="1"/>
  <c r="V226" i="1"/>
  <c r="AH226" i="1"/>
  <c r="J229" i="1"/>
  <c r="V229" i="1"/>
  <c r="AH229" i="1"/>
  <c r="V236" i="1"/>
  <c r="G238" i="1"/>
  <c r="S238" i="1"/>
  <c r="AE238" i="1"/>
  <c r="P240" i="1"/>
  <c r="AB240" i="1"/>
  <c r="J106" i="1"/>
  <c r="J108" i="1"/>
  <c r="AB112" i="1"/>
  <c r="J113" i="1"/>
  <c r="AE134" i="1"/>
  <c r="AB136" i="1"/>
  <c r="AE145" i="1"/>
  <c r="V160" i="1"/>
  <c r="V170" i="1"/>
  <c r="S173" i="1"/>
  <c r="AH173" i="1"/>
  <c r="AE183" i="1"/>
  <c r="AB185" i="1"/>
  <c r="V188" i="1"/>
  <c r="AB196" i="1"/>
  <c r="V198" i="1"/>
  <c r="AE201" i="1"/>
  <c r="P209" i="1"/>
  <c r="AB209" i="1"/>
  <c r="M211" i="1"/>
  <c r="Y211" i="1"/>
  <c r="J213" i="1"/>
  <c r="V213" i="1"/>
  <c r="AH213" i="1"/>
  <c r="J216" i="1"/>
  <c r="V216" i="1"/>
  <c r="AH216" i="1"/>
  <c r="J223" i="1"/>
  <c r="V223" i="1"/>
  <c r="AH223" i="1"/>
  <c r="G225" i="1"/>
  <c r="S225" i="1"/>
  <c r="AE225" i="1"/>
  <c r="P227" i="1"/>
  <c r="AB227" i="1"/>
  <c r="G235" i="1"/>
  <c r="S235" i="1"/>
  <c r="AE235" i="1"/>
  <c r="P237" i="1"/>
  <c r="AB237" i="1"/>
  <c r="M239" i="1"/>
  <c r="Y239" i="1"/>
  <c r="M242" i="1"/>
  <c r="Y242" i="1"/>
  <c r="P243" i="1"/>
  <c r="AB243" i="1"/>
  <c r="Y106" i="1"/>
  <c r="P110" i="1"/>
  <c r="AH178" i="1"/>
  <c r="M186" i="1"/>
  <c r="AB186" i="1"/>
  <c r="V204" i="1"/>
  <c r="M106" i="1"/>
  <c r="AB108" i="1"/>
  <c r="P112" i="1"/>
  <c r="AE112" i="1"/>
  <c r="S134" i="1"/>
  <c r="P136" i="1"/>
  <c r="AE136" i="1"/>
  <c r="S145" i="1"/>
  <c r="AH145" i="1"/>
  <c r="Y151" i="1"/>
  <c r="G173" i="1"/>
  <c r="V173" i="1"/>
  <c r="S183" i="1"/>
  <c r="AH183" i="1"/>
  <c r="AE196" i="1"/>
  <c r="S200" i="1"/>
  <c r="S201" i="1"/>
  <c r="AH201" i="1"/>
  <c r="G209" i="1"/>
  <c r="S209" i="1"/>
  <c r="AE209" i="1"/>
  <c r="P211" i="1"/>
  <c r="AB211" i="1"/>
  <c r="M213" i="1"/>
  <c r="Y213" i="1"/>
  <c r="M216" i="1"/>
  <c r="Y216" i="1"/>
  <c r="M223" i="1"/>
  <c r="Y223" i="1"/>
  <c r="J225" i="1"/>
  <c r="V225" i="1"/>
  <c r="AH225" i="1"/>
  <c r="G227" i="1"/>
  <c r="S227" i="1"/>
  <c r="AE227" i="1"/>
  <c r="J235" i="1"/>
  <c r="V235" i="1"/>
  <c r="AH235" i="1"/>
  <c r="G237" i="1"/>
  <c r="S237" i="1"/>
  <c r="AE237" i="1"/>
  <c r="P239" i="1"/>
  <c r="AB239" i="1"/>
  <c r="P242" i="1"/>
  <c r="AB242" i="1"/>
  <c r="G243" i="1"/>
  <c r="S243" i="1"/>
  <c r="AE243" i="1"/>
  <c r="P108" i="1"/>
  <c r="J109" i="1"/>
  <c r="V109" i="1"/>
  <c r="S135" i="1"/>
  <c r="AH135" i="1"/>
  <c r="AE138" i="1"/>
  <c r="S146" i="1"/>
  <c r="S147" i="1"/>
  <c r="P157" i="1"/>
  <c r="AE157" i="1"/>
  <c r="P158" i="1"/>
  <c r="G174" i="1"/>
  <c r="G175" i="1"/>
  <c r="P186" i="1"/>
  <c r="S196" i="1"/>
  <c r="J204" i="1"/>
  <c r="Y204" i="1"/>
  <c r="M210" i="1"/>
  <c r="G214" i="1"/>
  <c r="S214" i="1"/>
  <c r="G224" i="1"/>
  <c r="S224" i="1"/>
  <c r="P226" i="1"/>
  <c r="P229" i="1"/>
  <c r="M238" i="1"/>
  <c r="V240" i="1"/>
  <c r="AE106" i="1"/>
  <c r="P107" i="1"/>
  <c r="AE108" i="1"/>
  <c r="S136" i="1"/>
  <c r="M151" i="1"/>
  <c r="AB151" i="1"/>
  <c r="J173" i="1"/>
  <c r="V178" i="1"/>
  <c r="G183" i="1"/>
  <c r="V183" i="1"/>
  <c r="S185" i="1"/>
  <c r="M188" i="1"/>
  <c r="G196" i="1"/>
  <c r="M198" i="1"/>
  <c r="G200" i="1"/>
  <c r="V200" i="1"/>
  <c r="G201" i="1"/>
  <c r="V201" i="1"/>
  <c r="J209" i="1"/>
  <c r="V209" i="1"/>
  <c r="G211" i="1"/>
  <c r="S211" i="1"/>
  <c r="P213" i="1"/>
  <c r="P216" i="1"/>
  <c r="M225" i="1"/>
  <c r="J227" i="1"/>
  <c r="V227" i="1"/>
  <c r="M235" i="1"/>
  <c r="J237" i="1"/>
  <c r="V237" i="1"/>
  <c r="G239" i="1"/>
  <c r="S239" i="1"/>
  <c r="G242" i="1"/>
  <c r="S242" i="1"/>
  <c r="J243" i="1"/>
  <c r="V243" i="1"/>
  <c r="S106" i="1"/>
  <c r="S108" i="1"/>
  <c r="M204" i="1"/>
  <c r="Y111" i="1"/>
  <c r="M111" i="1"/>
  <c r="AH111" i="1"/>
  <c r="V111" i="1"/>
  <c r="J111" i="1"/>
  <c r="AE111" i="1"/>
  <c r="S111" i="1"/>
  <c r="AB111" i="1"/>
  <c r="P111" i="1"/>
  <c r="G111" i="1"/>
  <c r="M110" i="1"/>
  <c r="Y110" i="1"/>
  <c r="G105" i="1"/>
  <c r="P105" i="1"/>
  <c r="AB105" i="1"/>
  <c r="M107" i="1"/>
  <c r="Y107" i="1"/>
  <c r="AB133" i="1"/>
  <c r="P133" i="1"/>
  <c r="AH133" i="1"/>
  <c r="V133" i="1"/>
  <c r="J133" i="1"/>
  <c r="AE133" i="1"/>
  <c r="S133" i="1"/>
  <c r="G133" i="1"/>
  <c r="Y133" i="1"/>
  <c r="AB137" i="1"/>
  <c r="P137" i="1"/>
  <c r="Y137" i="1"/>
  <c r="M137" i="1"/>
  <c r="AB144" i="1"/>
  <c r="P144" i="1"/>
  <c r="Y144" i="1"/>
  <c r="M144" i="1"/>
  <c r="AB164" i="1"/>
  <c r="P164" i="1"/>
  <c r="Y164" i="1"/>
  <c r="M164" i="1"/>
  <c r="AH164" i="1"/>
  <c r="V164" i="1"/>
  <c r="J164" i="1"/>
  <c r="AE164" i="1"/>
  <c r="S164" i="1"/>
  <c r="G164" i="1"/>
  <c r="S105" i="1"/>
  <c r="G110" i="1"/>
  <c r="S110" i="1"/>
  <c r="AE110" i="1"/>
  <c r="AE131" i="1"/>
  <c r="S131" i="1"/>
  <c r="G131" i="1"/>
  <c r="Y131" i="1"/>
  <c r="M131" i="1"/>
  <c r="AH131" i="1"/>
  <c r="V131" i="1"/>
  <c r="J131" i="1"/>
  <c r="AB139" i="1"/>
  <c r="P139" i="1"/>
  <c r="AH139" i="1"/>
  <c r="V139" i="1"/>
  <c r="J139" i="1"/>
  <c r="AE139" i="1"/>
  <c r="S139" i="1"/>
  <c r="G139" i="1"/>
  <c r="Y139" i="1"/>
  <c r="AE165" i="1"/>
  <c r="S165" i="1"/>
  <c r="G165" i="1"/>
  <c r="AB165" i="1"/>
  <c r="P165" i="1"/>
  <c r="Y165" i="1"/>
  <c r="M165" i="1"/>
  <c r="AH165" i="1"/>
  <c r="V165" i="1"/>
  <c r="J165" i="1"/>
  <c r="AB202" i="1"/>
  <c r="P202" i="1"/>
  <c r="Y202" i="1"/>
  <c r="M202" i="1"/>
  <c r="AH202" i="1"/>
  <c r="V202" i="1"/>
  <c r="J202" i="1"/>
  <c r="AE202" i="1"/>
  <c r="S202" i="1"/>
  <c r="G202" i="1"/>
  <c r="J105" i="1"/>
  <c r="V105" i="1"/>
  <c r="AH105" i="1"/>
  <c r="G107" i="1"/>
  <c r="S107" i="1"/>
  <c r="AE107" i="1"/>
  <c r="AB131" i="1"/>
  <c r="AH150" i="1"/>
  <c r="V150" i="1"/>
  <c r="J150" i="1"/>
  <c r="AE150" i="1"/>
  <c r="S150" i="1"/>
  <c r="G150" i="1"/>
  <c r="AB150" i="1"/>
  <c r="P150" i="1"/>
  <c r="Y150" i="1"/>
  <c r="M150" i="1"/>
  <c r="P106" i="1"/>
  <c r="M108" i="1"/>
  <c r="J110" i="1"/>
  <c r="V110" i="1"/>
  <c r="AH112" i="1"/>
  <c r="V112" i="1"/>
  <c r="J112" i="1"/>
  <c r="Y112" i="1"/>
  <c r="M112" i="1"/>
  <c r="Y113" i="1"/>
  <c r="M113" i="1"/>
  <c r="AE113" i="1"/>
  <c r="S113" i="1"/>
  <c r="AB113" i="1"/>
  <c r="P113" i="1"/>
  <c r="V113" i="1"/>
  <c r="AB134" i="1"/>
  <c r="P134" i="1"/>
  <c r="Y134" i="1"/>
  <c r="M134" i="1"/>
  <c r="AE137" i="1"/>
  <c r="AE144" i="1"/>
  <c r="AE105" i="1"/>
  <c r="M105" i="1"/>
  <c r="J107" i="1"/>
  <c r="V107" i="1"/>
  <c r="M139" i="1"/>
  <c r="AB152" i="1"/>
  <c r="P152" i="1"/>
  <c r="Y152" i="1"/>
  <c r="M152" i="1"/>
  <c r="AH152" i="1"/>
  <c r="V152" i="1"/>
  <c r="J152" i="1"/>
  <c r="AB161" i="1"/>
  <c r="P161" i="1"/>
  <c r="Y161" i="1"/>
  <c r="M161" i="1"/>
  <c r="AH161" i="1"/>
  <c r="V161" i="1"/>
  <c r="J161" i="1"/>
  <c r="AE161" i="1"/>
  <c r="S161" i="1"/>
  <c r="G161" i="1"/>
  <c r="AB171" i="1"/>
  <c r="P171" i="1"/>
  <c r="Y171" i="1"/>
  <c r="M171" i="1"/>
  <c r="AH171" i="1"/>
  <c r="V171" i="1"/>
  <c r="J171" i="1"/>
  <c r="AE171" i="1"/>
  <c r="S171" i="1"/>
  <c r="G171" i="1"/>
  <c r="Y189" i="1"/>
  <c r="M189" i="1"/>
  <c r="AH189" i="1"/>
  <c r="V189" i="1"/>
  <c r="J189" i="1"/>
  <c r="AE189" i="1"/>
  <c r="S189" i="1"/>
  <c r="G189" i="1"/>
  <c r="AH191" i="1"/>
  <c r="V191" i="1"/>
  <c r="J191" i="1"/>
  <c r="AE191" i="1"/>
  <c r="S191" i="1"/>
  <c r="G191" i="1"/>
  <c r="AB191" i="1"/>
  <c r="P191" i="1"/>
  <c r="Y191" i="1"/>
  <c r="M191" i="1"/>
  <c r="AB199" i="1"/>
  <c r="P199" i="1"/>
  <c r="Y199" i="1"/>
  <c r="M199" i="1"/>
  <c r="AH199" i="1"/>
  <c r="V199" i="1"/>
  <c r="J199" i="1"/>
  <c r="AE199" i="1"/>
  <c r="S199" i="1"/>
  <c r="G199" i="1"/>
  <c r="P135" i="1"/>
  <c r="AB135" i="1"/>
  <c r="P138" i="1"/>
  <c r="AB138" i="1"/>
  <c r="P145" i="1"/>
  <c r="AB145" i="1"/>
  <c r="M147" i="1"/>
  <c r="Y147" i="1"/>
  <c r="J149" i="1"/>
  <c r="V149" i="1"/>
  <c r="AH149" i="1"/>
  <c r="M157" i="1"/>
  <c r="Y157" i="1"/>
  <c r="J159" i="1"/>
  <c r="V159" i="1"/>
  <c r="AH159" i="1"/>
  <c r="P173" i="1"/>
  <c r="AB173" i="1"/>
  <c r="M175" i="1"/>
  <c r="Y175" i="1"/>
  <c r="P176" i="1"/>
  <c r="AB176" i="1"/>
  <c r="P183" i="1"/>
  <c r="AB183" i="1"/>
  <c r="M185" i="1"/>
  <c r="Y185" i="1"/>
  <c r="J187" i="1"/>
  <c r="V187" i="1"/>
  <c r="AH187" i="1"/>
  <c r="J190" i="1"/>
  <c r="V190" i="1"/>
  <c r="AH190" i="1"/>
  <c r="J197" i="1"/>
  <c r="V197" i="1"/>
  <c r="AH197" i="1"/>
  <c r="P201" i="1"/>
  <c r="AB201" i="1"/>
  <c r="P132" i="1"/>
  <c r="AB132" i="1"/>
  <c r="J136" i="1"/>
  <c r="V136" i="1"/>
  <c r="AH136" i="1"/>
  <c r="J146" i="1"/>
  <c r="V146" i="1"/>
  <c r="AH146" i="1"/>
  <c r="G148" i="1"/>
  <c r="S148" i="1"/>
  <c r="AE148" i="1"/>
  <c r="G151" i="1"/>
  <c r="S151" i="1"/>
  <c r="AE151" i="1"/>
  <c r="G158" i="1"/>
  <c r="S158" i="1"/>
  <c r="AE158" i="1"/>
  <c r="P160" i="1"/>
  <c r="AB160" i="1"/>
  <c r="M162" i="1"/>
  <c r="Y162" i="1"/>
  <c r="P163" i="1"/>
  <c r="AB163" i="1"/>
  <c r="P170" i="1"/>
  <c r="AB170" i="1"/>
  <c r="M172" i="1"/>
  <c r="Y172" i="1"/>
  <c r="J174" i="1"/>
  <c r="V174" i="1"/>
  <c r="AH174" i="1"/>
  <c r="J177" i="1"/>
  <c r="V177" i="1"/>
  <c r="AH177" i="1"/>
  <c r="M178" i="1"/>
  <c r="Y178" i="1"/>
  <c r="J184" i="1"/>
  <c r="V184" i="1"/>
  <c r="AH184" i="1"/>
  <c r="S186" i="1"/>
  <c r="AE186" i="1"/>
  <c r="P188" i="1"/>
  <c r="AB188" i="1"/>
  <c r="P198" i="1"/>
  <c r="AB198" i="1"/>
  <c r="M200" i="1"/>
  <c r="Y200" i="1"/>
  <c r="M203" i="1"/>
  <c r="Y203" i="1"/>
  <c r="P204" i="1"/>
  <c r="AB204" i="1"/>
  <c r="M149" i="1"/>
  <c r="Y149" i="1"/>
  <c r="M159" i="1"/>
  <c r="Y159" i="1"/>
  <c r="M187" i="1"/>
  <c r="Y187" i="1"/>
  <c r="M190" i="1"/>
  <c r="Y190" i="1"/>
  <c r="M197" i="1"/>
  <c r="Y197" i="1"/>
  <c r="G132" i="1"/>
  <c r="S132" i="1"/>
  <c r="M136" i="1"/>
  <c r="M146" i="1"/>
  <c r="J148" i="1"/>
  <c r="V148" i="1"/>
  <c r="J151" i="1"/>
  <c r="V151" i="1"/>
  <c r="J158" i="1"/>
  <c r="V158" i="1"/>
  <c r="G160" i="1"/>
  <c r="S160" i="1"/>
  <c r="P162" i="1"/>
  <c r="AB162" i="1"/>
  <c r="G163" i="1"/>
  <c r="S163" i="1"/>
  <c r="G170" i="1"/>
  <c r="S170" i="1"/>
  <c r="P172" i="1"/>
  <c r="AB172" i="1"/>
  <c r="M174" i="1"/>
  <c r="M177" i="1"/>
  <c r="P178" i="1"/>
  <c r="AB178" i="1"/>
  <c r="M184" i="1"/>
  <c r="J186" i="1"/>
  <c r="V186" i="1"/>
  <c r="G188" i="1"/>
  <c r="S188" i="1"/>
  <c r="J196" i="1"/>
  <c r="V196" i="1"/>
  <c r="G198" i="1"/>
  <c r="S198" i="1"/>
  <c r="P200" i="1"/>
  <c r="AB200" i="1"/>
  <c r="P203" i="1"/>
  <c r="AB203" i="1"/>
  <c r="G204" i="1"/>
  <c r="S204" i="1"/>
  <c r="P149" i="1"/>
  <c r="AB149" i="1"/>
  <c r="P159" i="1"/>
  <c r="AB159" i="1"/>
  <c r="P187" i="1"/>
  <c r="AB187" i="1"/>
  <c r="P190" i="1"/>
  <c r="AB190" i="1"/>
  <c r="P197" i="1"/>
  <c r="AB197" i="1"/>
  <c r="G162" i="1"/>
  <c r="S162" i="1"/>
  <c r="G172" i="1"/>
  <c r="S172" i="1"/>
  <c r="G178" i="1"/>
  <c r="S178" i="1"/>
  <c r="M135" i="1"/>
  <c r="M138" i="1"/>
  <c r="M145" i="1"/>
  <c r="J147" i="1"/>
  <c r="V147" i="1"/>
  <c r="G149" i="1"/>
  <c r="S149" i="1"/>
  <c r="J157" i="1"/>
  <c r="V157" i="1"/>
  <c r="G159" i="1"/>
  <c r="S159" i="1"/>
  <c r="M173" i="1"/>
  <c r="J175" i="1"/>
  <c r="V175" i="1"/>
  <c r="M176" i="1"/>
  <c r="M183" i="1"/>
  <c r="V185" i="1"/>
  <c r="G187" i="1"/>
  <c r="S187" i="1"/>
  <c r="G190" i="1"/>
  <c r="S190" i="1"/>
  <c r="G197" i="1"/>
  <c r="S197" i="1"/>
  <c r="M201" i="1"/>
</calcChain>
</file>

<file path=xl/sharedStrings.xml><?xml version="1.0" encoding="utf-8"?>
<sst xmlns="http://schemas.openxmlformats.org/spreadsheetml/2006/main" count="1044" uniqueCount="32">
  <si>
    <t>参数最大值</t>
    <phoneticPr fontId="1" type="noConversion"/>
  </si>
  <si>
    <t>模型初始值</t>
    <phoneticPr fontId="1" type="noConversion"/>
  </si>
  <si>
    <t>分组</t>
    <phoneticPr fontId="1" type="noConversion"/>
  </si>
  <si>
    <t>坡高（m）</t>
    <phoneticPr fontId="1" type="noConversion"/>
  </si>
  <si>
    <t>内摩擦角(°)</t>
    <phoneticPr fontId="1" type="noConversion"/>
  </si>
  <si>
    <t>降雨历时(hrs)</t>
    <phoneticPr fontId="1" type="noConversion"/>
  </si>
  <si>
    <t>降雨强度(mm)</t>
    <phoneticPr fontId="1" type="noConversion"/>
  </si>
  <si>
    <t>参数名称</t>
    <phoneticPr fontId="1" type="noConversion"/>
  </si>
  <si>
    <t>参数取值</t>
    <phoneticPr fontId="1" type="noConversion"/>
  </si>
  <si>
    <t>负责人</t>
    <phoneticPr fontId="1" type="noConversion"/>
  </si>
  <si>
    <t>计算结果</t>
    <phoneticPr fontId="1" type="noConversion"/>
  </si>
  <si>
    <t>变化率</t>
    <phoneticPr fontId="1" type="noConversion"/>
  </si>
  <si>
    <t>渗透系数k(cm/s)</t>
    <phoneticPr fontId="2" type="noConversion"/>
  </si>
  <si>
    <t>前期降雨量(7天)(mm)</t>
    <phoneticPr fontId="1" type="noConversion"/>
  </si>
  <si>
    <t>不用算</t>
    <phoneticPr fontId="1" type="noConversion"/>
  </si>
  <si>
    <t>增长3%(A)</t>
    <phoneticPr fontId="1" type="noConversion"/>
  </si>
  <si>
    <t>增长6%(B)</t>
    <phoneticPr fontId="1" type="noConversion"/>
  </si>
  <si>
    <t>增长9%(C)</t>
    <phoneticPr fontId="1" type="noConversion"/>
  </si>
  <si>
    <t>增长12%(D)</t>
    <phoneticPr fontId="1" type="noConversion"/>
  </si>
  <si>
    <t>增长15%(E)</t>
    <phoneticPr fontId="1" type="noConversion"/>
  </si>
  <si>
    <t>减少3%(F)</t>
    <phoneticPr fontId="1" type="noConversion"/>
  </si>
  <si>
    <t>减少6%(G)</t>
    <phoneticPr fontId="1" type="noConversion"/>
  </si>
  <si>
    <t>减少9%(H)</t>
    <phoneticPr fontId="1" type="noConversion"/>
  </si>
  <si>
    <t>减少12%(J)</t>
    <phoneticPr fontId="1" type="noConversion"/>
  </si>
  <si>
    <t>减少15%(K)</t>
    <phoneticPr fontId="1" type="noConversion"/>
  </si>
  <si>
    <t>邱荣</t>
    <phoneticPr fontId="1" type="noConversion"/>
  </si>
  <si>
    <t>魏志强</t>
    <phoneticPr fontId="1" type="noConversion"/>
  </si>
  <si>
    <t>周粤铭</t>
    <phoneticPr fontId="1" type="noConversion"/>
  </si>
  <si>
    <t>徐俊城</t>
    <phoneticPr fontId="1" type="noConversion"/>
  </si>
  <si>
    <r>
      <t>坡角(</t>
    </r>
    <r>
      <rPr>
        <sz val="12"/>
        <rFont val="宋体"/>
        <family val="1"/>
        <charset val="134"/>
      </rPr>
      <t>°</t>
    </r>
    <r>
      <rPr>
        <sz val="12"/>
        <rFont val="宋体"/>
        <family val="2"/>
        <charset val="134"/>
      </rPr>
      <t>)</t>
    </r>
    <phoneticPr fontId="1" type="noConversion"/>
  </si>
  <si>
    <r>
      <t>容重(kN/m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2"/>
        <charset val="134"/>
      </rPr>
      <t>)</t>
    </r>
    <phoneticPr fontId="1" type="noConversion"/>
  </si>
  <si>
    <r>
      <t>c</t>
    </r>
    <r>
      <rPr>
        <sz val="12"/>
        <rFont val="Times New Roman"/>
        <family val="1"/>
      </rPr>
      <t xml:space="preserve"> /kPa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</si>
</sst>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_);[Red]\(0.00\)"/>
  </numFmts>
  <fonts count="10" x14ac:knownFonts="1">
    <font>
      <sz val="12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9"/>
      <name val="等线"/>
      <family val="2"/>
      <charset val="134"/>
      <scheme val="minor"/>
    </font>
    <font>
      <sz val="12"/>
      <name val="宋体"/>
      <family val="2"/>
      <charset val="134"/>
    </font>
    <font>
      <sz val="12"/>
      <name val="宋体"/>
      <family val="3"/>
      <charset val="134"/>
    </font>
    <font>
      <sz val="12"/>
      <name val="Times New Roman"/>
      <family val="2"/>
      <charset val="134"/>
    </font>
    <font>
      <sz val="12"/>
      <name val="宋体"/>
      <family val="1"/>
      <charset val="134"/>
    </font>
    <font>
      <vertAlign val="superscript"/>
      <sz val="12"/>
      <name val="宋体"/>
      <family val="3"/>
      <charset val="134"/>
    </font>
    <font>
      <i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995C-6276-4512-B1E5-DA8BEE1DAF23}">
  <dimension ref="A1:AJ243"/>
  <sheetViews>
    <sheetView tabSelected="1" topLeftCell="C143" workbookViewId="0">
      <selection activeCell="C90" sqref="A1:XFD1048576"/>
    </sheetView>
  </sheetViews>
  <sheetFormatPr defaultColWidth="9" defaultRowHeight="15.5" x14ac:dyDescent="0.35"/>
  <cols>
    <col min="1" max="1" width="9" style="4" hidden="1" customWidth="1"/>
    <col min="2" max="2" width="0" style="4" hidden="1" customWidth="1"/>
    <col min="3" max="3" width="13.75" style="4" customWidth="1"/>
    <col min="4" max="4" width="17.4140625" style="4" customWidth="1"/>
    <col min="5" max="5" width="13.6640625" style="15" customWidth="1"/>
    <col min="6" max="6" width="9.4140625" style="9" customWidth="1"/>
    <col min="7" max="7" width="11.25" style="15" customWidth="1"/>
    <col min="8" max="8" width="11.25" style="9" customWidth="1"/>
    <col min="9" max="9" width="9.33203125" style="9" customWidth="1"/>
    <col min="10" max="10" width="9" style="4" customWidth="1"/>
    <col min="11" max="11" width="9" style="9"/>
    <col min="12" max="12" width="7.83203125" style="4" customWidth="1"/>
    <col min="13" max="13" width="9" style="4" customWidth="1"/>
    <col min="14" max="14" width="9" style="9"/>
    <col min="15" max="15" width="8.08203125" style="4" customWidth="1"/>
    <col min="16" max="16" width="9" style="4" customWidth="1"/>
    <col min="17" max="17" width="9" style="9"/>
    <col min="18" max="18" width="9" style="4"/>
    <col min="19" max="19" width="9" style="4" customWidth="1"/>
    <col min="20" max="20" width="9" style="9"/>
    <col min="21" max="21" width="7.58203125" style="4" customWidth="1"/>
    <col min="22" max="22" width="9" style="4" customWidth="1"/>
    <col min="23" max="23" width="9" style="9"/>
    <col min="24" max="24" width="7.5" style="4" customWidth="1"/>
    <col min="25" max="25" width="9" style="4" customWidth="1"/>
    <col min="26" max="26" width="9" style="9"/>
    <col min="27" max="27" width="8" style="4" customWidth="1"/>
    <col min="28" max="28" width="9" style="4" customWidth="1"/>
    <col min="29" max="29" width="9" style="9"/>
    <col min="30" max="30" width="7.4140625" style="4" customWidth="1"/>
    <col min="31" max="31" width="9" style="4" customWidth="1"/>
    <col min="32" max="32" width="7.25" style="9" customWidth="1"/>
    <col min="33" max="33" width="7.5" style="4" customWidth="1"/>
    <col min="34" max="34" width="9" style="4" customWidth="1"/>
    <col min="35" max="35" width="9" style="9"/>
    <col min="36" max="36" width="8.25" style="4" customWidth="1"/>
    <col min="37" max="16384" width="9" style="4"/>
  </cols>
  <sheetData>
    <row r="1" spans="1:36" ht="25.25" customHeight="1" x14ac:dyDescent="0.35">
      <c r="A1" s="1" t="s">
        <v>9</v>
      </c>
      <c r="B1" s="1" t="s">
        <v>2</v>
      </c>
      <c r="C1" s="1" t="s">
        <v>7</v>
      </c>
      <c r="D1" s="2" t="s">
        <v>0</v>
      </c>
      <c r="E1" s="3" t="s">
        <v>1</v>
      </c>
      <c r="F1" s="3"/>
      <c r="G1" s="1" t="s">
        <v>15</v>
      </c>
      <c r="H1" s="1"/>
      <c r="I1" s="1"/>
      <c r="J1" s="1" t="s">
        <v>16</v>
      </c>
      <c r="K1" s="1"/>
      <c r="L1" s="1"/>
      <c r="M1" s="1" t="s">
        <v>17</v>
      </c>
      <c r="N1" s="1"/>
      <c r="O1" s="1"/>
      <c r="P1" s="1" t="s">
        <v>18</v>
      </c>
      <c r="Q1" s="1"/>
      <c r="R1" s="1"/>
      <c r="S1" s="1" t="s">
        <v>19</v>
      </c>
      <c r="T1" s="1"/>
      <c r="U1" s="1"/>
      <c r="V1" s="1" t="s">
        <v>20</v>
      </c>
      <c r="W1" s="1"/>
      <c r="X1" s="1"/>
      <c r="Y1" s="1" t="s">
        <v>21</v>
      </c>
      <c r="Z1" s="1"/>
      <c r="AA1" s="1"/>
      <c r="AB1" s="1" t="s">
        <v>22</v>
      </c>
      <c r="AC1" s="1"/>
      <c r="AD1" s="1"/>
      <c r="AE1" s="1" t="s">
        <v>23</v>
      </c>
      <c r="AF1" s="1"/>
      <c r="AG1" s="1"/>
      <c r="AH1" s="1" t="s">
        <v>24</v>
      </c>
      <c r="AI1" s="1"/>
      <c r="AJ1" s="1"/>
    </row>
    <row r="2" spans="1:36" ht="25.25" customHeight="1" x14ac:dyDescent="0.35">
      <c r="A2" s="5"/>
      <c r="B2" s="1"/>
      <c r="C2" s="5"/>
      <c r="E2" s="6" t="s">
        <v>8</v>
      </c>
      <c r="F2" s="7" t="s">
        <v>10</v>
      </c>
      <c r="G2" s="6" t="s">
        <v>8</v>
      </c>
      <c r="H2" s="7" t="s">
        <v>10</v>
      </c>
      <c r="I2" s="7" t="s">
        <v>11</v>
      </c>
      <c r="J2" s="6" t="s">
        <v>8</v>
      </c>
      <c r="K2" s="7" t="s">
        <v>10</v>
      </c>
      <c r="L2" s="7" t="s">
        <v>11</v>
      </c>
      <c r="M2" s="6" t="s">
        <v>8</v>
      </c>
      <c r="N2" s="7" t="s">
        <v>10</v>
      </c>
      <c r="O2" s="7" t="s">
        <v>11</v>
      </c>
      <c r="P2" s="6" t="s">
        <v>8</v>
      </c>
      <c r="Q2" s="7" t="s">
        <v>10</v>
      </c>
      <c r="R2" s="7" t="s">
        <v>11</v>
      </c>
      <c r="S2" s="6" t="s">
        <v>8</v>
      </c>
      <c r="T2" s="7" t="s">
        <v>10</v>
      </c>
      <c r="U2" s="7" t="s">
        <v>11</v>
      </c>
      <c r="V2" s="6" t="s">
        <v>8</v>
      </c>
      <c r="W2" s="7" t="s">
        <v>10</v>
      </c>
      <c r="X2" s="7" t="s">
        <v>11</v>
      </c>
      <c r="Y2" s="6" t="s">
        <v>8</v>
      </c>
      <c r="Z2" s="7" t="s">
        <v>10</v>
      </c>
      <c r="AA2" s="7" t="s">
        <v>11</v>
      </c>
      <c r="AB2" s="6" t="s">
        <v>8</v>
      </c>
      <c r="AC2" s="7" t="s">
        <v>10</v>
      </c>
      <c r="AD2" s="7" t="s">
        <v>11</v>
      </c>
      <c r="AE2" s="6" t="s">
        <v>8</v>
      </c>
      <c r="AF2" s="7" t="s">
        <v>10</v>
      </c>
      <c r="AG2" s="7" t="s">
        <v>11</v>
      </c>
      <c r="AH2" s="6" t="s">
        <v>8</v>
      </c>
      <c r="AI2" s="7" t="s">
        <v>10</v>
      </c>
      <c r="AJ2" s="7" t="s">
        <v>11</v>
      </c>
    </row>
    <row r="3" spans="1:36" ht="25.25" customHeight="1" x14ac:dyDescent="0.35">
      <c r="A3" s="1" t="s">
        <v>25</v>
      </c>
      <c r="B3" s="8">
        <v>0.05</v>
      </c>
      <c r="C3" s="2" t="s">
        <v>3</v>
      </c>
      <c r="D3" s="2">
        <v>70</v>
      </c>
      <c r="E3" s="9">
        <f>D3*0.05</f>
        <v>3.5</v>
      </c>
      <c r="F3" s="10">
        <v>9.4969999999999999</v>
      </c>
      <c r="G3" s="9">
        <f>E3*1.03</f>
        <v>3.605</v>
      </c>
      <c r="H3" s="9">
        <v>9.1929999999999996</v>
      </c>
      <c r="I3" s="9">
        <f>H3/F3</f>
        <v>0.96798989154469828</v>
      </c>
      <c r="J3" s="9">
        <f>E3*1.06</f>
        <v>3.71</v>
      </c>
      <c r="K3" s="9">
        <v>9</v>
      </c>
      <c r="L3" s="9">
        <f>K3/F3</f>
        <v>0.94766768453195749</v>
      </c>
      <c r="M3" s="9">
        <f>E3*1.09</f>
        <v>3.8150000000000004</v>
      </c>
      <c r="N3" s="9">
        <v>8.8320000000000007</v>
      </c>
      <c r="O3" s="9">
        <f>N3/F3</f>
        <v>0.92997788775402768</v>
      </c>
      <c r="P3" s="9">
        <f>E3*1.12</f>
        <v>3.9200000000000004</v>
      </c>
      <c r="Q3" s="9">
        <v>8.6980000000000004</v>
      </c>
      <c r="R3" s="9">
        <f>Q3/F3</f>
        <v>0.91586816889544076</v>
      </c>
      <c r="S3" s="9">
        <f>E3*1.15</f>
        <v>4.0249999999999995</v>
      </c>
      <c r="T3" s="9">
        <v>8.4359999999999999</v>
      </c>
      <c r="U3" s="9">
        <f>T3/F3</f>
        <v>0.88828050963462146</v>
      </c>
      <c r="V3" s="9">
        <f>E3*0.97</f>
        <v>3.395</v>
      </c>
      <c r="W3" s="9">
        <v>9.6199999999999992</v>
      </c>
      <c r="X3" s="9">
        <f>W3/F3</f>
        <v>1.0129514583552701</v>
      </c>
      <c r="Y3" s="9">
        <f>E3*0.94</f>
        <v>3.29</v>
      </c>
      <c r="Z3" s="9">
        <v>9.7729999999999997</v>
      </c>
      <c r="AA3" s="9">
        <f>Z3/F3</f>
        <v>1.0290618089923134</v>
      </c>
      <c r="AB3" s="9">
        <f>E3*0.91</f>
        <v>3.1850000000000001</v>
      </c>
      <c r="AC3" s="9">
        <v>10.041</v>
      </c>
      <c r="AD3" s="9">
        <f>AC3/F3</f>
        <v>1.0572812467094872</v>
      </c>
      <c r="AE3" s="9">
        <f>E3*0.88</f>
        <v>3.08</v>
      </c>
      <c r="AF3" s="9">
        <v>10.208</v>
      </c>
      <c r="AG3" s="9">
        <f>AF3/F3</f>
        <v>1.0748657470780247</v>
      </c>
      <c r="AH3" s="9">
        <f>E3*0.85</f>
        <v>2.9750000000000001</v>
      </c>
      <c r="AI3" s="9">
        <v>10.438000000000001</v>
      </c>
      <c r="AJ3" s="9">
        <f>AI3/F3</f>
        <v>1.0990839212382859</v>
      </c>
    </row>
    <row r="4" spans="1:36" ht="25.25" customHeight="1" x14ac:dyDescent="0.35">
      <c r="A4" s="5"/>
      <c r="B4" s="5"/>
      <c r="C4" s="2" t="s">
        <v>29</v>
      </c>
      <c r="D4" s="2">
        <v>90</v>
      </c>
      <c r="E4" s="9">
        <f>D4*0.05</f>
        <v>4.5</v>
      </c>
      <c r="F4" s="10">
        <v>9.4969999999999999</v>
      </c>
      <c r="G4" s="9">
        <f t="shared" ref="G4:G11" si="0">E4*1.03</f>
        <v>4.6349999999999998</v>
      </c>
      <c r="H4" s="9">
        <v>9.1519999999999992</v>
      </c>
      <c r="I4" s="9">
        <f>H4/F3</f>
        <v>0.96367273875960824</v>
      </c>
      <c r="J4" s="9">
        <f>E4*1.06</f>
        <v>4.7700000000000005</v>
      </c>
      <c r="K4" s="9">
        <v>8.6080000000000005</v>
      </c>
      <c r="L4" s="9">
        <f>K4/F3</f>
        <v>0.90639149205012115</v>
      </c>
      <c r="M4" s="9">
        <f t="shared" ref="M4:M11" si="1">E4*1.09</f>
        <v>4.9050000000000002</v>
      </c>
      <c r="N4" s="9">
        <v>8.2260000000000009</v>
      </c>
      <c r="O4" s="9">
        <f>N4/F3</f>
        <v>0.86616826366220923</v>
      </c>
      <c r="P4" s="9">
        <f t="shared" ref="P4:P11" si="2">E4*1.12</f>
        <v>5.0400000000000009</v>
      </c>
      <c r="Q4" s="9">
        <v>7.89</v>
      </c>
      <c r="R4" s="9">
        <f>Q4/F3</f>
        <v>0.83078867010634938</v>
      </c>
      <c r="S4" s="9">
        <f t="shared" ref="S4:S11" si="3">E4*1.15</f>
        <v>5.1749999999999998</v>
      </c>
      <c r="T4" s="9">
        <v>7.6219999999999999</v>
      </c>
      <c r="U4" s="9">
        <f>T4/F3</f>
        <v>0.80256923238917555</v>
      </c>
      <c r="V4" s="9">
        <f t="shared" ref="V4:V11" si="4">E4*0.97</f>
        <v>4.3650000000000002</v>
      </c>
      <c r="W4" s="9">
        <v>9.65</v>
      </c>
      <c r="X4" s="9">
        <f>W4/F3</f>
        <v>1.0161103506370432</v>
      </c>
      <c r="Y4" s="9">
        <f t="shared" ref="Y4:Y11" si="5">E4*0.94</f>
        <v>4.2299999999999995</v>
      </c>
      <c r="Z4" s="9">
        <v>9.8420000000000005</v>
      </c>
      <c r="AA4" s="9">
        <f>Z4/F3</f>
        <v>1.0363272612403918</v>
      </c>
      <c r="AB4" s="9">
        <f t="shared" ref="AB4:AB11" si="6">E4*0.91</f>
        <v>4.0949999999999998</v>
      </c>
      <c r="AC4" s="9">
        <v>10.068</v>
      </c>
      <c r="AD4" s="9">
        <f>AC4/F3</f>
        <v>1.0601242497630829</v>
      </c>
      <c r="AE4" s="9">
        <f t="shared" ref="AE4:AE11" si="7">E4*0.88</f>
        <v>3.96</v>
      </c>
      <c r="AF4" s="9">
        <v>10.589</v>
      </c>
      <c r="AG4" s="9">
        <f>AF4/F3</f>
        <v>1.1149836790565442</v>
      </c>
      <c r="AH4" s="9">
        <f t="shared" ref="AH4:AH11" si="8">E4*0.85</f>
        <v>3.8249999999999997</v>
      </c>
      <c r="AI4" s="9">
        <v>10.798</v>
      </c>
      <c r="AJ4" s="9">
        <f>AI4/F3</f>
        <v>1.1369906286195641</v>
      </c>
    </row>
    <row r="5" spans="1:36" ht="25.25" customHeight="1" x14ac:dyDescent="0.35">
      <c r="A5" s="5"/>
      <c r="B5" s="5"/>
      <c r="C5" s="2" t="s">
        <v>30</v>
      </c>
      <c r="D5" s="2">
        <v>2</v>
      </c>
      <c r="E5" s="9">
        <f>16.5+D5*0.05</f>
        <v>16.600000000000001</v>
      </c>
      <c r="F5" s="10">
        <v>9.4969999999999999</v>
      </c>
      <c r="G5" s="9">
        <f t="shared" si="0"/>
        <v>17.098000000000003</v>
      </c>
      <c r="H5" s="9">
        <v>9.298</v>
      </c>
      <c r="I5" s="9">
        <f>H5/F3</f>
        <v>0.97904601453090456</v>
      </c>
      <c r="J5" s="9">
        <f>E5*1.06</f>
        <v>17.596000000000004</v>
      </c>
      <c r="K5" s="9">
        <v>9.1129999999999995</v>
      </c>
      <c r="L5" s="9">
        <f>K5/F3</f>
        <v>0.95956617879330308</v>
      </c>
      <c r="M5" s="9">
        <f t="shared" si="1"/>
        <v>18.094000000000001</v>
      </c>
      <c r="N5" s="9">
        <v>8.9390000000000001</v>
      </c>
      <c r="O5" s="9">
        <f>N5/F3</f>
        <v>0.94124460355901862</v>
      </c>
      <c r="P5" s="9">
        <f t="shared" si="2"/>
        <v>18.592000000000002</v>
      </c>
      <c r="Q5" s="9">
        <v>8.7769999999999992</v>
      </c>
      <c r="R5" s="9">
        <f>Q5/F3</f>
        <v>0.92418658523744335</v>
      </c>
      <c r="S5" s="9">
        <f t="shared" si="3"/>
        <v>19.09</v>
      </c>
      <c r="T5" s="9">
        <v>8.6240000000000006</v>
      </c>
      <c r="U5" s="9">
        <f>T5/F3</f>
        <v>0.90807623460040021</v>
      </c>
      <c r="V5" s="9">
        <f t="shared" si="4"/>
        <v>16.102</v>
      </c>
      <c r="W5" s="9">
        <v>9.7110000000000003</v>
      </c>
      <c r="X5" s="9">
        <f>W5/F3</f>
        <v>1.0225334316099821</v>
      </c>
      <c r="Y5" s="9">
        <f t="shared" si="5"/>
        <v>15.604000000000001</v>
      </c>
      <c r="Z5" s="9">
        <v>9.8539999999999992</v>
      </c>
      <c r="AA5" s="9">
        <f>Z5/F3</f>
        <v>1.0375908181531008</v>
      </c>
      <c r="AB5" s="9">
        <f t="shared" si="6"/>
        <v>15.106000000000002</v>
      </c>
      <c r="AC5" s="9">
        <v>10.192</v>
      </c>
      <c r="AD5" s="9">
        <f>AC5/F3</f>
        <v>1.0731810045277457</v>
      </c>
      <c r="AE5" s="9">
        <f t="shared" si="7"/>
        <v>14.608000000000001</v>
      </c>
      <c r="AF5" s="9">
        <v>10.462999999999999</v>
      </c>
      <c r="AG5" s="9">
        <f>AF5/F3</f>
        <v>1.1017163314730967</v>
      </c>
      <c r="AH5" s="9">
        <f t="shared" si="8"/>
        <v>14.110000000000001</v>
      </c>
      <c r="AI5" s="9">
        <v>10.757</v>
      </c>
      <c r="AJ5" s="9">
        <f>AI5/F3</f>
        <v>1.1326734758344741</v>
      </c>
    </row>
    <row r="6" spans="1:36" ht="25.25" customHeight="1" x14ac:dyDescent="0.35">
      <c r="A6" s="5"/>
      <c r="B6" s="5"/>
      <c r="C6" s="11" t="s">
        <v>31</v>
      </c>
      <c r="D6" s="2">
        <v>35</v>
      </c>
      <c r="E6" s="9">
        <f>25+D6*0.05</f>
        <v>26.75</v>
      </c>
      <c r="F6" s="10">
        <v>9.4969999999999999</v>
      </c>
      <c r="G6" s="9">
        <f t="shared" si="0"/>
        <v>27.552500000000002</v>
      </c>
      <c r="H6" s="9">
        <v>9.6859999999999999</v>
      </c>
      <c r="I6" s="9">
        <f>H6/F3</f>
        <v>1.0199010213751711</v>
      </c>
      <c r="J6" s="9">
        <f>E6*1.06</f>
        <v>28.355</v>
      </c>
      <c r="K6" s="9">
        <v>9.9480000000000004</v>
      </c>
      <c r="L6" s="9">
        <f>K6/F3</f>
        <v>1.0474886806359904</v>
      </c>
      <c r="M6" s="9">
        <f t="shared" si="1"/>
        <v>29.157500000000002</v>
      </c>
      <c r="N6" s="9">
        <v>10.173</v>
      </c>
      <c r="O6" s="9">
        <f>N6/F3</f>
        <v>1.0711803727492892</v>
      </c>
      <c r="P6" s="9">
        <f t="shared" si="2"/>
        <v>29.960000000000004</v>
      </c>
      <c r="Q6" s="9">
        <v>10.398999999999999</v>
      </c>
      <c r="R6" s="9">
        <f>Q6/F3</f>
        <v>1.0949773612719806</v>
      </c>
      <c r="S6" s="9">
        <f t="shared" si="3"/>
        <v>30.762499999999999</v>
      </c>
      <c r="T6" s="9">
        <v>10.624000000000001</v>
      </c>
      <c r="U6" s="9">
        <f>T6/F3</f>
        <v>1.1186690533852797</v>
      </c>
      <c r="V6" s="9">
        <f t="shared" si="4"/>
        <v>25.947499999999998</v>
      </c>
      <c r="W6" s="9">
        <v>9.2720000000000002</v>
      </c>
      <c r="X6" s="9">
        <f>W6/F3</f>
        <v>0.97630830788670109</v>
      </c>
      <c r="Y6" s="9">
        <f t="shared" si="5"/>
        <v>25.145</v>
      </c>
      <c r="Z6" s="9">
        <v>9.0470000000000006</v>
      </c>
      <c r="AA6" s="9">
        <f>Z6/F3</f>
        <v>0.95261661577340218</v>
      </c>
      <c r="AB6" s="9">
        <f t="shared" si="6"/>
        <v>24.342500000000001</v>
      </c>
      <c r="AC6" s="9">
        <v>8.8209999999999997</v>
      </c>
      <c r="AD6" s="9">
        <f>AC6/F3</f>
        <v>0.92881962725071077</v>
      </c>
      <c r="AE6" s="9">
        <f t="shared" si="7"/>
        <v>23.54</v>
      </c>
      <c r="AF6" s="9">
        <v>8.5960000000000001</v>
      </c>
      <c r="AG6" s="9">
        <f>AF6/F3</f>
        <v>0.90512793513741185</v>
      </c>
      <c r="AH6" s="9">
        <f t="shared" si="8"/>
        <v>22.737500000000001</v>
      </c>
      <c r="AI6" s="9">
        <v>8.3710000000000004</v>
      </c>
      <c r="AJ6" s="9">
        <f>AI6/F3</f>
        <v>0.88143624302411294</v>
      </c>
    </row>
    <row r="7" spans="1:36" ht="25.25" customHeight="1" x14ac:dyDescent="0.35">
      <c r="A7" s="5"/>
      <c r="B7" s="5"/>
      <c r="C7" s="2" t="s">
        <v>4</v>
      </c>
      <c r="D7" s="2">
        <v>3</v>
      </c>
      <c r="E7" s="9">
        <f>15+D7*0.05</f>
        <v>15.15</v>
      </c>
      <c r="F7" s="10">
        <v>9.4969999999999999</v>
      </c>
      <c r="G7" s="9">
        <f t="shared" si="0"/>
        <v>15.604500000000002</v>
      </c>
      <c r="H7" s="9">
        <v>9.56</v>
      </c>
      <c r="I7" s="9">
        <f>H7/F3</f>
        <v>1.0066336737917239</v>
      </c>
      <c r="J7" s="9">
        <f>E7*1.06</f>
        <v>16.059000000000001</v>
      </c>
      <c r="K7" s="9">
        <v>9.6229999999999993</v>
      </c>
      <c r="L7" s="9">
        <f>K7/F3</f>
        <v>1.0132673475834473</v>
      </c>
      <c r="M7" s="9">
        <f t="shared" si="1"/>
        <v>16.513500000000001</v>
      </c>
      <c r="N7" s="9">
        <v>9.6859999999999999</v>
      </c>
      <c r="O7" s="9">
        <f>N7/F3</f>
        <v>1.0199010213751711</v>
      </c>
      <c r="P7" s="9">
        <f t="shared" si="2"/>
        <v>16.968000000000004</v>
      </c>
      <c r="Q7" s="9">
        <v>9.7490000000000006</v>
      </c>
      <c r="R7" s="9">
        <f>Q7/F3</f>
        <v>1.0265346951668948</v>
      </c>
      <c r="S7" s="9">
        <f t="shared" si="3"/>
        <v>17.422499999999999</v>
      </c>
      <c r="T7" s="9">
        <v>9.8130000000000006</v>
      </c>
      <c r="U7" s="9">
        <f>T7/F3</f>
        <v>1.033273665368011</v>
      </c>
      <c r="V7" s="9">
        <f t="shared" si="4"/>
        <v>14.695499999999999</v>
      </c>
      <c r="W7" s="9">
        <v>9.4350000000000005</v>
      </c>
      <c r="X7" s="9">
        <f>W7/F3</f>
        <v>0.99347162261766875</v>
      </c>
      <c r="Y7" s="9">
        <f t="shared" si="5"/>
        <v>14.241</v>
      </c>
      <c r="Z7" s="9">
        <v>9.3729999999999993</v>
      </c>
      <c r="AA7" s="9">
        <f>Z7/F3</f>
        <v>0.98694324523533739</v>
      </c>
      <c r="AB7" s="9">
        <f t="shared" si="6"/>
        <v>13.7865</v>
      </c>
      <c r="AC7" s="9">
        <v>9.3109999999999999</v>
      </c>
      <c r="AD7" s="9">
        <f>AC7/F3</f>
        <v>0.98041486785300624</v>
      </c>
      <c r="AE7" s="9">
        <f t="shared" si="7"/>
        <v>13.332000000000001</v>
      </c>
      <c r="AF7" s="9">
        <v>9.25</v>
      </c>
      <c r="AG7" s="9">
        <f>AF7/F3</f>
        <v>0.97399178688006738</v>
      </c>
      <c r="AH7" s="9">
        <f t="shared" si="8"/>
        <v>12.8775</v>
      </c>
      <c r="AI7" s="9">
        <v>9.1880000000000006</v>
      </c>
      <c r="AJ7" s="9">
        <f>AI7/F3</f>
        <v>0.96746340949773624</v>
      </c>
    </row>
    <row r="8" spans="1:36" ht="25.25" hidden="1" customHeight="1" x14ac:dyDescent="0.35">
      <c r="A8" s="5"/>
      <c r="B8" s="5"/>
      <c r="C8" s="12" t="s">
        <v>12</v>
      </c>
      <c r="D8" s="13">
        <v>5.4E-6</v>
      </c>
      <c r="E8" s="14">
        <f>0.0000006+D8*0.05</f>
        <v>8.6999999999999993E-7</v>
      </c>
      <c r="F8" s="10">
        <v>9.4969999999999999</v>
      </c>
      <c r="G8" s="14">
        <f t="shared" si="0"/>
        <v>8.9609999999999998E-7</v>
      </c>
      <c r="H8" s="9">
        <v>9.5220000000000002</v>
      </c>
      <c r="I8" s="9">
        <f>H8/F4</f>
        <v>1.002632410234811</v>
      </c>
      <c r="J8" s="14">
        <f t="shared" ref="J8" si="9">E8*1.06</f>
        <v>9.2219999999999993E-7</v>
      </c>
      <c r="K8" s="9">
        <v>9.2739999999999991</v>
      </c>
      <c r="L8" s="9">
        <f>K8/F4</f>
        <v>0.97651890070548586</v>
      </c>
      <c r="M8" s="14">
        <f t="shared" si="1"/>
        <v>9.4829999999999999E-7</v>
      </c>
      <c r="N8" s="9">
        <v>9.1110000000000007</v>
      </c>
      <c r="O8" s="9">
        <f>N8/F4</f>
        <v>0.95935558597451831</v>
      </c>
      <c r="P8" s="14">
        <f t="shared" si="2"/>
        <v>9.7439999999999994E-7</v>
      </c>
      <c r="Q8" s="9">
        <v>8.9339999999999993</v>
      </c>
      <c r="R8" s="9">
        <f>Q8/F4</f>
        <v>0.94071812151205636</v>
      </c>
      <c r="S8" s="14">
        <f t="shared" si="3"/>
        <v>1.0004999999999998E-6</v>
      </c>
      <c r="T8" s="9">
        <v>8.8109999999999999</v>
      </c>
      <c r="U8" s="9">
        <f>T8/F4</f>
        <v>0.92776666315678635</v>
      </c>
      <c r="V8" s="14">
        <f t="shared" si="4"/>
        <v>8.4389999999999987E-7</v>
      </c>
      <c r="W8" s="9">
        <v>9.093</v>
      </c>
      <c r="X8" s="9">
        <f>W8/F4</f>
        <v>0.95746025060545437</v>
      </c>
      <c r="Y8" s="14">
        <f t="shared" si="5"/>
        <v>8.1779999999999992E-7</v>
      </c>
      <c r="Z8" s="9">
        <v>8.8490000000000002</v>
      </c>
      <c r="AA8" s="9">
        <f>Z8/F4</f>
        <v>0.93176792671369912</v>
      </c>
      <c r="AB8" s="14">
        <f t="shared" si="6"/>
        <v>7.9169999999999998E-7</v>
      </c>
      <c r="AC8" s="9">
        <v>7.4480000000000004</v>
      </c>
      <c r="AD8" s="9">
        <f>AC8/F4</f>
        <v>0.78424765715489109</v>
      </c>
      <c r="AE8" s="14">
        <f t="shared" si="7"/>
        <v>7.6559999999999992E-7</v>
      </c>
      <c r="AF8" s="9">
        <v>3.625</v>
      </c>
      <c r="AG8" s="9">
        <f>AF8/F4</f>
        <v>0.38169948404759396</v>
      </c>
      <c r="AH8" s="14">
        <f t="shared" si="8"/>
        <v>7.3949999999999997E-7</v>
      </c>
      <c r="AI8" s="9">
        <v>3.036</v>
      </c>
      <c r="AJ8" s="9">
        <f>AI8/F4</f>
        <v>0.31967989891544701</v>
      </c>
    </row>
    <row r="9" spans="1:36" ht="25.25" hidden="1" customHeight="1" x14ac:dyDescent="0.35">
      <c r="A9" s="5"/>
      <c r="B9" s="5"/>
      <c r="C9" s="2" t="s">
        <v>13</v>
      </c>
      <c r="D9" s="14">
        <f>100/1000/24/3600/7</f>
        <v>1.6534391534391535E-7</v>
      </c>
      <c r="E9" s="14">
        <f>D9*0.05</f>
        <v>8.2671957671957673E-9</v>
      </c>
      <c r="F9" s="10">
        <v>9.4969999999999999</v>
      </c>
      <c r="G9" s="14">
        <f t="shared" si="0"/>
        <v>8.5152116402116402E-9</v>
      </c>
      <c r="H9" s="9">
        <v>9.0839999999999996</v>
      </c>
      <c r="I9" s="9">
        <f>H9/F3</f>
        <v>0.95651258292092234</v>
      </c>
      <c r="J9" s="14">
        <f>E9*1.06</f>
        <v>8.7632275132275132E-9</v>
      </c>
      <c r="K9" s="9">
        <v>8.8710000000000004</v>
      </c>
      <c r="L9" s="9">
        <f>K9/F3</f>
        <v>0.93408444772033283</v>
      </c>
      <c r="M9" s="14">
        <f t="shared" si="1"/>
        <v>9.0112433862433878E-9</v>
      </c>
      <c r="N9" s="9">
        <v>8.36</v>
      </c>
      <c r="O9" s="9">
        <f>N9/F3</f>
        <v>0.88027798252079603</v>
      </c>
      <c r="P9" s="14">
        <f t="shared" si="2"/>
        <v>9.2592592592592607E-9</v>
      </c>
      <c r="Q9" s="9">
        <v>4.4279999999999999</v>
      </c>
      <c r="R9" s="9">
        <f>Q9/F3</f>
        <v>0.46625250078972308</v>
      </c>
      <c r="S9" s="14">
        <f t="shared" si="3"/>
        <v>9.507275132275132E-9</v>
      </c>
      <c r="T9" s="9">
        <v>3.5230000000000001</v>
      </c>
      <c r="U9" s="9">
        <f>T9/F3</f>
        <v>0.37095925028956517</v>
      </c>
      <c r="V9" s="14">
        <f t="shared" si="4"/>
        <v>8.0191798941798943E-9</v>
      </c>
      <c r="W9" s="9">
        <v>9.5939999999999994</v>
      </c>
      <c r="X9" s="9">
        <f>W9/F3</f>
        <v>1.0102137517110665</v>
      </c>
      <c r="Y9" s="14">
        <f t="shared" si="5"/>
        <v>7.7711640211640214E-9</v>
      </c>
      <c r="Z9" s="9">
        <v>9.3789999999999996</v>
      </c>
      <c r="AA9" s="9">
        <f>Z9/F3</f>
        <v>0.98757502369169203</v>
      </c>
      <c r="AB9" s="14">
        <f t="shared" si="6"/>
        <v>7.5231481481481484E-9</v>
      </c>
      <c r="AC9" s="9">
        <v>9.2479999999999993</v>
      </c>
      <c r="AD9" s="9">
        <f>AC9/F3</f>
        <v>0.9737811940612825</v>
      </c>
      <c r="AE9" s="14">
        <f t="shared" si="7"/>
        <v>7.2751322751322755E-9</v>
      </c>
      <c r="AF9" s="9">
        <v>9.077</v>
      </c>
      <c r="AG9" s="9">
        <f>AF9/F3</f>
        <v>0.9557755080551753</v>
      </c>
      <c r="AH9" s="14">
        <f t="shared" si="8"/>
        <v>7.0271164021164017E-9</v>
      </c>
      <c r="AI9" s="9">
        <v>8.9540000000000006</v>
      </c>
      <c r="AJ9" s="9">
        <f>AI9/F3</f>
        <v>0.9428240496999053</v>
      </c>
    </row>
    <row r="10" spans="1:36" s="9" customFormat="1" ht="25.25" hidden="1" customHeight="1" x14ac:dyDescent="0.35">
      <c r="A10" s="5"/>
      <c r="B10" s="5"/>
      <c r="C10" s="7" t="s">
        <v>5</v>
      </c>
      <c r="D10" s="9">
        <v>1</v>
      </c>
      <c r="E10" s="9">
        <f>D10*0.05</f>
        <v>0.05</v>
      </c>
      <c r="F10" s="10">
        <v>9.4969999999999999</v>
      </c>
      <c r="G10" s="9">
        <f t="shared" si="0"/>
        <v>5.1500000000000004E-2</v>
      </c>
      <c r="H10" s="9">
        <v>9.4629999999999992</v>
      </c>
      <c r="I10" s="9">
        <f>H10/F3</f>
        <v>0.99641992208065699</v>
      </c>
      <c r="J10" s="9">
        <f>E10*1.06</f>
        <v>5.3000000000000005E-2</v>
      </c>
      <c r="K10" s="9">
        <v>9.4469999999999992</v>
      </c>
      <c r="L10" s="9">
        <f>K10/F3</f>
        <v>0.99473517953037793</v>
      </c>
      <c r="M10" s="9">
        <f t="shared" si="1"/>
        <v>5.4500000000000007E-2</v>
      </c>
      <c r="N10" s="9">
        <v>9.4160000000000004</v>
      </c>
      <c r="O10" s="9">
        <f>N10/F3</f>
        <v>0.99147099083921242</v>
      </c>
      <c r="P10" s="9">
        <f t="shared" si="2"/>
        <v>5.6000000000000008E-2</v>
      </c>
      <c r="Q10" s="9">
        <v>9.4079999999999995</v>
      </c>
      <c r="R10" s="9">
        <f>Q10/F3</f>
        <v>0.99062861956407278</v>
      </c>
      <c r="S10" s="9">
        <f t="shared" si="3"/>
        <v>5.7499999999999996E-2</v>
      </c>
      <c r="T10" s="9">
        <v>9.3859999999999992</v>
      </c>
      <c r="U10" s="9">
        <f>T10/F3</f>
        <v>0.98831209855743907</v>
      </c>
      <c r="V10" s="9">
        <f t="shared" si="4"/>
        <v>4.8500000000000001E-2</v>
      </c>
      <c r="W10" s="9">
        <v>9.5169999999999995</v>
      </c>
      <c r="X10" s="9">
        <f>W10/F3</f>
        <v>1.0021059281878488</v>
      </c>
      <c r="Y10" s="9">
        <f t="shared" si="5"/>
        <v>4.7E-2</v>
      </c>
      <c r="Z10" s="9">
        <v>9.5570000000000004</v>
      </c>
      <c r="AA10" s="9">
        <f>Z10/F3</f>
        <v>1.0063177845635465</v>
      </c>
      <c r="AB10" s="9">
        <f t="shared" si="6"/>
        <v>4.5500000000000006E-2</v>
      </c>
      <c r="AC10" s="9">
        <v>9.5830000000000002</v>
      </c>
      <c r="AD10" s="9">
        <f>AC10/F3</f>
        <v>1.0090554912077498</v>
      </c>
      <c r="AE10" s="9">
        <f t="shared" si="7"/>
        <v>4.4000000000000004E-2</v>
      </c>
      <c r="AF10" s="9">
        <v>9.6329999999999991</v>
      </c>
      <c r="AG10" s="9">
        <f>AF10/F3</f>
        <v>1.0143203116773718</v>
      </c>
      <c r="AH10" s="9">
        <f t="shared" si="8"/>
        <v>4.2500000000000003E-2</v>
      </c>
      <c r="AI10" s="9">
        <v>9.6449999999999996</v>
      </c>
      <c r="AJ10" s="9">
        <f>AI10/F3</f>
        <v>1.0155838685900811</v>
      </c>
    </row>
    <row r="11" spans="1:36" ht="25.25" hidden="1" customHeight="1" x14ac:dyDescent="0.35">
      <c r="A11" s="5"/>
      <c r="B11" s="5"/>
      <c r="C11" s="2" t="s">
        <v>6</v>
      </c>
      <c r="D11" s="14">
        <f>100/1000/24/3600</f>
        <v>1.1574074074074074E-6</v>
      </c>
      <c r="E11" s="14">
        <f>D11*0.05</f>
        <v>5.7870370370370371E-8</v>
      </c>
      <c r="F11" s="10">
        <v>9.4969999999999999</v>
      </c>
      <c r="G11" s="14">
        <f t="shared" si="0"/>
        <v>5.9606481481481488E-8</v>
      </c>
      <c r="H11" s="9">
        <v>9.5009999999999994</v>
      </c>
      <c r="I11" s="9">
        <f>H11/F3</f>
        <v>1.0004211856375698</v>
      </c>
      <c r="J11" s="14">
        <f>E11*1.06</f>
        <v>6.1342592592592599E-8</v>
      </c>
      <c r="K11" s="9">
        <v>9.5</v>
      </c>
      <c r="L11" s="9">
        <f>K11/F3</f>
        <v>1.0003158892281774</v>
      </c>
      <c r="M11" s="14">
        <f t="shared" si="1"/>
        <v>6.307870370370371E-8</v>
      </c>
      <c r="N11" s="9">
        <v>9.5190000000000001</v>
      </c>
      <c r="O11" s="9">
        <f>N11/F3</f>
        <v>1.0023165210066336</v>
      </c>
      <c r="P11" s="14">
        <f t="shared" si="2"/>
        <v>6.481481481481482E-8</v>
      </c>
      <c r="Q11" s="9">
        <v>9.5269999999999992</v>
      </c>
      <c r="R11" s="9">
        <f>Q11/F3</f>
        <v>1.0031588922817731</v>
      </c>
      <c r="S11" s="14">
        <f t="shared" si="3"/>
        <v>6.6550925925925918E-8</v>
      </c>
      <c r="T11" s="9">
        <v>9.5350000000000001</v>
      </c>
      <c r="U11" s="9">
        <f>T11/F3</f>
        <v>1.0040012635569127</v>
      </c>
      <c r="V11" s="14">
        <f t="shared" si="4"/>
        <v>5.613425925925926E-8</v>
      </c>
      <c r="W11" s="9">
        <v>9.4979999999999993</v>
      </c>
      <c r="X11" s="9">
        <f>W11/F3</f>
        <v>1.0001052964093924</v>
      </c>
      <c r="Y11" s="14">
        <f t="shared" si="5"/>
        <v>5.4398148148148143E-8</v>
      </c>
      <c r="Z11" s="9">
        <v>9.5020000000000007</v>
      </c>
      <c r="AA11" s="9">
        <f>Z11/F3</f>
        <v>1.0005264820469624</v>
      </c>
      <c r="AB11" s="14">
        <f t="shared" si="6"/>
        <v>5.2662037037037039E-8</v>
      </c>
      <c r="AC11" s="9">
        <v>9.4410000000000007</v>
      </c>
      <c r="AD11" s="9">
        <f>AC11/F3</f>
        <v>0.99410340107402351</v>
      </c>
      <c r="AE11" s="14">
        <f t="shared" si="7"/>
        <v>5.0925925925925928E-8</v>
      </c>
      <c r="AF11" s="9">
        <v>9.3480000000000008</v>
      </c>
      <c r="AG11" s="9">
        <f>AF11/F3</f>
        <v>0.98431083500052652</v>
      </c>
      <c r="AH11" s="14">
        <f t="shared" si="8"/>
        <v>4.9189814814814811E-8</v>
      </c>
      <c r="AI11" s="9">
        <v>9.2639999999999993</v>
      </c>
      <c r="AJ11" s="9">
        <f>AI11/F3</f>
        <v>0.97546593661156145</v>
      </c>
    </row>
    <row r="12" spans="1:36" x14ac:dyDescent="0.35">
      <c r="E12" s="14"/>
    </row>
    <row r="13" spans="1:36" x14ac:dyDescent="0.35">
      <c r="E13" s="14"/>
    </row>
    <row r="14" spans="1:36" ht="25.25" customHeight="1" x14ac:dyDescent="0.35">
      <c r="A14" s="1" t="s">
        <v>9</v>
      </c>
      <c r="B14" s="1" t="s">
        <v>2</v>
      </c>
      <c r="C14" s="1" t="s">
        <v>7</v>
      </c>
      <c r="D14" s="2" t="s">
        <v>0</v>
      </c>
      <c r="E14" s="1" t="s">
        <v>1</v>
      </c>
      <c r="F14" s="1"/>
      <c r="G14" s="1" t="s">
        <v>15</v>
      </c>
      <c r="H14" s="1"/>
      <c r="I14" s="1"/>
      <c r="J14" s="1" t="s">
        <v>16</v>
      </c>
      <c r="K14" s="1"/>
      <c r="L14" s="1"/>
      <c r="M14" s="1" t="s">
        <v>17</v>
      </c>
      <c r="N14" s="1"/>
      <c r="O14" s="1"/>
      <c r="P14" s="1" t="s">
        <v>18</v>
      </c>
      <c r="Q14" s="1"/>
      <c r="R14" s="1"/>
      <c r="S14" s="1" t="s">
        <v>19</v>
      </c>
      <c r="T14" s="1"/>
      <c r="U14" s="1"/>
      <c r="V14" s="1" t="s">
        <v>20</v>
      </c>
      <c r="W14" s="1"/>
      <c r="X14" s="1"/>
      <c r="Y14" s="1" t="s">
        <v>21</v>
      </c>
      <c r="Z14" s="1"/>
      <c r="AA14" s="1"/>
      <c r="AB14" s="1" t="s">
        <v>22</v>
      </c>
      <c r="AC14" s="1"/>
      <c r="AD14" s="1"/>
      <c r="AE14" s="1" t="s">
        <v>23</v>
      </c>
      <c r="AF14" s="1"/>
      <c r="AG14" s="1"/>
      <c r="AH14" s="1" t="s">
        <v>24</v>
      </c>
      <c r="AI14" s="1"/>
      <c r="AJ14" s="1"/>
    </row>
    <row r="15" spans="1:36" ht="25.25" customHeight="1" x14ac:dyDescent="0.35">
      <c r="A15" s="5"/>
      <c r="B15" s="1"/>
      <c r="C15" s="5"/>
      <c r="E15" s="6" t="s">
        <v>8</v>
      </c>
      <c r="F15" s="7" t="s">
        <v>10</v>
      </c>
      <c r="G15" s="6" t="s">
        <v>8</v>
      </c>
      <c r="H15" s="7" t="s">
        <v>10</v>
      </c>
      <c r="I15" s="7" t="s">
        <v>11</v>
      </c>
      <c r="J15" s="6" t="s">
        <v>8</v>
      </c>
      <c r="K15" s="7" t="s">
        <v>10</v>
      </c>
      <c r="L15" s="7" t="s">
        <v>11</v>
      </c>
      <c r="M15" s="6" t="s">
        <v>8</v>
      </c>
      <c r="N15" s="7" t="s">
        <v>10</v>
      </c>
      <c r="O15" s="7" t="s">
        <v>11</v>
      </c>
      <c r="P15" s="6" t="s">
        <v>8</v>
      </c>
      <c r="Q15" s="7" t="s">
        <v>10</v>
      </c>
      <c r="R15" s="7" t="s">
        <v>11</v>
      </c>
      <c r="S15" s="6" t="s">
        <v>8</v>
      </c>
      <c r="T15" s="7" t="s">
        <v>10</v>
      </c>
      <c r="U15" s="7" t="s">
        <v>11</v>
      </c>
      <c r="V15" s="6" t="s">
        <v>8</v>
      </c>
      <c r="W15" s="7" t="s">
        <v>10</v>
      </c>
      <c r="X15" s="7" t="s">
        <v>11</v>
      </c>
      <c r="Y15" s="6" t="s">
        <v>8</v>
      </c>
      <c r="Z15" s="7" t="s">
        <v>10</v>
      </c>
      <c r="AA15" s="7" t="s">
        <v>11</v>
      </c>
      <c r="AB15" s="6" t="s">
        <v>8</v>
      </c>
      <c r="AC15" s="7" t="s">
        <v>10</v>
      </c>
      <c r="AD15" s="7" t="s">
        <v>11</v>
      </c>
      <c r="AE15" s="6" t="s">
        <v>8</v>
      </c>
      <c r="AF15" s="7" t="s">
        <v>10</v>
      </c>
      <c r="AG15" s="7" t="s">
        <v>11</v>
      </c>
      <c r="AH15" s="6" t="s">
        <v>8</v>
      </c>
      <c r="AI15" s="7" t="s">
        <v>10</v>
      </c>
      <c r="AJ15" s="7" t="s">
        <v>11</v>
      </c>
    </row>
    <row r="16" spans="1:36" ht="25.25" customHeight="1" x14ac:dyDescent="0.35">
      <c r="A16" s="1" t="s">
        <v>25</v>
      </c>
      <c r="B16" s="8">
        <v>0.1</v>
      </c>
      <c r="C16" s="2" t="s">
        <v>3</v>
      </c>
      <c r="D16" s="2">
        <v>70</v>
      </c>
      <c r="E16" s="9">
        <f>D16*0.1</f>
        <v>7</v>
      </c>
      <c r="F16" s="10">
        <v>3.4169999999999998</v>
      </c>
      <c r="G16" s="9">
        <f>E16*1.03</f>
        <v>7.21</v>
      </c>
      <c r="H16" s="9">
        <v>3.36</v>
      </c>
      <c r="I16" s="9">
        <f>H16/F16</f>
        <v>0.98331870061457416</v>
      </c>
      <c r="J16" s="9">
        <f>E16*1.06</f>
        <v>7.42</v>
      </c>
      <c r="K16" s="9">
        <v>3.3090000000000002</v>
      </c>
      <c r="L16" s="9">
        <f>K16/F16</f>
        <v>0.96839332748024598</v>
      </c>
      <c r="M16" s="9">
        <f>E16*1.09</f>
        <v>7.6300000000000008</v>
      </c>
      <c r="N16" s="9">
        <v>3.2160000000000002</v>
      </c>
      <c r="O16" s="9">
        <f>N16/F16</f>
        <v>0.94117647058823539</v>
      </c>
      <c r="P16" s="9">
        <f>E16*1.12</f>
        <v>7.8400000000000007</v>
      </c>
      <c r="Q16" s="9">
        <v>3.17</v>
      </c>
      <c r="R16" s="9">
        <f>Q16/F16</f>
        <v>0.92771436932982154</v>
      </c>
      <c r="S16" s="9">
        <f>E16*1.15</f>
        <v>8.0499999999999989</v>
      </c>
      <c r="T16" s="9">
        <v>3.1579999999999999</v>
      </c>
      <c r="U16" s="9">
        <f>T16/F16</f>
        <v>0.92420251682762655</v>
      </c>
      <c r="V16" s="9">
        <f>E16*0.97</f>
        <v>6.79</v>
      </c>
      <c r="W16" s="9">
        <v>3.4740000000000002</v>
      </c>
      <c r="X16" s="9">
        <f>W16/F16</f>
        <v>1.016681299385426</v>
      </c>
      <c r="Y16" s="9">
        <f>E16*0.94</f>
        <v>6.58</v>
      </c>
      <c r="Z16" s="9">
        <v>3.532</v>
      </c>
      <c r="AA16" s="9">
        <f>Z16/F16</f>
        <v>1.0336552531460346</v>
      </c>
      <c r="AB16" s="9">
        <f>E16*0.91</f>
        <v>6.37</v>
      </c>
      <c r="AC16" s="9">
        <v>3.6549999999999998</v>
      </c>
      <c r="AD16" s="9">
        <f>AC16/F16</f>
        <v>1.0696517412935322</v>
      </c>
      <c r="AE16" s="9">
        <f>E16*0.88</f>
        <v>6.16</v>
      </c>
      <c r="AF16" s="9">
        <v>3.7269999999999999</v>
      </c>
      <c r="AG16" s="9">
        <f>AF16/F16</f>
        <v>1.0907228563067017</v>
      </c>
      <c r="AH16" s="9">
        <f>E16*0.85</f>
        <v>5.95</v>
      </c>
      <c r="AI16" s="9">
        <v>3.8069999999999999</v>
      </c>
      <c r="AJ16" s="9">
        <f>AI16/F16</f>
        <v>1.1141352063213346</v>
      </c>
    </row>
    <row r="17" spans="1:36" ht="25.25" customHeight="1" x14ac:dyDescent="0.35">
      <c r="A17" s="5"/>
      <c r="B17" s="5"/>
      <c r="C17" s="2" t="s">
        <v>29</v>
      </c>
      <c r="D17" s="2">
        <v>90</v>
      </c>
      <c r="E17" s="9">
        <f>D17*0.1</f>
        <v>9</v>
      </c>
      <c r="F17" s="10">
        <v>3.4169999999999998</v>
      </c>
      <c r="G17" s="9">
        <f t="shared" ref="G17:G24" si="10">E17*1.03</f>
        <v>9.27</v>
      </c>
      <c r="H17" s="9">
        <v>3.36</v>
      </c>
      <c r="I17" s="9">
        <f>H17/F16</f>
        <v>0.98331870061457416</v>
      </c>
      <c r="J17" s="9">
        <f>E17*1.06</f>
        <v>9.5400000000000009</v>
      </c>
      <c r="K17" s="9">
        <v>3.3180000000000001</v>
      </c>
      <c r="L17" s="9">
        <f>K17/F16</f>
        <v>0.97102721685689208</v>
      </c>
      <c r="M17" s="9">
        <f t="shared" ref="M17:M24" si="11">E17*1.09</f>
        <v>9.81</v>
      </c>
      <c r="N17" s="9">
        <v>3.27</v>
      </c>
      <c r="O17" s="9">
        <f>N17/F16</f>
        <v>0.95697980684811246</v>
      </c>
      <c r="P17" s="9">
        <f t="shared" ref="P17:P24" si="12">E17*1.12</f>
        <v>10.080000000000002</v>
      </c>
      <c r="Q17" s="9">
        <v>3.2269999999999999</v>
      </c>
      <c r="R17" s="9">
        <f>Q17/F16</f>
        <v>0.94439566871524727</v>
      </c>
      <c r="S17" s="9">
        <f t="shared" ref="S17:S24" si="13">E17*1.15</f>
        <v>10.35</v>
      </c>
      <c r="T17" s="9">
        <v>3.18</v>
      </c>
      <c r="U17" s="9">
        <f>T17/F16</f>
        <v>0.93064091308165064</v>
      </c>
      <c r="V17" s="9">
        <f t="shared" ref="V17:V24" si="14">E17*0.97</f>
        <v>8.73</v>
      </c>
      <c r="W17" s="9">
        <v>3.4710000000000001</v>
      </c>
      <c r="X17" s="9">
        <f>W17/F16</f>
        <v>1.0158033362598771</v>
      </c>
      <c r="Y17" s="9">
        <f t="shared" ref="Y17:Y24" si="15">E17*0.94</f>
        <v>8.4599999999999991</v>
      </c>
      <c r="Z17" s="9">
        <v>3.5310000000000001</v>
      </c>
      <c r="AA17" s="9">
        <f>Z17/F16</f>
        <v>1.0333625987708517</v>
      </c>
      <c r="AB17" s="9">
        <f t="shared" ref="AB17:AB24" si="16">E17*0.91</f>
        <v>8.19</v>
      </c>
      <c r="AC17" s="9">
        <v>3.593</v>
      </c>
      <c r="AD17" s="9">
        <f>AC17/F16</f>
        <v>1.0515071700321921</v>
      </c>
      <c r="AE17" s="9">
        <f t="shared" ref="AE17:AE24" si="17">E17*0.88</f>
        <v>7.92</v>
      </c>
      <c r="AF17" s="9">
        <v>3.6669999999999998</v>
      </c>
      <c r="AG17" s="9">
        <f>AF17/F16</f>
        <v>1.0731635937957273</v>
      </c>
      <c r="AH17" s="9">
        <f t="shared" ref="AH17:AH24" si="18">E17*0.85</f>
        <v>7.6499999999999995</v>
      </c>
      <c r="AI17" s="9">
        <v>3.7440000000000002</v>
      </c>
      <c r="AJ17" s="9">
        <f>AI17/F16</f>
        <v>1.0956979806848113</v>
      </c>
    </row>
    <row r="18" spans="1:36" ht="25.25" customHeight="1" x14ac:dyDescent="0.35">
      <c r="A18" s="5"/>
      <c r="B18" s="5"/>
      <c r="C18" s="2" t="s">
        <v>30</v>
      </c>
      <c r="D18" s="2">
        <v>2</v>
      </c>
      <c r="E18" s="9">
        <f>16.5+D18*0.1</f>
        <v>16.7</v>
      </c>
      <c r="F18" s="10">
        <v>3.4169999999999998</v>
      </c>
      <c r="G18" s="9">
        <f t="shared" si="10"/>
        <v>17.201000000000001</v>
      </c>
      <c r="H18" s="9">
        <v>3.3860000000000001</v>
      </c>
      <c r="I18" s="9">
        <f>H18/F16</f>
        <v>0.99092771436932992</v>
      </c>
      <c r="J18" s="9">
        <f>E18*1.06</f>
        <v>17.702000000000002</v>
      </c>
      <c r="K18" s="9">
        <v>3.3570000000000002</v>
      </c>
      <c r="L18" s="9">
        <f>K18/F16</f>
        <v>0.98244073748902561</v>
      </c>
      <c r="M18" s="9">
        <f t="shared" si="11"/>
        <v>18.202999999999999</v>
      </c>
      <c r="N18" s="9">
        <v>3.33</v>
      </c>
      <c r="O18" s="9">
        <f>N18/F16</f>
        <v>0.97453906935908696</v>
      </c>
      <c r="P18" s="9">
        <f t="shared" si="12"/>
        <v>18.704000000000001</v>
      </c>
      <c r="Q18" s="9">
        <v>3.2789999999999999</v>
      </c>
      <c r="R18" s="9">
        <f>Q18/F16</f>
        <v>0.95961369622475856</v>
      </c>
      <c r="S18" s="9">
        <f t="shared" si="13"/>
        <v>19.204999999999998</v>
      </c>
      <c r="T18" s="9">
        <v>3.2559999999999998</v>
      </c>
      <c r="U18" s="9">
        <f>T18/F16</f>
        <v>0.95288264559555169</v>
      </c>
      <c r="V18" s="9">
        <f t="shared" si="14"/>
        <v>16.198999999999998</v>
      </c>
      <c r="W18" s="9">
        <v>3.484</v>
      </c>
      <c r="X18" s="9">
        <f>W18/F16</f>
        <v>1.0196078431372551</v>
      </c>
      <c r="Y18" s="9">
        <f t="shared" si="15"/>
        <v>15.697999999999999</v>
      </c>
      <c r="Z18" s="9">
        <v>3.4980000000000002</v>
      </c>
      <c r="AA18" s="9">
        <f>Z18/F16</f>
        <v>1.0237050043898157</v>
      </c>
      <c r="AB18" s="9">
        <f t="shared" si="16"/>
        <v>15.196999999999999</v>
      </c>
      <c r="AC18" s="9">
        <v>3.52</v>
      </c>
      <c r="AD18" s="9">
        <f>AC18/F16</f>
        <v>1.0301434006438397</v>
      </c>
      <c r="AE18" s="9">
        <f t="shared" si="17"/>
        <v>14.696</v>
      </c>
      <c r="AF18" s="9">
        <v>3.5590000000000002</v>
      </c>
      <c r="AG18" s="9">
        <f>AF18/F16</f>
        <v>1.0415569212759732</v>
      </c>
      <c r="AH18" s="9">
        <f t="shared" si="18"/>
        <v>14.194999999999999</v>
      </c>
      <c r="AI18" s="9">
        <v>3.601</v>
      </c>
      <c r="AJ18" s="9">
        <f>AI18/F16</f>
        <v>1.0538484050336554</v>
      </c>
    </row>
    <row r="19" spans="1:36" ht="25.25" customHeight="1" x14ac:dyDescent="0.35">
      <c r="A19" s="5"/>
      <c r="B19" s="5"/>
      <c r="C19" s="11" t="s">
        <v>31</v>
      </c>
      <c r="D19" s="2">
        <v>35</v>
      </c>
      <c r="E19" s="9">
        <f>25+D19*0.1</f>
        <v>28.5</v>
      </c>
      <c r="F19" s="10">
        <v>3.4169999999999998</v>
      </c>
      <c r="G19" s="9">
        <f t="shared" si="10"/>
        <v>29.355</v>
      </c>
      <c r="H19" s="9">
        <v>3.4790000000000001</v>
      </c>
      <c r="I19" s="9">
        <f>H19/F16</f>
        <v>1.0181445712613404</v>
      </c>
      <c r="J19" s="9">
        <f>E19*1.06</f>
        <v>30.21</v>
      </c>
      <c r="K19" s="9">
        <v>3.5409999999999999</v>
      </c>
      <c r="L19" s="9">
        <f>K19/F16</f>
        <v>1.0362891425226808</v>
      </c>
      <c r="M19" s="9">
        <f t="shared" si="11"/>
        <v>31.065000000000001</v>
      </c>
      <c r="N19" s="9">
        <v>3.6030000000000002</v>
      </c>
      <c r="O19" s="9">
        <f>N19/F16</f>
        <v>1.0544337137840212</v>
      </c>
      <c r="P19" s="9">
        <f t="shared" si="12"/>
        <v>31.92</v>
      </c>
      <c r="Q19" s="9">
        <v>3.665</v>
      </c>
      <c r="R19" s="9">
        <f>Q19/F16</f>
        <v>1.0725782850453616</v>
      </c>
      <c r="S19" s="9">
        <f t="shared" si="13"/>
        <v>32.774999999999999</v>
      </c>
      <c r="T19" s="9">
        <v>3.7269999999999999</v>
      </c>
      <c r="U19" s="9">
        <f>T19/F16</f>
        <v>1.0907228563067017</v>
      </c>
      <c r="V19" s="9">
        <f t="shared" si="14"/>
        <v>27.645</v>
      </c>
      <c r="W19" s="9">
        <v>3.3540000000000001</v>
      </c>
      <c r="X19" s="9">
        <f>W19/F16</f>
        <v>0.98156277436347683</v>
      </c>
      <c r="Y19" s="9">
        <f t="shared" si="15"/>
        <v>26.79</v>
      </c>
      <c r="Z19" s="9">
        <v>3.3119999999999998</v>
      </c>
      <c r="AA19" s="9">
        <f>Z19/F16</f>
        <v>0.96927129060579453</v>
      </c>
      <c r="AB19" s="9">
        <f>E19*0.91</f>
        <v>25.935000000000002</v>
      </c>
      <c r="AC19" s="9">
        <v>3.2309999999999999</v>
      </c>
      <c r="AD19" s="9">
        <f>AC19/F16</f>
        <v>0.94556628621597894</v>
      </c>
      <c r="AE19" s="9">
        <f t="shared" si="17"/>
        <v>25.080000000000002</v>
      </c>
      <c r="AF19" s="9">
        <v>3.169</v>
      </c>
      <c r="AG19" s="9">
        <f>AF19/F16</f>
        <v>0.92742171495463865</v>
      </c>
      <c r="AH19" s="9">
        <f t="shared" si="18"/>
        <v>24.224999999999998</v>
      </c>
      <c r="AI19" s="9">
        <v>3.1070000000000002</v>
      </c>
      <c r="AJ19" s="9">
        <f>AI19/F16</f>
        <v>0.90927714369329837</v>
      </c>
    </row>
    <row r="20" spans="1:36" ht="25.25" customHeight="1" x14ac:dyDescent="0.35">
      <c r="A20" s="5"/>
      <c r="B20" s="5"/>
      <c r="C20" s="2" t="s">
        <v>4</v>
      </c>
      <c r="D20" s="2">
        <v>3</v>
      </c>
      <c r="E20" s="9">
        <f>15+D20*0.1</f>
        <v>15.3</v>
      </c>
      <c r="F20" s="10">
        <v>3.4169999999999998</v>
      </c>
      <c r="G20" s="9">
        <f t="shared" si="10"/>
        <v>15.759</v>
      </c>
      <c r="H20" s="9">
        <v>3.46</v>
      </c>
      <c r="I20" s="9">
        <f>H20/F16</f>
        <v>1.0125841381328651</v>
      </c>
      <c r="J20" s="9">
        <f>E20*1.06</f>
        <v>16.218</v>
      </c>
      <c r="K20" s="9">
        <v>3.5019999999999998</v>
      </c>
      <c r="L20" s="9">
        <f>K20/F16</f>
        <v>1.0248756218905473</v>
      </c>
      <c r="M20" s="9">
        <f t="shared" si="11"/>
        <v>16.677000000000003</v>
      </c>
      <c r="N20" s="9">
        <v>3.5449999999999999</v>
      </c>
      <c r="O20" s="9">
        <f>N20/F16</f>
        <v>1.0374597600234123</v>
      </c>
      <c r="P20" s="9">
        <f t="shared" si="12"/>
        <v>17.136000000000003</v>
      </c>
      <c r="Q20" s="9">
        <v>3.5880000000000001</v>
      </c>
      <c r="R20" s="9">
        <f>Q20/F16</f>
        <v>1.0500438981562774</v>
      </c>
      <c r="S20" s="9">
        <f t="shared" si="13"/>
        <v>17.594999999999999</v>
      </c>
      <c r="T20" s="9">
        <v>3.6320000000000001</v>
      </c>
      <c r="U20" s="9">
        <f>T20/F16</f>
        <v>1.0629206906643256</v>
      </c>
      <c r="V20" s="9">
        <f t="shared" si="14"/>
        <v>14.841000000000001</v>
      </c>
      <c r="W20" s="9">
        <v>3.375</v>
      </c>
      <c r="X20" s="9">
        <f>W20/F16</f>
        <v>0.98770851624231792</v>
      </c>
      <c r="Y20" s="9">
        <f t="shared" si="15"/>
        <v>14.382</v>
      </c>
      <c r="Z20" s="9">
        <v>3.3330000000000002</v>
      </c>
      <c r="AA20" s="9">
        <f>Z20/F16</f>
        <v>0.97541703248463574</v>
      </c>
      <c r="AB20" s="9">
        <f t="shared" si="16"/>
        <v>13.923000000000002</v>
      </c>
      <c r="AC20" s="9">
        <v>3.2909999999999999</v>
      </c>
      <c r="AD20" s="9">
        <f>AC20/F16</f>
        <v>0.96312554872695355</v>
      </c>
      <c r="AE20" s="9">
        <f t="shared" si="17"/>
        <v>13.464</v>
      </c>
      <c r="AF20" s="9">
        <v>3.2480000000000002</v>
      </c>
      <c r="AG20" s="9">
        <f>AF20/F16</f>
        <v>0.95054141059408848</v>
      </c>
      <c r="AH20" s="9">
        <f t="shared" si="18"/>
        <v>13.005000000000001</v>
      </c>
      <c r="AI20" s="9">
        <v>3.206</v>
      </c>
      <c r="AJ20" s="9">
        <f>AI20/F16</f>
        <v>0.93824992683640629</v>
      </c>
    </row>
    <row r="21" spans="1:36" ht="25.25" hidden="1" customHeight="1" x14ac:dyDescent="0.35">
      <c r="A21" s="5"/>
      <c r="B21" s="5"/>
      <c r="C21" s="12" t="s">
        <v>12</v>
      </c>
      <c r="D21" s="13">
        <v>5.4E-6</v>
      </c>
      <c r="E21" s="14">
        <f>0.0000006+D21*0.1</f>
        <v>1.1400000000000001E-6</v>
      </c>
      <c r="F21" s="10">
        <v>3.4169999999999998</v>
      </c>
      <c r="G21" s="14">
        <f t="shared" si="10"/>
        <v>1.1742000000000001E-6</v>
      </c>
      <c r="H21" s="9">
        <v>3.4180000000000001</v>
      </c>
      <c r="I21" s="9">
        <f>H21/F17</f>
        <v>1.0002926543751831</v>
      </c>
      <c r="J21" s="14">
        <f t="shared" ref="J21" si="19">E21*1.06</f>
        <v>1.2084000000000002E-6</v>
      </c>
      <c r="K21" s="9">
        <v>3.4159999999999999</v>
      </c>
      <c r="L21" s="9">
        <f>K21/F17</f>
        <v>0.99970734562481711</v>
      </c>
      <c r="M21" s="14">
        <f t="shared" si="11"/>
        <v>1.2426000000000002E-6</v>
      </c>
      <c r="N21" s="9">
        <v>3.4169999999999998</v>
      </c>
      <c r="O21" s="9">
        <f>N21/F17</f>
        <v>1</v>
      </c>
      <c r="P21" s="14">
        <f t="shared" si="12"/>
        <v>1.2768000000000002E-6</v>
      </c>
      <c r="Q21" s="9">
        <v>3.419</v>
      </c>
      <c r="R21" s="9">
        <f>Q21/F17</f>
        <v>1.0005853087503658</v>
      </c>
      <c r="S21" s="14">
        <f t="shared" si="13"/>
        <v>1.311E-6</v>
      </c>
      <c r="T21" s="9">
        <v>3.419</v>
      </c>
      <c r="U21" s="9">
        <f>T21/F17</f>
        <v>1.0005853087503658</v>
      </c>
      <c r="V21" s="14">
        <f t="shared" si="14"/>
        <v>1.1058000000000001E-6</v>
      </c>
      <c r="W21" s="9">
        <v>3.415</v>
      </c>
      <c r="X21" s="9">
        <f>W21/F17</f>
        <v>0.99941469124963422</v>
      </c>
      <c r="Y21" s="14">
        <f t="shared" si="15"/>
        <v>1.0716E-6</v>
      </c>
      <c r="Z21" s="9">
        <v>3.4140000000000001</v>
      </c>
      <c r="AA21" s="9">
        <f>Z21/F17</f>
        <v>0.99912203687445134</v>
      </c>
      <c r="AB21" s="14">
        <f t="shared" si="16"/>
        <v>1.0374000000000002E-6</v>
      </c>
      <c r="AC21" s="9">
        <v>3.4140000000000001</v>
      </c>
      <c r="AD21" s="9">
        <f>AC21/F17</f>
        <v>0.99912203687445134</v>
      </c>
      <c r="AE21" s="14">
        <f t="shared" si="17"/>
        <v>1.0032000000000002E-6</v>
      </c>
      <c r="AF21" s="9">
        <v>3.4180000000000001</v>
      </c>
      <c r="AG21" s="9">
        <f>AF21/F17</f>
        <v>1.0002926543751831</v>
      </c>
      <c r="AH21" s="14">
        <f t="shared" si="18"/>
        <v>9.6899999999999996E-7</v>
      </c>
      <c r="AI21" s="9">
        <v>3.42</v>
      </c>
      <c r="AJ21" s="9">
        <f>AI21/F17</f>
        <v>1.0008779631255487</v>
      </c>
    </row>
    <row r="22" spans="1:36" ht="25.25" hidden="1" customHeight="1" x14ac:dyDescent="0.35">
      <c r="A22" s="5"/>
      <c r="B22" s="5"/>
      <c r="C22" s="2" t="s">
        <v>13</v>
      </c>
      <c r="D22" s="14">
        <f>100/1000/24/3600/7</f>
        <v>1.6534391534391535E-7</v>
      </c>
      <c r="E22" s="14">
        <f>D22*0.1</f>
        <v>1.6534391534391535E-8</v>
      </c>
      <c r="F22" s="10">
        <v>3.4169999999999998</v>
      </c>
      <c r="G22" s="14">
        <f t="shared" si="10"/>
        <v>1.703042328042328E-8</v>
      </c>
      <c r="H22" s="9">
        <v>3.4129999999999998</v>
      </c>
      <c r="I22" s="9">
        <f>H22/F16</f>
        <v>0.99882938249926834</v>
      </c>
      <c r="J22" s="14">
        <f>E22*1.06</f>
        <v>1.7526455026455026E-8</v>
      </c>
      <c r="K22" s="9">
        <v>3.4089999999999998</v>
      </c>
      <c r="L22" s="9">
        <f>K22/F16</f>
        <v>0.99765876499853667</v>
      </c>
      <c r="M22" s="14">
        <f t="shared" si="11"/>
        <v>1.8022486772486776E-8</v>
      </c>
      <c r="N22" s="9">
        <v>3.4049999999999998</v>
      </c>
      <c r="O22" s="9">
        <f>N22/F16</f>
        <v>0.99648814749780512</v>
      </c>
      <c r="P22" s="14">
        <f t="shared" si="12"/>
        <v>1.8518518518518521E-8</v>
      </c>
      <c r="Q22" s="9">
        <v>3.4039999999999999</v>
      </c>
      <c r="R22" s="9">
        <f>Q22/F16</f>
        <v>0.99619549312262223</v>
      </c>
      <c r="S22" s="14">
        <f t="shared" si="13"/>
        <v>1.9014550264550264E-8</v>
      </c>
      <c r="T22" s="9">
        <v>3.4020000000000001</v>
      </c>
      <c r="U22" s="9">
        <f>T22/F16</f>
        <v>0.99561018437225646</v>
      </c>
      <c r="V22" s="14">
        <f t="shared" si="14"/>
        <v>1.6038359788359789E-8</v>
      </c>
      <c r="W22" s="9">
        <v>3.42</v>
      </c>
      <c r="X22" s="9">
        <f>W22/F16</f>
        <v>1.0008779631255487</v>
      </c>
      <c r="Y22" s="14">
        <f t="shared" si="15"/>
        <v>1.5542328042328043E-8</v>
      </c>
      <c r="Z22" s="9">
        <v>3.4209999999999998</v>
      </c>
      <c r="AA22" s="9">
        <f>Z22/F16</f>
        <v>1.0011706175007316</v>
      </c>
      <c r="AB22" s="14">
        <f t="shared" si="16"/>
        <v>1.5046296296296297E-8</v>
      </c>
      <c r="AC22" s="9">
        <v>3.4249999999999998</v>
      </c>
      <c r="AD22" s="9">
        <f>AC22/F16</f>
        <v>1.0023412350014633</v>
      </c>
      <c r="AE22" s="14">
        <f t="shared" si="17"/>
        <v>1.4550264550264551E-8</v>
      </c>
      <c r="AF22" s="9">
        <v>3.4279999999999999</v>
      </c>
      <c r="AG22" s="9">
        <f>AF22/F16</f>
        <v>1.003219198127012</v>
      </c>
      <c r="AH22" s="14">
        <f t="shared" si="18"/>
        <v>1.4054232804232803E-8</v>
      </c>
      <c r="AI22" s="9">
        <v>3.4329999999999998</v>
      </c>
      <c r="AJ22" s="9">
        <f>AI22/F16</f>
        <v>1.0046824700029267</v>
      </c>
    </row>
    <row r="23" spans="1:36" s="9" customFormat="1" ht="25.25" hidden="1" customHeight="1" x14ac:dyDescent="0.35">
      <c r="A23" s="5"/>
      <c r="B23" s="5"/>
      <c r="C23" s="7" t="s">
        <v>5</v>
      </c>
      <c r="D23" s="9">
        <v>1</v>
      </c>
      <c r="E23" s="9">
        <f>D23*0.1</f>
        <v>0.1</v>
      </c>
      <c r="F23" s="10">
        <v>3.4169999999999998</v>
      </c>
      <c r="G23" s="9">
        <f t="shared" si="10"/>
        <v>0.10300000000000001</v>
      </c>
      <c r="H23" s="9">
        <v>3.4169999999999998</v>
      </c>
      <c r="I23" s="9">
        <f>H23/F16</f>
        <v>1</v>
      </c>
      <c r="J23" s="9">
        <f>E23*1.06</f>
        <v>0.10600000000000001</v>
      </c>
      <c r="K23" s="9">
        <v>3.4169999999999998</v>
      </c>
      <c r="L23" s="9">
        <f>K23/F16</f>
        <v>1</v>
      </c>
      <c r="M23" s="9">
        <f t="shared" si="11"/>
        <v>0.10900000000000001</v>
      </c>
      <c r="N23" s="9">
        <v>3.4180000000000001</v>
      </c>
      <c r="O23" s="9">
        <f>N23/F16</f>
        <v>1.0002926543751831</v>
      </c>
      <c r="P23" s="9">
        <f t="shared" si="12"/>
        <v>0.11200000000000002</v>
      </c>
      <c r="Q23" s="9">
        <v>3.4180000000000001</v>
      </c>
      <c r="R23" s="9">
        <f>Q23/F16</f>
        <v>1.0002926543751831</v>
      </c>
      <c r="S23" s="9">
        <f t="shared" si="13"/>
        <v>0.11499999999999999</v>
      </c>
      <c r="T23" s="9">
        <v>3.4180000000000001</v>
      </c>
      <c r="U23" s="9">
        <f>T23/F16</f>
        <v>1.0002926543751831</v>
      </c>
      <c r="V23" s="9">
        <f t="shared" si="14"/>
        <v>9.7000000000000003E-2</v>
      </c>
      <c r="W23" s="9">
        <v>3.4169999999999998</v>
      </c>
      <c r="X23" s="9">
        <f>W23/F16</f>
        <v>1</v>
      </c>
      <c r="Y23" s="9">
        <f t="shared" si="15"/>
        <v>9.4E-2</v>
      </c>
      <c r="Z23" s="9">
        <v>3.4169999999999998</v>
      </c>
      <c r="AA23" s="9">
        <f>Z23/F16</f>
        <v>1</v>
      </c>
      <c r="AB23" s="9">
        <f t="shared" si="16"/>
        <v>9.1000000000000011E-2</v>
      </c>
      <c r="AC23" s="9">
        <v>3.4169999999999998</v>
      </c>
      <c r="AD23" s="9">
        <f>AC23/F16</f>
        <v>1</v>
      </c>
      <c r="AE23" s="9">
        <f t="shared" si="17"/>
        <v>8.8000000000000009E-2</v>
      </c>
      <c r="AF23" s="9">
        <v>3.4159999999999999</v>
      </c>
      <c r="AG23" s="9">
        <f>AF23/F16</f>
        <v>0.99970734562481711</v>
      </c>
      <c r="AH23" s="9">
        <f t="shared" si="18"/>
        <v>8.5000000000000006E-2</v>
      </c>
      <c r="AI23" s="9">
        <v>3.4159999999999999</v>
      </c>
      <c r="AJ23" s="9">
        <f>AI23/F16</f>
        <v>0.99970734562481711</v>
      </c>
    </row>
    <row r="24" spans="1:36" ht="25.25" hidden="1" customHeight="1" x14ac:dyDescent="0.35">
      <c r="A24" s="5"/>
      <c r="B24" s="5"/>
      <c r="C24" s="2" t="s">
        <v>6</v>
      </c>
      <c r="D24" s="14">
        <f>100/1000/24/3600</f>
        <v>1.1574074074074074E-6</v>
      </c>
      <c r="E24" s="14">
        <f>D24*0.1</f>
        <v>1.1574074074074074E-7</v>
      </c>
      <c r="F24" s="10">
        <v>3.4169999999999998</v>
      </c>
      <c r="G24" s="14">
        <f t="shared" si="10"/>
        <v>1.1921296296296298E-7</v>
      </c>
      <c r="H24" s="9">
        <v>3.419</v>
      </c>
      <c r="I24" s="9">
        <f>H24/F16</f>
        <v>1.0005853087503658</v>
      </c>
      <c r="J24" s="14">
        <f>E24*1.06</f>
        <v>1.226851851851852E-7</v>
      </c>
      <c r="K24" s="9">
        <v>3.4220000000000002</v>
      </c>
      <c r="L24" s="9">
        <f>K24/F16</f>
        <v>1.0014632718759147</v>
      </c>
      <c r="M24" s="14">
        <f t="shared" si="11"/>
        <v>1.2615740740740742E-7</v>
      </c>
      <c r="N24" s="9">
        <v>3.4239999999999999</v>
      </c>
      <c r="O24" s="9">
        <f>N24/F16</f>
        <v>1.0020485806262804</v>
      </c>
      <c r="P24" s="14">
        <f t="shared" si="12"/>
        <v>1.2962962962962964E-7</v>
      </c>
      <c r="Q24" s="9">
        <v>3.4279999999999999</v>
      </c>
      <c r="R24" s="9">
        <f>Q24/F16</f>
        <v>1.003219198127012</v>
      </c>
      <c r="S24" s="14">
        <f t="shared" si="13"/>
        <v>1.3310185185185184E-7</v>
      </c>
      <c r="T24" s="9">
        <v>3.43</v>
      </c>
      <c r="U24" s="9">
        <f>T24/F16</f>
        <v>1.003804506877378</v>
      </c>
      <c r="V24" s="14">
        <f t="shared" si="14"/>
        <v>1.1226851851851852E-7</v>
      </c>
      <c r="W24" s="9">
        <v>3.4140000000000001</v>
      </c>
      <c r="X24" s="9">
        <f>W24/F16</f>
        <v>0.99912203687445134</v>
      </c>
      <c r="Y24" s="14">
        <f t="shared" si="15"/>
        <v>1.0879629629629629E-7</v>
      </c>
      <c r="Z24" s="9">
        <v>3.411</v>
      </c>
      <c r="AA24" s="9">
        <f>Z24/F16</f>
        <v>0.99824407374890256</v>
      </c>
      <c r="AB24" s="14">
        <f t="shared" si="16"/>
        <v>1.0532407407407408E-7</v>
      </c>
      <c r="AC24" s="9">
        <v>3.4079999999999999</v>
      </c>
      <c r="AD24" s="9">
        <f>AC24/F16</f>
        <v>0.9973661106233539</v>
      </c>
      <c r="AE24" s="14">
        <f t="shared" si="17"/>
        <v>1.0185185185185186E-7</v>
      </c>
      <c r="AF24" s="9">
        <v>3.4049999999999998</v>
      </c>
      <c r="AG24" s="9">
        <f>AF24/F16</f>
        <v>0.99648814749780512</v>
      </c>
      <c r="AH24" s="14">
        <f t="shared" si="18"/>
        <v>9.8379629629629622E-8</v>
      </c>
      <c r="AI24" s="9">
        <v>3.4020000000000001</v>
      </c>
      <c r="AJ24" s="9">
        <f>AI24/F16</f>
        <v>0.99561018437225646</v>
      </c>
    </row>
    <row r="27" spans="1:36" ht="25.25" customHeight="1" x14ac:dyDescent="0.35">
      <c r="A27" s="1" t="s">
        <v>9</v>
      </c>
      <c r="B27" s="1" t="s">
        <v>2</v>
      </c>
      <c r="C27" s="1" t="s">
        <v>7</v>
      </c>
      <c r="D27" s="2" t="s">
        <v>0</v>
      </c>
      <c r="E27" s="1" t="s">
        <v>1</v>
      </c>
      <c r="F27" s="1"/>
      <c r="G27" s="1" t="s">
        <v>15</v>
      </c>
      <c r="H27" s="1"/>
      <c r="I27" s="1"/>
      <c r="J27" s="1" t="s">
        <v>16</v>
      </c>
      <c r="K27" s="1"/>
      <c r="L27" s="1"/>
      <c r="M27" s="1" t="s">
        <v>17</v>
      </c>
      <c r="N27" s="1"/>
      <c r="O27" s="1"/>
      <c r="P27" s="1" t="s">
        <v>18</v>
      </c>
      <c r="Q27" s="1"/>
      <c r="R27" s="1"/>
      <c r="S27" s="1" t="s">
        <v>19</v>
      </c>
      <c r="T27" s="1"/>
      <c r="U27" s="1"/>
      <c r="V27" s="1" t="s">
        <v>20</v>
      </c>
      <c r="W27" s="1"/>
      <c r="X27" s="1"/>
      <c r="Y27" s="1" t="s">
        <v>21</v>
      </c>
      <c r="Z27" s="1"/>
      <c r="AA27" s="1"/>
      <c r="AB27" s="1" t="s">
        <v>22</v>
      </c>
      <c r="AC27" s="1"/>
      <c r="AD27" s="1"/>
      <c r="AE27" s="1" t="s">
        <v>23</v>
      </c>
      <c r="AF27" s="1"/>
      <c r="AG27" s="1"/>
      <c r="AH27" s="1" t="s">
        <v>24</v>
      </c>
      <c r="AI27" s="1"/>
      <c r="AJ27" s="1"/>
    </row>
    <row r="28" spans="1:36" ht="25.25" customHeight="1" x14ac:dyDescent="0.35">
      <c r="A28" s="5"/>
      <c r="B28" s="1"/>
      <c r="C28" s="5"/>
      <c r="E28" s="6" t="s">
        <v>8</v>
      </c>
      <c r="F28" s="7" t="s">
        <v>10</v>
      </c>
      <c r="G28" s="6" t="s">
        <v>8</v>
      </c>
      <c r="H28" s="7" t="s">
        <v>10</v>
      </c>
      <c r="I28" s="7" t="s">
        <v>11</v>
      </c>
      <c r="J28" s="6" t="s">
        <v>8</v>
      </c>
      <c r="K28" s="7" t="s">
        <v>10</v>
      </c>
      <c r="L28" s="7" t="s">
        <v>11</v>
      </c>
      <c r="M28" s="6" t="s">
        <v>8</v>
      </c>
      <c r="N28" s="7" t="s">
        <v>10</v>
      </c>
      <c r="O28" s="7" t="s">
        <v>11</v>
      </c>
      <c r="P28" s="6" t="s">
        <v>8</v>
      </c>
      <c r="Q28" s="7" t="s">
        <v>10</v>
      </c>
      <c r="R28" s="7" t="s">
        <v>11</v>
      </c>
      <c r="S28" s="6" t="s">
        <v>8</v>
      </c>
      <c r="T28" s="7" t="s">
        <v>10</v>
      </c>
      <c r="U28" s="7" t="s">
        <v>11</v>
      </c>
      <c r="V28" s="6" t="s">
        <v>8</v>
      </c>
      <c r="W28" s="7" t="s">
        <v>10</v>
      </c>
      <c r="X28" s="7" t="s">
        <v>11</v>
      </c>
      <c r="Y28" s="6" t="s">
        <v>8</v>
      </c>
      <c r="Z28" s="7" t="s">
        <v>10</v>
      </c>
      <c r="AA28" s="7" t="s">
        <v>11</v>
      </c>
      <c r="AB28" s="6" t="s">
        <v>8</v>
      </c>
      <c r="AC28" s="7" t="s">
        <v>10</v>
      </c>
      <c r="AD28" s="7" t="s">
        <v>11</v>
      </c>
      <c r="AE28" s="6" t="s">
        <v>8</v>
      </c>
      <c r="AF28" s="7" t="s">
        <v>10</v>
      </c>
      <c r="AG28" s="7" t="s">
        <v>11</v>
      </c>
      <c r="AH28" s="6" t="s">
        <v>8</v>
      </c>
      <c r="AI28" s="7" t="s">
        <v>10</v>
      </c>
      <c r="AJ28" s="7" t="s">
        <v>11</v>
      </c>
    </row>
    <row r="29" spans="1:36" ht="25.25" customHeight="1" x14ac:dyDescent="0.35">
      <c r="A29" s="1" t="s">
        <v>26</v>
      </c>
      <c r="B29" s="8">
        <v>0.15</v>
      </c>
      <c r="C29" s="2" t="s">
        <v>3</v>
      </c>
      <c r="D29" s="2">
        <v>70</v>
      </c>
      <c r="E29" s="9">
        <f>D29*0.15</f>
        <v>10.5</v>
      </c>
      <c r="F29" s="10">
        <v>2.3820000000000001</v>
      </c>
      <c r="G29" s="9">
        <f>E29*1.03</f>
        <v>10.815</v>
      </c>
      <c r="H29" s="9">
        <v>2.3479999999999999</v>
      </c>
      <c r="I29" s="9">
        <f>H29/F29</f>
        <v>0.98572628043660782</v>
      </c>
      <c r="J29" s="9">
        <f t="shared" ref="J29:J37" si="20">E29*1.06</f>
        <v>11.13</v>
      </c>
      <c r="K29" s="9">
        <v>2.3010000000000002</v>
      </c>
      <c r="L29" s="9">
        <f>K29/F29</f>
        <v>0.96599496221662473</v>
      </c>
      <c r="M29" s="9">
        <f>E29*1.09</f>
        <v>11.445</v>
      </c>
      <c r="N29" s="9">
        <v>2.2669999999999999</v>
      </c>
      <c r="O29" s="9">
        <f>N29/F29</f>
        <v>0.95172124265323244</v>
      </c>
      <c r="P29" s="9">
        <f>E29*1.12</f>
        <v>11.760000000000002</v>
      </c>
      <c r="Q29" s="9">
        <v>2.2509999999999999</v>
      </c>
      <c r="R29" s="9">
        <f>Q29/F29</f>
        <v>0.94500419815281267</v>
      </c>
      <c r="S29" s="9">
        <f>E29*1.15</f>
        <v>12.074999999999999</v>
      </c>
      <c r="T29" s="9">
        <v>2.2090000000000001</v>
      </c>
      <c r="U29" s="9">
        <f>T29/F29</f>
        <v>0.92737195633921077</v>
      </c>
      <c r="V29" s="9">
        <f>E29*0.97</f>
        <v>10.185</v>
      </c>
      <c r="W29" s="9">
        <v>2.42</v>
      </c>
      <c r="X29" s="9">
        <f>W29/F29</f>
        <v>1.015952980688497</v>
      </c>
      <c r="Y29" s="9">
        <f>E29*0.94</f>
        <v>9.8699999999999992</v>
      </c>
      <c r="Z29" s="9">
        <v>2.4790000000000001</v>
      </c>
      <c r="AA29" s="9">
        <f>Z29/F29</f>
        <v>1.040722082283795</v>
      </c>
      <c r="AB29" s="9">
        <f>E29*0.91</f>
        <v>9.5549999999999997</v>
      </c>
      <c r="AC29" s="9">
        <v>2.5219999999999998</v>
      </c>
      <c r="AD29" s="9">
        <f>AC29/F29</f>
        <v>1.0587741393786732</v>
      </c>
      <c r="AE29" s="9">
        <f>E29*0.88</f>
        <v>9.24</v>
      </c>
      <c r="AF29" s="9">
        <v>2.5459999999999998</v>
      </c>
      <c r="AG29" s="9">
        <f>AF29/F29</f>
        <v>1.068849706129303</v>
      </c>
      <c r="AH29" s="9">
        <f>E29*0.85</f>
        <v>8.9249999999999989</v>
      </c>
      <c r="AI29" s="9">
        <v>2.5950000000000002</v>
      </c>
      <c r="AJ29" s="9">
        <f>AI29/F29</f>
        <v>1.0894206549118388</v>
      </c>
    </row>
    <row r="30" spans="1:36" ht="25.25" customHeight="1" x14ac:dyDescent="0.35">
      <c r="A30" s="5"/>
      <c r="B30" s="5"/>
      <c r="C30" s="2" t="s">
        <v>29</v>
      </c>
      <c r="D30" s="2">
        <v>90</v>
      </c>
      <c r="E30" s="9">
        <f>D30*0.15</f>
        <v>13.5</v>
      </c>
      <c r="F30" s="10">
        <v>2.3820000000000001</v>
      </c>
      <c r="G30" s="9">
        <f t="shared" ref="G30:G37" si="21">E30*1.03</f>
        <v>13.905000000000001</v>
      </c>
      <c r="H30" s="9">
        <v>2.3650000000000002</v>
      </c>
      <c r="I30" s="9">
        <f>H30/F29</f>
        <v>0.99286314021830402</v>
      </c>
      <c r="J30" s="9">
        <f t="shared" si="20"/>
        <v>14.31</v>
      </c>
      <c r="K30" s="9">
        <v>2.351</v>
      </c>
      <c r="L30" s="9">
        <f>K30/F29</f>
        <v>0.98698572628043657</v>
      </c>
      <c r="M30" s="9">
        <f t="shared" ref="M30:M37" si="22">E30*1.09</f>
        <v>14.715000000000002</v>
      </c>
      <c r="N30" s="9">
        <v>2.3359999999999999</v>
      </c>
      <c r="O30" s="9">
        <f>N30/F29</f>
        <v>0.98068849706129291</v>
      </c>
      <c r="P30" s="9">
        <f t="shared" ref="P30:P37" si="23">E30*1.12</f>
        <v>15.120000000000001</v>
      </c>
      <c r="Q30" s="9">
        <v>2.3220000000000001</v>
      </c>
      <c r="R30" s="9">
        <f>Q30/F29</f>
        <v>0.97481108312342568</v>
      </c>
      <c r="S30" s="9">
        <f t="shared" ref="S30:S37" si="24">E30*1.15</f>
        <v>15.524999999999999</v>
      </c>
      <c r="T30" s="9">
        <v>2.2999999999999998</v>
      </c>
      <c r="U30" s="9">
        <f>T30/F29</f>
        <v>0.96557514693534829</v>
      </c>
      <c r="V30" s="9">
        <f t="shared" ref="V30:V37" si="25">E30*0.97</f>
        <v>13.094999999999999</v>
      </c>
      <c r="W30" s="9">
        <v>2.4</v>
      </c>
      <c r="X30" s="9">
        <f>W30/F29</f>
        <v>1.0075566750629723</v>
      </c>
      <c r="Y30" s="9">
        <f t="shared" ref="Y30:Y37" si="26">E30*0.94</f>
        <v>12.69</v>
      </c>
      <c r="Z30" s="9">
        <v>2.407</v>
      </c>
      <c r="AA30" s="9">
        <f>Z30/F29</f>
        <v>1.010495382031906</v>
      </c>
      <c r="AB30" s="9">
        <f t="shared" ref="AB30:AB37" si="27">E30*0.91</f>
        <v>12.285</v>
      </c>
      <c r="AC30" s="9">
        <v>2.4420000000000002</v>
      </c>
      <c r="AD30" s="9">
        <f>AC30/F29</f>
        <v>1.0251889168765744</v>
      </c>
      <c r="AE30" s="9">
        <f t="shared" ref="AE30:AE37" si="28">E30*0.88</f>
        <v>11.88</v>
      </c>
      <c r="AF30" s="9">
        <v>2.4649999999999999</v>
      </c>
      <c r="AG30" s="9">
        <f>AF30/F29</f>
        <v>1.0348446683459276</v>
      </c>
      <c r="AH30" s="9">
        <f t="shared" ref="AH30:AH37" si="29">E30*0.85</f>
        <v>11.475</v>
      </c>
      <c r="AI30" s="9">
        <v>2.4950000000000001</v>
      </c>
      <c r="AJ30" s="9">
        <f>AI30/F29</f>
        <v>1.0474391267842149</v>
      </c>
    </row>
    <row r="31" spans="1:36" ht="25.25" customHeight="1" x14ac:dyDescent="0.35">
      <c r="A31" s="5"/>
      <c r="B31" s="5"/>
      <c r="C31" s="2" t="s">
        <v>30</v>
      </c>
      <c r="D31" s="2">
        <v>2</v>
      </c>
      <c r="E31" s="9">
        <f>16.5+D31*0.15</f>
        <v>16.8</v>
      </c>
      <c r="F31" s="10">
        <v>2.3820000000000001</v>
      </c>
      <c r="G31" s="9">
        <f t="shared" si="21"/>
        <v>17.304000000000002</v>
      </c>
      <c r="H31" s="9">
        <v>2.3639999999999999</v>
      </c>
      <c r="I31" s="9">
        <f>H31/F29</f>
        <v>0.99244332493702758</v>
      </c>
      <c r="J31" s="9">
        <f t="shared" si="20"/>
        <v>17.808000000000003</v>
      </c>
      <c r="K31" s="9">
        <v>2.3460000000000001</v>
      </c>
      <c r="L31" s="9">
        <f>K31/F29</f>
        <v>0.98488664987405539</v>
      </c>
      <c r="M31" s="9">
        <f t="shared" si="22"/>
        <v>18.312000000000001</v>
      </c>
      <c r="N31" s="9">
        <v>2.33</v>
      </c>
      <c r="O31" s="9">
        <f>N31/F29</f>
        <v>0.97816960537363562</v>
      </c>
      <c r="P31" s="9">
        <f t="shared" si="23"/>
        <v>18.816000000000003</v>
      </c>
      <c r="Q31" s="9">
        <v>2.3140000000000001</v>
      </c>
      <c r="R31" s="9">
        <f>Q31/F29</f>
        <v>0.97145256087321574</v>
      </c>
      <c r="S31" s="9">
        <f t="shared" si="24"/>
        <v>19.32</v>
      </c>
      <c r="T31" s="9">
        <v>2.2999999999999998</v>
      </c>
      <c r="U31" s="9">
        <f>T31/F29</f>
        <v>0.96557514693534829</v>
      </c>
      <c r="V31" s="9">
        <f t="shared" si="25"/>
        <v>16.295999999999999</v>
      </c>
      <c r="W31" s="9">
        <v>2.4020000000000001</v>
      </c>
      <c r="X31" s="9">
        <f>W31/F29</f>
        <v>1.0083963056255247</v>
      </c>
      <c r="Y31" s="9">
        <f t="shared" si="26"/>
        <v>15.792</v>
      </c>
      <c r="Z31" s="9">
        <v>2.423</v>
      </c>
      <c r="AA31" s="9">
        <f>Z31/F29</f>
        <v>1.0172124265323257</v>
      </c>
      <c r="AB31" s="9">
        <f t="shared" si="27"/>
        <v>15.288000000000002</v>
      </c>
      <c r="AC31" s="9">
        <v>2.4449999999999998</v>
      </c>
      <c r="AD31" s="9">
        <f>AC31/F29</f>
        <v>1.0264483627204029</v>
      </c>
      <c r="AE31" s="9">
        <f t="shared" si="28"/>
        <v>14.784000000000001</v>
      </c>
      <c r="AF31" s="9">
        <v>2.4689999999999999</v>
      </c>
      <c r="AG31" s="9">
        <f>AF31/F29</f>
        <v>1.0365239294710327</v>
      </c>
      <c r="AH31" s="9">
        <f t="shared" si="29"/>
        <v>14.28</v>
      </c>
      <c r="AI31" s="9">
        <v>2.4940000000000002</v>
      </c>
      <c r="AJ31" s="9">
        <f>AI31/F29</f>
        <v>1.0470193115029387</v>
      </c>
    </row>
    <row r="32" spans="1:36" ht="25.25" customHeight="1" x14ac:dyDescent="0.35">
      <c r="A32" s="5"/>
      <c r="B32" s="5"/>
      <c r="C32" s="11" t="s">
        <v>31</v>
      </c>
      <c r="D32" s="2">
        <v>35</v>
      </c>
      <c r="E32" s="9">
        <f>25+D32*0.15</f>
        <v>30.25</v>
      </c>
      <c r="F32" s="10">
        <v>2.3820000000000001</v>
      </c>
      <c r="G32" s="9">
        <f t="shared" si="21"/>
        <v>31.157500000000002</v>
      </c>
      <c r="H32" s="9">
        <v>2.4209999999999998</v>
      </c>
      <c r="I32" s="9">
        <f>H32/F29</f>
        <v>1.0163727959697733</v>
      </c>
      <c r="J32" s="9">
        <f t="shared" si="20"/>
        <v>32.065000000000005</v>
      </c>
      <c r="K32" s="9">
        <v>2.4590000000000001</v>
      </c>
      <c r="L32" s="9">
        <f>K32/F29</f>
        <v>1.0323257766582703</v>
      </c>
      <c r="M32" s="9">
        <f t="shared" si="22"/>
        <v>32.972500000000004</v>
      </c>
      <c r="N32" s="9">
        <v>2.4969999999999999</v>
      </c>
      <c r="O32" s="9">
        <f>N32/F29</f>
        <v>1.0482787573467673</v>
      </c>
      <c r="P32" s="9">
        <f t="shared" si="23"/>
        <v>33.880000000000003</v>
      </c>
      <c r="Q32" s="9">
        <v>2.5350000000000001</v>
      </c>
      <c r="R32" s="9">
        <f>Q32/F29</f>
        <v>1.0642317380352644</v>
      </c>
      <c r="S32" s="9">
        <f t="shared" si="24"/>
        <v>34.787499999999994</v>
      </c>
      <c r="T32" s="9">
        <v>2.573</v>
      </c>
      <c r="U32" s="9">
        <f>T32/F29</f>
        <v>1.0801847187237614</v>
      </c>
      <c r="V32" s="9">
        <f t="shared" si="25"/>
        <v>29.342499999999998</v>
      </c>
      <c r="W32" s="9">
        <v>2.3439999999999999</v>
      </c>
      <c r="X32" s="9">
        <f>W32/F29</f>
        <v>0.98404701931150285</v>
      </c>
      <c r="Y32" s="9">
        <f t="shared" si="26"/>
        <v>28.434999999999999</v>
      </c>
      <c r="Z32" s="9">
        <v>2.306</v>
      </c>
      <c r="AA32" s="9">
        <f>Z32/F29</f>
        <v>0.9680940386230058</v>
      </c>
      <c r="AB32" s="9">
        <f t="shared" si="27"/>
        <v>27.5275</v>
      </c>
      <c r="AC32" s="9">
        <v>2.2679999999999998</v>
      </c>
      <c r="AD32" s="9">
        <f>AC32/F29</f>
        <v>0.95214105793450865</v>
      </c>
      <c r="AE32" s="9">
        <f t="shared" si="28"/>
        <v>26.62</v>
      </c>
      <c r="AF32" s="9">
        <v>2.23</v>
      </c>
      <c r="AG32" s="9">
        <f>AF32/F29</f>
        <v>0.93618807724601172</v>
      </c>
      <c r="AH32" s="9">
        <f t="shared" si="29"/>
        <v>25.712499999999999</v>
      </c>
      <c r="AI32" s="9">
        <v>2.1909999999999998</v>
      </c>
      <c r="AJ32" s="9">
        <f>AI32/F29</f>
        <v>0.91981528127623835</v>
      </c>
    </row>
    <row r="33" spans="1:36" ht="25.25" customHeight="1" x14ac:dyDescent="0.35">
      <c r="A33" s="5"/>
      <c r="B33" s="5"/>
      <c r="C33" s="2" t="s">
        <v>4</v>
      </c>
      <c r="D33" s="2">
        <v>3</v>
      </c>
      <c r="E33" s="9">
        <f>15+D33*0.15</f>
        <v>15.45</v>
      </c>
      <c r="F33" s="10">
        <v>2.3820000000000001</v>
      </c>
      <c r="G33" s="9">
        <f t="shared" si="21"/>
        <v>15.913499999999999</v>
      </c>
      <c r="H33" s="9">
        <v>2.4169999999999998</v>
      </c>
      <c r="I33" s="9">
        <f>H33/F29</f>
        <v>1.0146935348446682</v>
      </c>
      <c r="J33" s="9">
        <f t="shared" si="20"/>
        <v>16.376999999999999</v>
      </c>
      <c r="K33" s="9">
        <v>2.4529999999999998</v>
      </c>
      <c r="L33" s="9">
        <f>K33/F29</f>
        <v>1.0298068849706128</v>
      </c>
      <c r="M33" s="9">
        <f t="shared" si="22"/>
        <v>16.840499999999999</v>
      </c>
      <c r="N33" s="9">
        <v>2.488</v>
      </c>
      <c r="O33" s="9">
        <f>N33/F29</f>
        <v>1.0445004198152812</v>
      </c>
      <c r="P33" s="9">
        <f t="shared" si="23"/>
        <v>17.304000000000002</v>
      </c>
      <c r="Q33" s="9">
        <v>2.5230000000000001</v>
      </c>
      <c r="R33" s="9">
        <f>Q33/F29</f>
        <v>1.0591939546599496</v>
      </c>
      <c r="S33" s="9">
        <f t="shared" si="24"/>
        <v>17.767499999999998</v>
      </c>
      <c r="T33" s="9">
        <v>2.5590000000000002</v>
      </c>
      <c r="U33" s="9">
        <f>T33/F29</f>
        <v>1.0743073047858942</v>
      </c>
      <c r="V33" s="9">
        <f t="shared" si="25"/>
        <v>14.986499999999999</v>
      </c>
      <c r="W33" s="9">
        <v>2.3479999999999999</v>
      </c>
      <c r="X33" s="9">
        <f>W33/F29</f>
        <v>0.98572628043660782</v>
      </c>
      <c r="Y33" s="9">
        <f t="shared" si="26"/>
        <v>14.522999999999998</v>
      </c>
      <c r="Z33" s="9">
        <v>2.3130000000000002</v>
      </c>
      <c r="AA33" s="9">
        <f>Z33/F29</f>
        <v>0.97103274559193953</v>
      </c>
      <c r="AB33" s="9">
        <f t="shared" si="27"/>
        <v>14.0595</v>
      </c>
      <c r="AC33" s="9">
        <v>2.278</v>
      </c>
      <c r="AD33" s="9">
        <f>AC33/F29</f>
        <v>0.95633921074727113</v>
      </c>
      <c r="AE33" s="9">
        <f t="shared" si="28"/>
        <v>13.596</v>
      </c>
      <c r="AF33" s="9">
        <v>2.2440000000000002</v>
      </c>
      <c r="AG33" s="9">
        <f>AF33/F29</f>
        <v>0.94206549118387917</v>
      </c>
      <c r="AH33" s="9">
        <f t="shared" si="29"/>
        <v>13.132499999999999</v>
      </c>
      <c r="AI33" s="9">
        <v>2.2090000000000001</v>
      </c>
      <c r="AJ33" s="9">
        <f>AI33/F29</f>
        <v>0.92737195633921077</v>
      </c>
    </row>
    <row r="34" spans="1:36" ht="25.25" hidden="1" customHeight="1" x14ac:dyDescent="0.35">
      <c r="A34" s="5"/>
      <c r="B34" s="5"/>
      <c r="C34" s="12" t="s">
        <v>12</v>
      </c>
      <c r="D34" s="13">
        <v>5.4E-6</v>
      </c>
      <c r="E34" s="14">
        <f>0.0000006+D34*0.15</f>
        <v>1.4100000000000001E-6</v>
      </c>
      <c r="F34" s="10">
        <v>2.3820000000000001</v>
      </c>
      <c r="G34" s="14">
        <f>E34*1.03</f>
        <v>1.4523000000000001E-6</v>
      </c>
      <c r="H34" s="9">
        <v>2.3849999999999998</v>
      </c>
      <c r="I34" s="9">
        <f>H34/F30</f>
        <v>1.0012594458438286</v>
      </c>
      <c r="J34" s="14">
        <f t="shared" si="20"/>
        <v>1.4946000000000001E-6</v>
      </c>
      <c r="K34" s="9">
        <v>2.3879999999999999</v>
      </c>
      <c r="L34" s="9">
        <f>K34/F30</f>
        <v>1.0025188916876573</v>
      </c>
      <c r="M34" s="14">
        <f t="shared" si="22"/>
        <v>1.5369000000000003E-6</v>
      </c>
      <c r="N34" s="9">
        <v>2.3919999999999999</v>
      </c>
      <c r="O34" s="9">
        <f>N34/F30</f>
        <v>1.0041981528127624</v>
      </c>
      <c r="P34" s="14">
        <f>E34*1.12</f>
        <v>1.5792000000000003E-6</v>
      </c>
      <c r="Q34" s="9">
        <v>2.3940000000000001</v>
      </c>
      <c r="R34" s="9">
        <f>Q34/F30</f>
        <v>1.0050377833753148</v>
      </c>
      <c r="S34" s="14">
        <f t="shared" si="24"/>
        <v>1.6214999999999998E-6</v>
      </c>
      <c r="T34" s="9">
        <v>2.3969999999999998</v>
      </c>
      <c r="U34" s="9">
        <f>T34/F30</f>
        <v>1.0062972292191434</v>
      </c>
      <c r="V34" s="14">
        <f t="shared" si="25"/>
        <v>1.3677000000000001E-6</v>
      </c>
      <c r="W34" s="9">
        <v>2.38</v>
      </c>
      <c r="X34" s="9">
        <f>W34/F30</f>
        <v>0.99916036943744746</v>
      </c>
      <c r="Y34" s="14">
        <f>E34*0.94</f>
        <v>1.3254E-6</v>
      </c>
      <c r="Z34" s="9">
        <v>2.3769999999999998</v>
      </c>
      <c r="AA34" s="9">
        <f>Z34/F30</f>
        <v>0.9979009235936187</v>
      </c>
      <c r="AB34" s="14">
        <f t="shared" si="27"/>
        <v>1.2831E-6</v>
      </c>
      <c r="AC34" s="9">
        <v>2.3730000000000002</v>
      </c>
      <c r="AD34" s="9">
        <f>AC34/F30</f>
        <v>0.99622166246851385</v>
      </c>
      <c r="AE34" s="14">
        <f t="shared" si="28"/>
        <v>1.2408E-6</v>
      </c>
      <c r="AF34" s="9">
        <v>2.37</v>
      </c>
      <c r="AG34" s="9">
        <f>AF34/F30</f>
        <v>0.99496221662468509</v>
      </c>
      <c r="AH34" s="14">
        <f t="shared" si="29"/>
        <v>1.1985E-6</v>
      </c>
      <c r="AI34" s="9">
        <v>2.3679999999999999</v>
      </c>
      <c r="AJ34" s="9">
        <f>AI34/F30</f>
        <v>0.99412258606213255</v>
      </c>
    </row>
    <row r="35" spans="1:36" ht="25.25" hidden="1" customHeight="1" x14ac:dyDescent="0.35">
      <c r="A35" s="5"/>
      <c r="B35" s="5"/>
      <c r="C35" s="2" t="s">
        <v>13</v>
      </c>
      <c r="D35" s="14">
        <f>100/1000/24/3600/7</f>
        <v>1.6534391534391535E-7</v>
      </c>
      <c r="E35" s="14">
        <f>D35*0.15</f>
        <v>2.4801587301587302E-8</v>
      </c>
      <c r="F35" s="10">
        <v>2.3820000000000001</v>
      </c>
      <c r="G35" s="14">
        <f t="shared" si="21"/>
        <v>2.5545634920634921E-8</v>
      </c>
      <c r="H35" s="9">
        <v>2.379</v>
      </c>
      <c r="I35" s="9">
        <f>H35/F29</f>
        <v>0.99874055415617125</v>
      </c>
      <c r="J35" s="14">
        <f t="shared" si="20"/>
        <v>2.6289682539682543E-8</v>
      </c>
      <c r="K35" s="9">
        <v>2.3759999999999999</v>
      </c>
      <c r="L35" s="9">
        <f>K35/F29</f>
        <v>0.99748110831234249</v>
      </c>
      <c r="M35" s="14">
        <f t="shared" si="22"/>
        <v>2.7033730158730162E-8</v>
      </c>
      <c r="N35" s="9">
        <v>2.3719999999999999</v>
      </c>
      <c r="O35" s="9">
        <f>N35/F29</f>
        <v>0.99580184718723752</v>
      </c>
      <c r="P35" s="14">
        <f t="shared" si="23"/>
        <v>2.7777777777777781E-8</v>
      </c>
      <c r="Q35" s="9">
        <v>2.3690000000000002</v>
      </c>
      <c r="R35" s="9">
        <f>Q35/F29</f>
        <v>0.99454240134340899</v>
      </c>
      <c r="S35" s="14">
        <f>E35*1.15</f>
        <v>2.8521825396825396E-8</v>
      </c>
      <c r="T35" s="9">
        <v>2.3660000000000001</v>
      </c>
      <c r="U35" s="9">
        <f>T35/F29</f>
        <v>0.99328295549958023</v>
      </c>
      <c r="V35" s="14">
        <f t="shared" si="25"/>
        <v>2.4057539682539683E-8</v>
      </c>
      <c r="W35" s="9">
        <v>2.3849999999999998</v>
      </c>
      <c r="X35" s="9">
        <f>W35/F29</f>
        <v>1.0012594458438286</v>
      </c>
      <c r="Y35" s="14">
        <f t="shared" si="26"/>
        <v>2.3313492063492061E-8</v>
      </c>
      <c r="Z35" s="9">
        <v>2.3889999999999998</v>
      </c>
      <c r="AA35" s="9">
        <f>Z35/F29</f>
        <v>1.0029387069689335</v>
      </c>
      <c r="AB35" s="14">
        <f t="shared" si="27"/>
        <v>2.2569444444444445E-8</v>
      </c>
      <c r="AC35" s="9">
        <v>2.3929999999999998</v>
      </c>
      <c r="AD35" s="9">
        <f>AC35/F29</f>
        <v>1.0046179680940386</v>
      </c>
      <c r="AE35" s="14">
        <f>E35*0.88</f>
        <v>2.1825396825396826E-8</v>
      </c>
      <c r="AF35" s="9">
        <v>2.3969999999999998</v>
      </c>
      <c r="AG35" s="9">
        <f>AF35/F29</f>
        <v>1.0062972292191434</v>
      </c>
      <c r="AH35" s="14">
        <f t="shared" si="29"/>
        <v>2.1081349206349208E-8</v>
      </c>
      <c r="AI35" s="9">
        <v>2.4009999999999998</v>
      </c>
      <c r="AJ35" s="9">
        <f>AI35/F29</f>
        <v>1.0079764903442483</v>
      </c>
    </row>
    <row r="36" spans="1:36" s="9" customFormat="1" ht="25.25" hidden="1" customHeight="1" x14ac:dyDescent="0.35">
      <c r="A36" s="5"/>
      <c r="B36" s="5"/>
      <c r="C36" s="7" t="s">
        <v>5</v>
      </c>
      <c r="D36" s="9">
        <v>1</v>
      </c>
      <c r="E36" s="9">
        <f>D36*0.15</f>
        <v>0.15</v>
      </c>
      <c r="F36" s="10">
        <v>2.3820000000000001</v>
      </c>
      <c r="G36" s="9">
        <f t="shared" si="21"/>
        <v>0.1545</v>
      </c>
      <c r="H36" s="9">
        <v>2.3820000000000001</v>
      </c>
      <c r="I36" s="9">
        <f>H36/F29</f>
        <v>1</v>
      </c>
      <c r="J36" s="9">
        <f t="shared" si="20"/>
        <v>0.159</v>
      </c>
      <c r="K36" s="9">
        <v>2.3820000000000001</v>
      </c>
      <c r="L36" s="9">
        <f>K36/F29</f>
        <v>1</v>
      </c>
      <c r="M36" s="9">
        <f t="shared" si="22"/>
        <v>0.16350000000000001</v>
      </c>
      <c r="N36" s="9">
        <v>2.3820000000000001</v>
      </c>
      <c r="O36" s="9">
        <f>N36/F29</f>
        <v>1</v>
      </c>
      <c r="P36" s="9">
        <f t="shared" si="23"/>
        <v>0.16800000000000001</v>
      </c>
      <c r="Q36" s="9">
        <v>2.3820000000000001</v>
      </c>
      <c r="R36" s="9">
        <f>Q36/F29</f>
        <v>1</v>
      </c>
      <c r="S36" s="9">
        <f t="shared" si="24"/>
        <v>0.17249999999999999</v>
      </c>
      <c r="T36" s="9">
        <v>2.3820000000000001</v>
      </c>
      <c r="U36" s="9">
        <f>T36/F29</f>
        <v>1</v>
      </c>
      <c r="V36" s="9">
        <f t="shared" si="25"/>
        <v>0.14549999999999999</v>
      </c>
      <c r="W36" s="9">
        <v>2.3820000000000001</v>
      </c>
      <c r="X36" s="9">
        <f>W36/F29</f>
        <v>1</v>
      </c>
      <c r="Y36" s="9">
        <f t="shared" si="26"/>
        <v>0.14099999999999999</v>
      </c>
      <c r="Z36" s="9">
        <v>2.3820000000000001</v>
      </c>
      <c r="AA36" s="9">
        <f>Z36/F29</f>
        <v>1</v>
      </c>
      <c r="AB36" s="9">
        <f t="shared" si="27"/>
        <v>0.13650000000000001</v>
      </c>
      <c r="AC36" s="9">
        <v>2.3820000000000001</v>
      </c>
      <c r="AD36" s="9">
        <f>AC36/F29</f>
        <v>1</v>
      </c>
      <c r="AE36" s="9">
        <f t="shared" si="28"/>
        <v>0.13200000000000001</v>
      </c>
      <c r="AF36" s="9">
        <v>2.3820000000000001</v>
      </c>
      <c r="AG36" s="9">
        <f>AF36/F29</f>
        <v>1</v>
      </c>
      <c r="AH36" s="9">
        <f t="shared" si="29"/>
        <v>0.1275</v>
      </c>
      <c r="AI36" s="9">
        <v>2.3820000000000001</v>
      </c>
      <c r="AJ36" s="9">
        <f>AI36/F29</f>
        <v>1</v>
      </c>
    </row>
    <row r="37" spans="1:36" ht="25.25" hidden="1" customHeight="1" x14ac:dyDescent="0.35">
      <c r="A37" s="5"/>
      <c r="B37" s="5"/>
      <c r="C37" s="2" t="s">
        <v>6</v>
      </c>
      <c r="D37" s="14">
        <f>100/1000/24/3600</f>
        <v>1.1574074074074074E-6</v>
      </c>
      <c r="E37" s="14">
        <f>D37*0.15</f>
        <v>1.7361111111111109E-7</v>
      </c>
      <c r="F37" s="10">
        <v>2.3820000000000001</v>
      </c>
      <c r="G37" s="14">
        <f t="shared" si="21"/>
        <v>1.7881944444444444E-7</v>
      </c>
      <c r="H37" s="9">
        <v>2.383</v>
      </c>
      <c r="I37" s="9">
        <f>H37/F29</f>
        <v>1.0004198152812762</v>
      </c>
      <c r="J37" s="14">
        <f t="shared" si="20"/>
        <v>1.8402777777777776E-7</v>
      </c>
      <c r="K37" s="9">
        <v>2.383</v>
      </c>
      <c r="L37" s="9">
        <f>K37/F29</f>
        <v>1.0004198152812762</v>
      </c>
      <c r="M37" s="14">
        <f t="shared" si="22"/>
        <v>1.892361111111111E-7</v>
      </c>
      <c r="N37" s="9">
        <v>2.3839999999999999</v>
      </c>
      <c r="O37" s="9">
        <f>N37/F29</f>
        <v>1.0008396305625524</v>
      </c>
      <c r="P37" s="14">
        <f t="shared" si="23"/>
        <v>1.9444444444444445E-7</v>
      </c>
      <c r="Q37" s="9">
        <v>2.3839999999999999</v>
      </c>
      <c r="R37" s="9">
        <f>Q37/F29</f>
        <v>1.0008396305625524</v>
      </c>
      <c r="S37" s="14">
        <f t="shared" si="24"/>
        <v>1.9965277777777774E-7</v>
      </c>
      <c r="T37" s="9">
        <v>2.3849999999999998</v>
      </c>
      <c r="U37" s="9">
        <f>T37/F29</f>
        <v>1.0012594458438286</v>
      </c>
      <c r="V37" s="14">
        <f t="shared" si="25"/>
        <v>1.6840277777777775E-7</v>
      </c>
      <c r="W37" s="9">
        <v>2.3820000000000001</v>
      </c>
      <c r="X37" s="9">
        <f>W37/F29</f>
        <v>1</v>
      </c>
      <c r="Y37" s="14">
        <f t="shared" si="26"/>
        <v>1.6319444444444443E-7</v>
      </c>
      <c r="Z37" s="9">
        <v>2.3809999999999998</v>
      </c>
      <c r="AA37" s="9">
        <f>Z37/F29</f>
        <v>0.99958018471872367</v>
      </c>
      <c r="AB37" s="14">
        <f t="shared" si="27"/>
        <v>1.5798611111111111E-7</v>
      </c>
      <c r="AC37" s="9">
        <v>2.3809999999999998</v>
      </c>
      <c r="AD37" s="9">
        <f>AC37/F29</f>
        <v>0.99958018471872367</v>
      </c>
      <c r="AE37" s="14">
        <f t="shared" si="28"/>
        <v>1.5277777777777776E-7</v>
      </c>
      <c r="AF37" s="9">
        <v>2.3809999999999998</v>
      </c>
      <c r="AG37" s="9">
        <f>AF37/F29</f>
        <v>0.99958018471872367</v>
      </c>
      <c r="AH37" s="14">
        <f t="shared" si="29"/>
        <v>1.4756944444444442E-7</v>
      </c>
      <c r="AI37" s="9">
        <v>2.38</v>
      </c>
      <c r="AJ37" s="9">
        <f>AI37/F29</f>
        <v>0.99916036943744746</v>
      </c>
    </row>
    <row r="38" spans="1:36" x14ac:dyDescent="0.35">
      <c r="E38" s="14"/>
    </row>
    <row r="40" spans="1:36" ht="25.25" customHeight="1" x14ac:dyDescent="0.35">
      <c r="A40" s="1" t="s">
        <v>9</v>
      </c>
      <c r="B40" s="1" t="s">
        <v>2</v>
      </c>
      <c r="C40" s="1" t="s">
        <v>7</v>
      </c>
      <c r="D40" s="2" t="s">
        <v>0</v>
      </c>
      <c r="E40" s="1" t="s">
        <v>1</v>
      </c>
      <c r="F40" s="1"/>
      <c r="G40" s="1" t="s">
        <v>15</v>
      </c>
      <c r="H40" s="1"/>
      <c r="I40" s="1"/>
      <c r="J40" s="1" t="s">
        <v>16</v>
      </c>
      <c r="K40" s="1"/>
      <c r="L40" s="1"/>
      <c r="M40" s="1" t="s">
        <v>17</v>
      </c>
      <c r="N40" s="1"/>
      <c r="O40" s="1"/>
      <c r="P40" s="1" t="s">
        <v>18</v>
      </c>
      <c r="Q40" s="1"/>
      <c r="R40" s="1"/>
      <c r="S40" s="1" t="s">
        <v>19</v>
      </c>
      <c r="T40" s="1"/>
      <c r="U40" s="1"/>
      <c r="V40" s="1" t="s">
        <v>20</v>
      </c>
      <c r="W40" s="1"/>
      <c r="X40" s="1"/>
      <c r="Y40" s="1" t="s">
        <v>21</v>
      </c>
      <c r="Z40" s="1"/>
      <c r="AA40" s="1"/>
      <c r="AB40" s="1" t="s">
        <v>22</v>
      </c>
      <c r="AC40" s="1"/>
      <c r="AD40" s="1"/>
      <c r="AE40" s="1" t="s">
        <v>23</v>
      </c>
      <c r="AF40" s="1"/>
      <c r="AG40" s="1"/>
      <c r="AH40" s="1" t="s">
        <v>24</v>
      </c>
      <c r="AI40" s="1"/>
      <c r="AJ40" s="1"/>
    </row>
    <row r="41" spans="1:36" ht="25.25" customHeight="1" x14ac:dyDescent="0.35">
      <c r="A41" s="5"/>
      <c r="B41" s="1"/>
      <c r="C41" s="5"/>
      <c r="E41" s="6" t="s">
        <v>8</v>
      </c>
      <c r="F41" s="7" t="s">
        <v>10</v>
      </c>
      <c r="G41" s="6" t="s">
        <v>8</v>
      </c>
      <c r="H41" s="7" t="s">
        <v>10</v>
      </c>
      <c r="I41" s="7" t="s">
        <v>11</v>
      </c>
      <c r="J41" s="6" t="s">
        <v>8</v>
      </c>
      <c r="K41" s="7" t="s">
        <v>10</v>
      </c>
      <c r="L41" s="7" t="s">
        <v>11</v>
      </c>
      <c r="M41" s="6" t="s">
        <v>8</v>
      </c>
      <c r="N41" s="7" t="s">
        <v>10</v>
      </c>
      <c r="O41" s="7" t="s">
        <v>11</v>
      </c>
      <c r="P41" s="6" t="s">
        <v>8</v>
      </c>
      <c r="Q41" s="7" t="s">
        <v>10</v>
      </c>
      <c r="R41" s="7" t="s">
        <v>11</v>
      </c>
      <c r="S41" s="6" t="s">
        <v>8</v>
      </c>
      <c r="T41" s="7" t="s">
        <v>10</v>
      </c>
      <c r="U41" s="7" t="s">
        <v>11</v>
      </c>
      <c r="V41" s="6" t="s">
        <v>8</v>
      </c>
      <c r="W41" s="7" t="s">
        <v>10</v>
      </c>
      <c r="X41" s="7" t="s">
        <v>11</v>
      </c>
      <c r="Y41" s="6" t="s">
        <v>8</v>
      </c>
      <c r="Z41" s="7" t="s">
        <v>10</v>
      </c>
      <c r="AA41" s="7" t="s">
        <v>11</v>
      </c>
      <c r="AB41" s="6" t="s">
        <v>8</v>
      </c>
      <c r="AC41" s="7" t="s">
        <v>10</v>
      </c>
      <c r="AD41" s="7" t="s">
        <v>11</v>
      </c>
      <c r="AE41" s="6" t="s">
        <v>8</v>
      </c>
      <c r="AF41" s="7" t="s">
        <v>10</v>
      </c>
      <c r="AG41" s="7" t="s">
        <v>11</v>
      </c>
      <c r="AH41" s="6" t="s">
        <v>8</v>
      </c>
      <c r="AI41" s="7" t="s">
        <v>10</v>
      </c>
      <c r="AJ41" s="7" t="s">
        <v>11</v>
      </c>
    </row>
    <row r="42" spans="1:36" ht="25.25" customHeight="1" x14ac:dyDescent="0.35">
      <c r="A42" s="1" t="s">
        <v>26</v>
      </c>
      <c r="B42" s="8">
        <v>0.2</v>
      </c>
      <c r="C42" s="2" t="s">
        <v>3</v>
      </c>
      <c r="D42" s="2">
        <v>70</v>
      </c>
      <c r="E42" s="9">
        <f>D42*0.2</f>
        <v>14</v>
      </c>
      <c r="F42" s="10">
        <v>1.9410000000000001</v>
      </c>
      <c r="G42" s="9">
        <f>E42*1.03</f>
        <v>14.42</v>
      </c>
      <c r="H42" s="9">
        <v>1.9159999999999999</v>
      </c>
      <c r="I42" s="9">
        <f>H42/F42</f>
        <v>0.98712004121586805</v>
      </c>
      <c r="J42" s="9">
        <f>E42*1.06</f>
        <v>14.84</v>
      </c>
      <c r="K42" s="9">
        <v>1.881</v>
      </c>
      <c r="L42" s="9">
        <f>K42/F42</f>
        <v>0.96908809891808345</v>
      </c>
      <c r="M42" s="9">
        <f>E42*1.09</f>
        <v>15.260000000000002</v>
      </c>
      <c r="N42" s="9">
        <v>1.867</v>
      </c>
      <c r="O42" s="9">
        <f>N42/F42</f>
        <v>0.96187532199896952</v>
      </c>
      <c r="P42" s="9">
        <f>E42*1.12</f>
        <v>15.680000000000001</v>
      </c>
      <c r="Q42" s="9">
        <v>1.8360000000000001</v>
      </c>
      <c r="R42" s="9">
        <f>Q42/F42</f>
        <v>0.9459041731066461</v>
      </c>
      <c r="S42" s="9">
        <f>E42*1.15</f>
        <v>16.099999999999998</v>
      </c>
      <c r="T42" s="9">
        <v>1.8169999999999999</v>
      </c>
      <c r="U42" s="9">
        <f>T42/F42</f>
        <v>0.93611540443070573</v>
      </c>
      <c r="V42" s="9">
        <f>E42*0.97</f>
        <v>13.58</v>
      </c>
      <c r="W42" s="9">
        <v>1.988</v>
      </c>
      <c r="X42" s="9">
        <f>W42/F42</f>
        <v>1.024214322514168</v>
      </c>
      <c r="Y42" s="9">
        <f>E42*0.94</f>
        <v>13.16</v>
      </c>
      <c r="Z42" s="9">
        <v>2.0089999999999999</v>
      </c>
      <c r="AA42" s="9">
        <f>Z42/F42</f>
        <v>1.0350334878928387</v>
      </c>
      <c r="AB42" s="9">
        <f>E42*0.91</f>
        <v>12.74</v>
      </c>
      <c r="AC42" s="9">
        <v>2.0259999999999998</v>
      </c>
      <c r="AD42" s="9">
        <f>AC42/F42</f>
        <v>1.0437918598660483</v>
      </c>
      <c r="AE42" s="9">
        <f>E42*0.88</f>
        <v>12.32</v>
      </c>
      <c r="AF42" s="9">
        <v>2.0710000000000002</v>
      </c>
      <c r="AG42" s="9">
        <f>AF42/F42</f>
        <v>1.066975785677486</v>
      </c>
      <c r="AH42" s="9">
        <f>E42*0.85</f>
        <v>11.9</v>
      </c>
      <c r="AI42" s="9">
        <v>2.1059999999999999</v>
      </c>
      <c r="AJ42" s="9">
        <f>AI42/F42</f>
        <v>1.0850077279752703</v>
      </c>
    </row>
    <row r="43" spans="1:36" ht="25.25" customHeight="1" x14ac:dyDescent="0.35">
      <c r="A43" s="5"/>
      <c r="B43" s="5"/>
      <c r="C43" s="2" t="s">
        <v>29</v>
      </c>
      <c r="D43" s="2">
        <v>90</v>
      </c>
      <c r="E43" s="9">
        <f>D43*0.2</f>
        <v>18</v>
      </c>
      <c r="F43" s="10">
        <v>1.9410000000000001</v>
      </c>
      <c r="G43" s="9">
        <f t="shared" ref="G43:G50" si="30">E43*1.03</f>
        <v>18.54</v>
      </c>
      <c r="H43" s="9">
        <v>1.921</v>
      </c>
      <c r="I43" s="9">
        <f>H43/F42</f>
        <v>0.98969603297269448</v>
      </c>
      <c r="J43" s="9">
        <f>E43*1.06</f>
        <v>19.080000000000002</v>
      </c>
      <c r="K43" s="9">
        <v>1.9039999999999999</v>
      </c>
      <c r="L43" s="9">
        <f>K43/F42</f>
        <v>0.98093766099948476</v>
      </c>
      <c r="M43" s="9">
        <f t="shared" ref="M43:M50" si="31">E43*1.09</f>
        <v>19.62</v>
      </c>
      <c r="N43" s="9">
        <v>1.887</v>
      </c>
      <c r="O43" s="9">
        <f>N43/F42</f>
        <v>0.97217928902627504</v>
      </c>
      <c r="P43" s="9">
        <f t="shared" ref="P43:P50" si="32">E43*1.12</f>
        <v>20.160000000000004</v>
      </c>
      <c r="Q43" s="9">
        <v>1.867</v>
      </c>
      <c r="R43" s="9">
        <f>Q43/F42</f>
        <v>0.96187532199896952</v>
      </c>
      <c r="S43" s="9">
        <f t="shared" ref="S43:S50" si="33">E43*1.15</f>
        <v>20.7</v>
      </c>
      <c r="T43" s="9">
        <v>1.8520000000000001</v>
      </c>
      <c r="U43" s="9">
        <f>T43/F42</f>
        <v>0.95414734672849044</v>
      </c>
      <c r="V43" s="9">
        <f t="shared" ref="V43:V50" si="34">E43*0.97</f>
        <v>17.46</v>
      </c>
      <c r="W43" s="9">
        <v>1.9750000000000001</v>
      </c>
      <c r="X43" s="9">
        <f>W43/F43</f>
        <v>1.0175167439464194</v>
      </c>
      <c r="Y43" s="9">
        <f t="shared" ref="Y43:Y50" si="35">E43*0.94</f>
        <v>16.919999999999998</v>
      </c>
      <c r="Z43" s="9">
        <v>1.9830000000000001</v>
      </c>
      <c r="AA43" s="9">
        <f>Z43/F42</f>
        <v>1.0216383307573416</v>
      </c>
      <c r="AB43" s="9">
        <f t="shared" ref="AB43:AB50" si="36">E43*0.91</f>
        <v>16.38</v>
      </c>
      <c r="AC43" s="9">
        <v>2.0059999999999998</v>
      </c>
      <c r="AD43" s="9">
        <f>AC43/F42</f>
        <v>1.0334878928387428</v>
      </c>
      <c r="AE43" s="9">
        <f t="shared" ref="AE43:AE50" si="37">E43*0.88</f>
        <v>15.84</v>
      </c>
      <c r="AF43" s="9">
        <v>2.024</v>
      </c>
      <c r="AG43" s="9">
        <f>AF43/F42</f>
        <v>1.0427614631633177</v>
      </c>
      <c r="AH43" s="9">
        <f t="shared" ref="AH43:AH50" si="38">E43*0.85</f>
        <v>15.299999999999999</v>
      </c>
      <c r="AI43" s="9">
        <v>2.0409999999999999</v>
      </c>
      <c r="AJ43" s="9">
        <f>AI43/F42</f>
        <v>1.0515198351365276</v>
      </c>
    </row>
    <row r="44" spans="1:36" ht="25.25" customHeight="1" x14ac:dyDescent="0.35">
      <c r="A44" s="5"/>
      <c r="B44" s="5"/>
      <c r="C44" s="2" t="s">
        <v>30</v>
      </c>
      <c r="D44" s="2">
        <v>2</v>
      </c>
      <c r="E44" s="9">
        <f>16.5+D44*0.2</f>
        <v>16.899999999999999</v>
      </c>
      <c r="F44" s="10">
        <v>1.9410000000000001</v>
      </c>
      <c r="G44" s="9">
        <f t="shared" si="30"/>
        <v>17.407</v>
      </c>
      <c r="H44" s="9">
        <v>1.93</v>
      </c>
      <c r="I44" s="9">
        <f>H44/F42</f>
        <v>0.99433281813498187</v>
      </c>
      <c r="J44" s="9">
        <f>E44*1.06</f>
        <v>17.913999999999998</v>
      </c>
      <c r="K44" s="9">
        <v>1.919</v>
      </c>
      <c r="L44" s="9">
        <f>K44/F42</f>
        <v>0.98866563626996395</v>
      </c>
      <c r="M44" s="9">
        <f t="shared" si="31"/>
        <v>18.420999999999999</v>
      </c>
      <c r="N44" s="9">
        <v>1.907</v>
      </c>
      <c r="O44" s="9">
        <f>N44/F42</f>
        <v>0.98248325605358067</v>
      </c>
      <c r="P44" s="9">
        <f t="shared" si="32"/>
        <v>18.928000000000001</v>
      </c>
      <c r="Q44" s="9">
        <v>1.897</v>
      </c>
      <c r="R44" s="9">
        <f>Q44/F42</f>
        <v>0.9773312725399278</v>
      </c>
      <c r="S44" s="9">
        <f t="shared" si="33"/>
        <v>19.434999999999995</v>
      </c>
      <c r="T44" s="9">
        <v>1.8859999999999999</v>
      </c>
      <c r="U44" s="9">
        <f>T44/F42</f>
        <v>0.97166409067490978</v>
      </c>
      <c r="V44" s="9">
        <f t="shared" si="34"/>
        <v>16.392999999999997</v>
      </c>
      <c r="W44" s="9">
        <v>1.952</v>
      </c>
      <c r="X44" s="9">
        <f>W44/F42</f>
        <v>1.005667181865018</v>
      </c>
      <c r="Y44" s="9">
        <f t="shared" si="35"/>
        <v>15.885999999999997</v>
      </c>
      <c r="Z44" s="9">
        <v>1.962</v>
      </c>
      <c r="AA44" s="9">
        <f>Z44/F42</f>
        <v>1.0108191653786707</v>
      </c>
      <c r="AB44" s="9">
        <f t="shared" si="36"/>
        <v>15.379</v>
      </c>
      <c r="AC44" s="9">
        <v>1.972</v>
      </c>
      <c r="AD44" s="9">
        <f>AC44/F42</f>
        <v>1.0159711488923235</v>
      </c>
      <c r="AE44" s="9">
        <f t="shared" si="37"/>
        <v>14.871999999999998</v>
      </c>
      <c r="AF44" s="9">
        <v>1.982</v>
      </c>
      <c r="AG44" s="9">
        <f>AF44/F42</f>
        <v>1.0211231324059762</v>
      </c>
      <c r="AH44" s="9">
        <f t="shared" si="38"/>
        <v>14.364999999999998</v>
      </c>
      <c r="AI44" s="9">
        <v>1.992</v>
      </c>
      <c r="AJ44" s="9">
        <f>AI44/F42</f>
        <v>1.0262751159196291</v>
      </c>
    </row>
    <row r="45" spans="1:36" ht="25.25" customHeight="1" x14ac:dyDescent="0.35">
      <c r="A45" s="5"/>
      <c r="B45" s="5"/>
      <c r="C45" s="11" t="s">
        <v>31</v>
      </c>
      <c r="D45" s="2">
        <v>35</v>
      </c>
      <c r="E45" s="9">
        <f>25+D45*0.2</f>
        <v>32</v>
      </c>
      <c r="F45" s="10">
        <v>1.9410000000000001</v>
      </c>
      <c r="G45" s="9">
        <f t="shared" si="30"/>
        <v>32.96</v>
      </c>
      <c r="H45" s="9">
        <v>1.9690000000000001</v>
      </c>
      <c r="I45" s="9">
        <f>H45/F42</f>
        <v>1.0144255538382276</v>
      </c>
      <c r="J45" s="9">
        <f>E45*1.06</f>
        <v>33.92</v>
      </c>
      <c r="K45" s="9">
        <v>1.9970000000000001</v>
      </c>
      <c r="L45" s="9">
        <f>K45/F42</f>
        <v>1.0288511076764555</v>
      </c>
      <c r="M45" s="9">
        <f t="shared" si="31"/>
        <v>34.880000000000003</v>
      </c>
      <c r="N45" s="9">
        <v>2.024</v>
      </c>
      <c r="O45" s="9">
        <f>N45/F42</f>
        <v>1.0427614631633177</v>
      </c>
      <c r="P45" s="9">
        <f t="shared" si="32"/>
        <v>35.840000000000003</v>
      </c>
      <c r="Q45" s="9">
        <v>2.052</v>
      </c>
      <c r="R45" s="9">
        <f>Q45/F42</f>
        <v>1.0571870170015456</v>
      </c>
      <c r="S45" s="9">
        <f t="shared" si="33"/>
        <v>36.799999999999997</v>
      </c>
      <c r="T45" s="9">
        <v>2.0790000000000002</v>
      </c>
      <c r="U45" s="9">
        <f>T45/F42</f>
        <v>1.0710973724884081</v>
      </c>
      <c r="V45" s="9">
        <f t="shared" si="34"/>
        <v>31.04</v>
      </c>
      <c r="W45" s="9">
        <v>1.9139999999999999</v>
      </c>
      <c r="X45" s="9">
        <f>W45/F42</f>
        <v>0.98608964451313752</v>
      </c>
      <c r="Y45" s="9">
        <f t="shared" si="35"/>
        <v>30.08</v>
      </c>
      <c r="Z45" s="9">
        <v>1.8859999999999999</v>
      </c>
      <c r="AA45" s="9">
        <f>Z45/F42</f>
        <v>0.97166409067490978</v>
      </c>
      <c r="AB45" s="9">
        <f t="shared" si="36"/>
        <v>29.12</v>
      </c>
      <c r="AC45" s="9">
        <v>1.8580000000000001</v>
      </c>
      <c r="AD45" s="9">
        <f>AC45/F42</f>
        <v>0.95723853683668214</v>
      </c>
      <c r="AE45" s="9">
        <f t="shared" si="37"/>
        <v>28.16</v>
      </c>
      <c r="AF45" s="9">
        <v>1.829</v>
      </c>
      <c r="AG45" s="9">
        <f>AF45/F42</f>
        <v>0.94229778464708913</v>
      </c>
      <c r="AH45" s="9">
        <f t="shared" si="38"/>
        <v>27.2</v>
      </c>
      <c r="AI45" s="9">
        <v>1.8009999999999999</v>
      </c>
      <c r="AJ45" s="9">
        <f>AI45/F42</f>
        <v>0.92787223080886139</v>
      </c>
    </row>
    <row r="46" spans="1:36" ht="25.25" customHeight="1" x14ac:dyDescent="0.35">
      <c r="A46" s="5"/>
      <c r="B46" s="5"/>
      <c r="C46" s="2" t="s">
        <v>4</v>
      </c>
      <c r="D46" s="2">
        <v>3</v>
      </c>
      <c r="E46" s="9">
        <f>15+D46*0.2</f>
        <v>15.6</v>
      </c>
      <c r="F46" s="10">
        <v>1.9410000000000001</v>
      </c>
      <c r="G46" s="9">
        <f t="shared" si="30"/>
        <v>16.068000000000001</v>
      </c>
      <c r="H46" s="9">
        <v>1.974</v>
      </c>
      <c r="I46" s="9">
        <f>H46/F42</f>
        <v>1.0170015455950541</v>
      </c>
      <c r="J46" s="9">
        <f>E46*1.06</f>
        <v>16.536000000000001</v>
      </c>
      <c r="K46" s="9">
        <v>2.0059999999999998</v>
      </c>
      <c r="L46" s="9">
        <f>K46/F42</f>
        <v>1.0334878928387428</v>
      </c>
      <c r="M46" s="9">
        <f t="shared" si="31"/>
        <v>17.004000000000001</v>
      </c>
      <c r="N46" s="9">
        <v>2.0379999999999998</v>
      </c>
      <c r="O46" s="9">
        <f>N46/F42</f>
        <v>1.0499742400824317</v>
      </c>
      <c r="P46" s="9">
        <f t="shared" si="32"/>
        <v>17.472000000000001</v>
      </c>
      <c r="Q46" s="9">
        <v>2.0699999999999998</v>
      </c>
      <c r="R46" s="9">
        <f>Q46/F42</f>
        <v>1.0664605873261204</v>
      </c>
      <c r="S46" s="9">
        <f t="shared" si="33"/>
        <v>17.939999999999998</v>
      </c>
      <c r="T46" s="9">
        <v>2.1019999999999999</v>
      </c>
      <c r="U46" s="9">
        <f>T46/F42</f>
        <v>1.0829469345698093</v>
      </c>
      <c r="V46" s="9">
        <f t="shared" si="34"/>
        <v>15.132</v>
      </c>
      <c r="W46" s="9">
        <v>1.909</v>
      </c>
      <c r="X46" s="9">
        <f>W46/F42</f>
        <v>0.9835136527563112</v>
      </c>
      <c r="Y46" s="9">
        <f t="shared" si="35"/>
        <v>14.664</v>
      </c>
      <c r="Z46" s="9">
        <v>1.877</v>
      </c>
      <c r="AA46" s="9">
        <f>Z46/F42</f>
        <v>0.96702730551262228</v>
      </c>
      <c r="AB46" s="9">
        <f t="shared" si="36"/>
        <v>14.196</v>
      </c>
      <c r="AC46" s="9">
        <v>1.8460000000000001</v>
      </c>
      <c r="AD46" s="9">
        <f>AC46/F42</f>
        <v>0.95105615662029885</v>
      </c>
      <c r="AE46" s="9">
        <f t="shared" si="37"/>
        <v>13.728</v>
      </c>
      <c r="AF46" s="9">
        <v>1.8129999999999999</v>
      </c>
      <c r="AG46" s="9">
        <f>AF46/F42</f>
        <v>0.93405461102524467</v>
      </c>
      <c r="AH46" s="9">
        <f t="shared" si="38"/>
        <v>13.26</v>
      </c>
      <c r="AI46" s="9">
        <v>1.7809999999999999</v>
      </c>
      <c r="AJ46" s="9">
        <f>AI46/F42</f>
        <v>0.91756826378155587</v>
      </c>
    </row>
    <row r="47" spans="1:36" ht="25.25" hidden="1" customHeight="1" x14ac:dyDescent="0.35">
      <c r="A47" s="5"/>
      <c r="B47" s="5"/>
      <c r="C47" s="12" t="s">
        <v>12</v>
      </c>
      <c r="D47" s="13">
        <v>5.4E-6</v>
      </c>
      <c r="E47" s="14">
        <f>0.0000006+D47*0.2</f>
        <v>1.68E-6</v>
      </c>
      <c r="F47" s="10">
        <v>1.9410000000000001</v>
      </c>
      <c r="G47" s="14">
        <f t="shared" si="30"/>
        <v>1.7304E-6</v>
      </c>
      <c r="H47" s="9">
        <v>1.944</v>
      </c>
      <c r="I47" s="9">
        <f>H47/F43</f>
        <v>1.0015455950540957</v>
      </c>
      <c r="J47" s="14">
        <f t="shared" ref="J47" si="39">E47*1.06</f>
        <v>1.7808000000000002E-6</v>
      </c>
      <c r="K47" s="9">
        <v>1.946</v>
      </c>
      <c r="L47" s="9">
        <f>K47/F43</f>
        <v>1.0025759917568262</v>
      </c>
      <c r="M47" s="14">
        <f t="shared" si="31"/>
        <v>1.8312000000000001E-6</v>
      </c>
      <c r="N47" s="9">
        <v>1.948</v>
      </c>
      <c r="O47" s="9">
        <f>N47/F43</f>
        <v>1.003606388459557</v>
      </c>
      <c r="P47" s="14">
        <f t="shared" si="32"/>
        <v>1.8816000000000001E-6</v>
      </c>
      <c r="Q47" s="9">
        <v>1.95</v>
      </c>
      <c r="R47" s="9">
        <f>Q47/F43</f>
        <v>1.0046367851622875</v>
      </c>
      <c r="S47" s="14">
        <f t="shared" si="33"/>
        <v>1.9319999999999999E-6</v>
      </c>
      <c r="T47" s="9">
        <v>1.952</v>
      </c>
      <c r="U47" s="9">
        <f>T47/F43</f>
        <v>1.005667181865018</v>
      </c>
      <c r="V47" s="14">
        <f t="shared" si="34"/>
        <v>1.6296E-6</v>
      </c>
      <c r="W47" s="9">
        <v>1.9390000000000001</v>
      </c>
      <c r="X47" s="9">
        <f>W47/F43</f>
        <v>0.99896960329726947</v>
      </c>
      <c r="Y47" s="14">
        <f t="shared" si="35"/>
        <v>1.5791999999999998E-6</v>
      </c>
      <c r="Z47" s="9">
        <v>1.9359999999999999</v>
      </c>
      <c r="AA47" s="9">
        <f>Z47/F43</f>
        <v>0.99742400824317357</v>
      </c>
      <c r="AB47" s="14">
        <f t="shared" si="36"/>
        <v>1.5288000000000001E-6</v>
      </c>
      <c r="AC47" s="9">
        <v>1.9339999999999999</v>
      </c>
      <c r="AD47" s="9">
        <f>AC47/F43</f>
        <v>0.99639361154044304</v>
      </c>
      <c r="AE47" s="14">
        <f t="shared" si="37"/>
        <v>1.4784000000000001E-6</v>
      </c>
      <c r="AF47" s="9">
        <v>1.931</v>
      </c>
      <c r="AG47" s="9">
        <f>AF47/F43</f>
        <v>0.99484801648634724</v>
      </c>
      <c r="AH47" s="14">
        <f t="shared" si="38"/>
        <v>1.4279999999999999E-6</v>
      </c>
      <c r="AI47" s="9">
        <v>1.9279999999999999</v>
      </c>
      <c r="AJ47" s="9">
        <f>AI47/F43</f>
        <v>0.99330242143225134</v>
      </c>
    </row>
    <row r="48" spans="1:36" ht="25.25" hidden="1" customHeight="1" x14ac:dyDescent="0.35">
      <c r="A48" s="5"/>
      <c r="B48" s="5"/>
      <c r="C48" s="2" t="s">
        <v>13</v>
      </c>
      <c r="D48" s="14">
        <f>100/1000/24/3600/7</f>
        <v>1.6534391534391535E-7</v>
      </c>
      <c r="E48" s="14">
        <f>D48*0.2</f>
        <v>3.3068783068783069E-8</v>
      </c>
      <c r="F48" s="10">
        <v>1.9410000000000001</v>
      </c>
      <c r="G48" s="14">
        <f t="shared" si="30"/>
        <v>3.4060846560846561E-8</v>
      </c>
      <c r="H48" s="9">
        <v>1.9390000000000001</v>
      </c>
      <c r="I48" s="9">
        <f>H48/F42</f>
        <v>0.99896960329726947</v>
      </c>
      <c r="J48" s="14">
        <f>E48*1.06</f>
        <v>3.5052910052910053E-8</v>
      </c>
      <c r="K48" s="9">
        <v>1.9359999999999999</v>
      </c>
      <c r="L48" s="9">
        <f>K48/F42</f>
        <v>0.99742400824317357</v>
      </c>
      <c r="M48" s="14">
        <f t="shared" si="31"/>
        <v>3.6044973544973551E-8</v>
      </c>
      <c r="N48" s="9">
        <v>1.9339999999999999</v>
      </c>
      <c r="O48" s="9">
        <f>N48/F42</f>
        <v>0.99639361154044304</v>
      </c>
      <c r="P48" s="14">
        <f>E48*1.12</f>
        <v>3.7037037037037043E-8</v>
      </c>
      <c r="Q48" s="9">
        <v>1.9319999999999999</v>
      </c>
      <c r="R48" s="9">
        <f>Q48/F42</f>
        <v>0.99536321483771251</v>
      </c>
      <c r="S48" s="14">
        <f t="shared" si="33"/>
        <v>3.8029100529100528E-8</v>
      </c>
      <c r="T48" s="9">
        <v>1.929</v>
      </c>
      <c r="U48" s="9">
        <f>T48/F42</f>
        <v>0.99381761978361671</v>
      </c>
      <c r="V48" s="14">
        <f t="shared" si="34"/>
        <v>3.2076719576719577E-8</v>
      </c>
      <c r="W48" s="9">
        <v>1.944</v>
      </c>
      <c r="X48" s="9">
        <f>W48/F42</f>
        <v>1.0015455950540957</v>
      </c>
      <c r="Y48" s="14">
        <f t="shared" si="35"/>
        <v>3.1084656084656085E-8</v>
      </c>
      <c r="Z48" s="9">
        <v>1.946</v>
      </c>
      <c r="AA48" s="9">
        <f>Z48/F42</f>
        <v>1.0025759917568262</v>
      </c>
      <c r="AB48" s="14">
        <f t="shared" si="36"/>
        <v>3.0092592592592594E-8</v>
      </c>
      <c r="AC48" s="9">
        <v>1.9490000000000001</v>
      </c>
      <c r="AD48" s="9">
        <f>AC48/F42</f>
        <v>1.0041215868109221</v>
      </c>
      <c r="AE48" s="14">
        <f t="shared" si="37"/>
        <v>2.9100529100529102E-8</v>
      </c>
      <c r="AF48" s="9">
        <v>1.9510000000000001</v>
      </c>
      <c r="AG48" s="9">
        <f>AF48/F42</f>
        <v>1.0051519835136529</v>
      </c>
      <c r="AH48" s="14">
        <f t="shared" si="38"/>
        <v>2.8108465608465607E-8</v>
      </c>
      <c r="AI48" s="9">
        <v>1.954</v>
      </c>
      <c r="AJ48" s="9">
        <f>AI48/F42</f>
        <v>1.0066975785677486</v>
      </c>
    </row>
    <row r="49" spans="1:36" s="9" customFormat="1" ht="25.25" hidden="1" customHeight="1" x14ac:dyDescent="0.35">
      <c r="A49" s="5"/>
      <c r="B49" s="5"/>
      <c r="C49" s="7" t="s">
        <v>5</v>
      </c>
      <c r="D49" s="9">
        <v>1</v>
      </c>
      <c r="E49" s="9">
        <f>D49*0.2</f>
        <v>0.2</v>
      </c>
      <c r="F49" s="10">
        <v>1.9410000000000001</v>
      </c>
      <c r="G49" s="9">
        <f t="shared" si="30"/>
        <v>0.20600000000000002</v>
      </c>
      <c r="H49" s="9">
        <v>1.9410000000000001</v>
      </c>
      <c r="I49" s="9">
        <f>H49/F42</f>
        <v>1</v>
      </c>
      <c r="J49" s="9">
        <f>E49*1.06</f>
        <v>0.21200000000000002</v>
      </c>
      <c r="K49" s="9">
        <v>1.9410000000000001</v>
      </c>
      <c r="L49" s="9">
        <f>K49/F42</f>
        <v>1</v>
      </c>
      <c r="M49" s="9">
        <f>E49*1.09</f>
        <v>0.21800000000000003</v>
      </c>
      <c r="N49" s="9">
        <v>1.9410000000000001</v>
      </c>
      <c r="O49" s="9">
        <f>N49/F42</f>
        <v>1</v>
      </c>
      <c r="P49" s="9">
        <f t="shared" si="32"/>
        <v>0.22400000000000003</v>
      </c>
      <c r="Q49" s="9">
        <v>1.9410000000000001</v>
      </c>
      <c r="R49" s="9">
        <f>Q49/F42</f>
        <v>1</v>
      </c>
      <c r="S49" s="9">
        <f t="shared" si="33"/>
        <v>0.22999999999999998</v>
      </c>
      <c r="T49" s="9">
        <v>1.9410000000000001</v>
      </c>
      <c r="U49" s="9">
        <f>T49/F42</f>
        <v>1</v>
      </c>
      <c r="V49" s="9">
        <f t="shared" si="34"/>
        <v>0.19400000000000001</v>
      </c>
      <c r="W49" s="9">
        <v>1.9410000000000001</v>
      </c>
      <c r="X49" s="9">
        <f>W49/F42</f>
        <v>1</v>
      </c>
      <c r="Y49" s="9">
        <f t="shared" si="35"/>
        <v>0.188</v>
      </c>
      <c r="Z49" s="9">
        <v>1.9410000000000001</v>
      </c>
      <c r="AA49" s="9">
        <f>Z49/F42</f>
        <v>1</v>
      </c>
      <c r="AB49" s="9">
        <f t="shared" si="36"/>
        <v>0.18200000000000002</v>
      </c>
      <c r="AC49" s="9">
        <v>1.9410000000000001</v>
      </c>
      <c r="AD49" s="9">
        <f>AC49/F42</f>
        <v>1</v>
      </c>
      <c r="AE49" s="9">
        <f t="shared" si="37"/>
        <v>0.17600000000000002</v>
      </c>
      <c r="AF49" s="9">
        <v>1.9410000000000001</v>
      </c>
      <c r="AG49" s="9">
        <f>AF49/F42</f>
        <v>1</v>
      </c>
      <c r="AH49" s="9">
        <f t="shared" si="38"/>
        <v>0.17</v>
      </c>
      <c r="AI49" s="9">
        <v>1.9410000000000001</v>
      </c>
      <c r="AJ49" s="9">
        <f>AI49/F42</f>
        <v>1</v>
      </c>
    </row>
    <row r="50" spans="1:36" ht="25.25" hidden="1" customHeight="1" x14ac:dyDescent="0.35">
      <c r="A50" s="5"/>
      <c r="B50" s="5"/>
      <c r="C50" s="2" t="s">
        <v>6</v>
      </c>
      <c r="D50" s="14">
        <f>100/1000/24/3600</f>
        <v>1.1574074074074074E-6</v>
      </c>
      <c r="E50" s="14">
        <f>D50*0.2</f>
        <v>2.3148148148148148E-7</v>
      </c>
      <c r="F50" s="10">
        <v>1.9410000000000001</v>
      </c>
      <c r="G50" s="14">
        <f t="shared" si="30"/>
        <v>2.3842592592592595E-7</v>
      </c>
      <c r="H50" s="9">
        <v>1.9419999999999999</v>
      </c>
      <c r="I50" s="9">
        <f>H50/F42</f>
        <v>1.0005151983513652</v>
      </c>
      <c r="J50" s="14">
        <f>E50*1.06</f>
        <v>2.453703703703704E-7</v>
      </c>
      <c r="K50" s="9">
        <v>1.9419999999999999</v>
      </c>
      <c r="L50" s="9">
        <f>K50/F42</f>
        <v>1.0005151983513652</v>
      </c>
      <c r="M50" s="14">
        <f t="shared" si="31"/>
        <v>2.5231481481481484E-7</v>
      </c>
      <c r="N50" s="9">
        <v>1.9419999999999999</v>
      </c>
      <c r="O50" s="9">
        <f>N50/F42</f>
        <v>1.0005151983513652</v>
      </c>
      <c r="P50" s="14">
        <f t="shared" si="32"/>
        <v>2.5925925925925928E-7</v>
      </c>
      <c r="Q50" s="9">
        <v>1.9419999999999999</v>
      </c>
      <c r="R50" s="9">
        <f>Q50/F42</f>
        <v>1.0005151983513652</v>
      </c>
      <c r="S50" s="14">
        <f t="shared" si="33"/>
        <v>2.6620370370370367E-7</v>
      </c>
      <c r="T50" s="9">
        <v>1.9419999999999999</v>
      </c>
      <c r="U50" s="9">
        <f>T50/F42</f>
        <v>1.0005151983513652</v>
      </c>
      <c r="V50" s="14">
        <f t="shared" si="34"/>
        <v>2.2453703703703704E-7</v>
      </c>
      <c r="W50" s="9">
        <v>1.9410000000000001</v>
      </c>
      <c r="X50" s="9">
        <f>W50/F42</f>
        <v>1</v>
      </c>
      <c r="Y50" s="14">
        <f t="shared" si="35"/>
        <v>2.1759259259259257E-7</v>
      </c>
      <c r="Z50" s="9">
        <v>1.9410000000000001</v>
      </c>
      <c r="AA50" s="9">
        <f>Z50/F42</f>
        <v>1</v>
      </c>
      <c r="AB50" s="14">
        <f t="shared" si="36"/>
        <v>2.1064814814814816E-7</v>
      </c>
      <c r="AC50" s="9">
        <v>1.9410000000000001</v>
      </c>
      <c r="AD50" s="9">
        <f>AC50/F42</f>
        <v>1</v>
      </c>
      <c r="AE50" s="14">
        <f t="shared" si="37"/>
        <v>2.0370370370370371E-7</v>
      </c>
      <c r="AF50" s="9">
        <v>1.9410000000000001</v>
      </c>
      <c r="AG50" s="9">
        <f>AF50/F42</f>
        <v>1</v>
      </c>
      <c r="AH50" s="14">
        <f t="shared" si="38"/>
        <v>1.9675925925925924E-7</v>
      </c>
      <c r="AI50" s="9">
        <v>1.9410000000000001</v>
      </c>
      <c r="AJ50" s="9">
        <f>AI50/F42</f>
        <v>1</v>
      </c>
    </row>
    <row r="53" spans="1:36" ht="25.25" customHeight="1" x14ac:dyDescent="0.35">
      <c r="A53" s="1" t="s">
        <v>9</v>
      </c>
      <c r="B53" s="1" t="s">
        <v>2</v>
      </c>
      <c r="C53" s="1" t="s">
        <v>7</v>
      </c>
      <c r="D53" s="2" t="s">
        <v>0</v>
      </c>
      <c r="E53" s="1" t="s">
        <v>1</v>
      </c>
      <c r="F53" s="1"/>
      <c r="G53" s="1" t="s">
        <v>15</v>
      </c>
      <c r="H53" s="1"/>
      <c r="I53" s="1"/>
      <c r="J53" s="1" t="s">
        <v>16</v>
      </c>
      <c r="K53" s="1"/>
      <c r="L53" s="1"/>
      <c r="M53" s="1" t="s">
        <v>17</v>
      </c>
      <c r="N53" s="1"/>
      <c r="O53" s="1"/>
      <c r="P53" s="1" t="s">
        <v>18</v>
      </c>
      <c r="Q53" s="1"/>
      <c r="R53" s="1"/>
      <c r="S53" s="1" t="s">
        <v>19</v>
      </c>
      <c r="T53" s="1"/>
      <c r="U53" s="1"/>
      <c r="V53" s="1" t="s">
        <v>20</v>
      </c>
      <c r="W53" s="1"/>
      <c r="X53" s="1"/>
      <c r="Y53" s="1" t="s">
        <v>21</v>
      </c>
      <c r="Z53" s="1"/>
      <c r="AA53" s="1"/>
      <c r="AB53" s="1" t="s">
        <v>22</v>
      </c>
      <c r="AC53" s="1"/>
      <c r="AD53" s="1"/>
      <c r="AE53" s="1" t="s">
        <v>23</v>
      </c>
      <c r="AF53" s="1"/>
      <c r="AG53" s="1"/>
      <c r="AH53" s="1" t="s">
        <v>24</v>
      </c>
      <c r="AI53" s="1"/>
      <c r="AJ53" s="1"/>
    </row>
    <row r="54" spans="1:36" ht="25.25" customHeight="1" x14ac:dyDescent="0.35">
      <c r="A54" s="5"/>
      <c r="B54" s="1"/>
      <c r="C54" s="5"/>
      <c r="E54" s="6" t="s">
        <v>8</v>
      </c>
      <c r="F54" s="7" t="s">
        <v>10</v>
      </c>
      <c r="G54" s="6" t="s">
        <v>8</v>
      </c>
      <c r="H54" s="7" t="s">
        <v>10</v>
      </c>
      <c r="I54" s="7" t="s">
        <v>11</v>
      </c>
      <c r="J54" s="6" t="s">
        <v>8</v>
      </c>
      <c r="K54" s="7" t="s">
        <v>10</v>
      </c>
      <c r="L54" s="7" t="s">
        <v>11</v>
      </c>
      <c r="M54" s="6" t="s">
        <v>8</v>
      </c>
      <c r="N54" s="7" t="s">
        <v>10</v>
      </c>
      <c r="O54" s="7" t="s">
        <v>11</v>
      </c>
      <c r="P54" s="6" t="s">
        <v>8</v>
      </c>
      <c r="Q54" s="7" t="s">
        <v>10</v>
      </c>
      <c r="R54" s="7" t="s">
        <v>11</v>
      </c>
      <c r="S54" s="6" t="s">
        <v>8</v>
      </c>
      <c r="T54" s="7" t="s">
        <v>10</v>
      </c>
      <c r="U54" s="7" t="s">
        <v>11</v>
      </c>
      <c r="V54" s="6" t="s">
        <v>8</v>
      </c>
      <c r="W54" s="7" t="s">
        <v>10</v>
      </c>
      <c r="X54" s="7" t="s">
        <v>11</v>
      </c>
      <c r="Y54" s="6" t="s">
        <v>8</v>
      </c>
      <c r="Z54" s="7" t="s">
        <v>10</v>
      </c>
      <c r="AA54" s="7" t="s">
        <v>11</v>
      </c>
      <c r="AB54" s="6" t="s">
        <v>8</v>
      </c>
      <c r="AC54" s="7" t="s">
        <v>10</v>
      </c>
      <c r="AD54" s="7" t="s">
        <v>11</v>
      </c>
      <c r="AE54" s="6" t="s">
        <v>8</v>
      </c>
      <c r="AF54" s="7" t="s">
        <v>10</v>
      </c>
      <c r="AG54" s="7" t="s">
        <v>11</v>
      </c>
      <c r="AH54" s="6" t="s">
        <v>8</v>
      </c>
      <c r="AI54" s="7" t="s">
        <v>10</v>
      </c>
      <c r="AJ54" s="7" t="s">
        <v>11</v>
      </c>
    </row>
    <row r="55" spans="1:36" ht="25.25" customHeight="1" x14ac:dyDescent="0.35">
      <c r="A55" s="1" t="s">
        <v>27</v>
      </c>
      <c r="B55" s="8">
        <v>0.25</v>
      </c>
      <c r="C55" s="2" t="s">
        <v>3</v>
      </c>
      <c r="D55" s="2">
        <v>70</v>
      </c>
      <c r="E55" s="9">
        <f>D55*0.25</f>
        <v>17.5</v>
      </c>
      <c r="F55" s="10">
        <v>1.6579999999999999</v>
      </c>
      <c r="G55" s="9">
        <f>E55*1.03</f>
        <v>18.025000000000002</v>
      </c>
      <c r="H55" s="9">
        <v>1.63</v>
      </c>
      <c r="I55" s="9">
        <f>H55/F55</f>
        <v>0.98311218335343786</v>
      </c>
      <c r="J55" s="9">
        <f>E55*1.06</f>
        <v>18.55</v>
      </c>
      <c r="K55" s="9">
        <v>1.615</v>
      </c>
      <c r="L55" s="9">
        <f>K55/F55</f>
        <v>0.97406513872135103</v>
      </c>
      <c r="M55" s="9">
        <f>E55*1.09</f>
        <v>19.075000000000003</v>
      </c>
      <c r="N55" s="9">
        <v>1.589</v>
      </c>
      <c r="O55" s="9">
        <f>N55/F55</f>
        <v>0.95838359469240053</v>
      </c>
      <c r="P55" s="9">
        <f>E55*1.12</f>
        <v>19.600000000000001</v>
      </c>
      <c r="Q55" s="9">
        <v>1.571</v>
      </c>
      <c r="R55" s="9">
        <f>Q55/F55</f>
        <v>0.94752714113389624</v>
      </c>
      <c r="S55" s="9">
        <f>E55*1.15</f>
        <v>20.125</v>
      </c>
      <c r="T55" s="9">
        <v>1.5249999999999999</v>
      </c>
      <c r="U55" s="9">
        <f>T55/F55</f>
        <v>0.91978287092882993</v>
      </c>
      <c r="V55" s="9">
        <f>E55*0.97</f>
        <v>16.974999999999998</v>
      </c>
      <c r="W55" s="9">
        <v>1.6819999999999999</v>
      </c>
      <c r="X55" s="9">
        <f>W55/F55</f>
        <v>1.014475271411339</v>
      </c>
      <c r="Y55" s="9">
        <f>E55*0.94</f>
        <v>16.45</v>
      </c>
      <c r="Z55" s="9">
        <v>1.714</v>
      </c>
      <c r="AA55" s="9">
        <f>Z55/F55</f>
        <v>1.0337756332931243</v>
      </c>
      <c r="AB55" s="9">
        <f>E55*0.91</f>
        <v>15.925000000000001</v>
      </c>
      <c r="AC55" s="9">
        <v>1.732</v>
      </c>
      <c r="AD55" s="9">
        <f>AC55/F55</f>
        <v>1.0446320868516286</v>
      </c>
      <c r="AE55" s="9">
        <f>E55*0.88</f>
        <v>15.4</v>
      </c>
      <c r="AF55" s="9">
        <v>1.7669999999999999</v>
      </c>
      <c r="AG55" s="9">
        <f>AF55/F55</f>
        <v>1.0657418576598312</v>
      </c>
      <c r="AH55" s="9">
        <f>E55*0.85</f>
        <v>14.875</v>
      </c>
      <c r="AI55" s="9">
        <v>1.796</v>
      </c>
      <c r="AJ55" s="9">
        <f>AI55/F55</f>
        <v>1.0832328106151992</v>
      </c>
    </row>
    <row r="56" spans="1:36" ht="25.25" customHeight="1" x14ac:dyDescent="0.35">
      <c r="A56" s="5"/>
      <c r="B56" s="5"/>
      <c r="C56" s="2" t="s">
        <v>29</v>
      </c>
      <c r="D56" s="2">
        <v>90</v>
      </c>
      <c r="E56" s="9">
        <f>D56*0.25</f>
        <v>22.5</v>
      </c>
      <c r="F56" s="10">
        <v>1.6579999999999999</v>
      </c>
      <c r="G56" s="9">
        <f t="shared" ref="G56:G63" si="40">E56*1.03</f>
        <v>23.175000000000001</v>
      </c>
      <c r="H56" s="9">
        <v>1.6439999999999999</v>
      </c>
      <c r="I56" s="9">
        <f>H56/F55</f>
        <v>0.99155609167671888</v>
      </c>
      <c r="J56" s="9">
        <f>E56*1.06</f>
        <v>23.85</v>
      </c>
      <c r="K56" s="9">
        <v>1.63</v>
      </c>
      <c r="L56" s="9">
        <f>K56/F55</f>
        <v>0.98311218335343786</v>
      </c>
      <c r="M56" s="9">
        <f t="shared" ref="M56:M63" si="41">E56*1.09</f>
        <v>24.525000000000002</v>
      </c>
      <c r="N56" s="9">
        <v>1.6140000000000001</v>
      </c>
      <c r="O56" s="9">
        <f>N56/F55</f>
        <v>0.97346200241254532</v>
      </c>
      <c r="P56" s="9">
        <f t="shared" ref="P56:P63" si="42">E56*1.12</f>
        <v>25.200000000000003</v>
      </c>
      <c r="Q56" s="9">
        <v>1.601</v>
      </c>
      <c r="R56" s="9">
        <f>Q56/F55</f>
        <v>0.96562123039807002</v>
      </c>
      <c r="S56" s="9">
        <f t="shared" ref="S56:S63" si="43">E56*1.15</f>
        <v>25.874999999999996</v>
      </c>
      <c r="T56" s="9">
        <v>1.5880000000000001</v>
      </c>
      <c r="U56" s="9">
        <f>T56/F55</f>
        <v>0.95778045838359482</v>
      </c>
      <c r="V56" s="9">
        <f t="shared" ref="V56:V63" si="44">E56*0.97</f>
        <v>21.824999999999999</v>
      </c>
      <c r="W56" s="9">
        <v>1.675</v>
      </c>
      <c r="X56" s="9">
        <f>W56/F55</f>
        <v>1.0102533172496986</v>
      </c>
      <c r="Y56" s="9">
        <f t="shared" ref="Y56:Y63" si="45">E56*0.94</f>
        <v>21.15</v>
      </c>
      <c r="Z56" s="9">
        <v>1.6919999999999999</v>
      </c>
      <c r="AA56" s="9">
        <f>Z56/F55</f>
        <v>1.0205066344993969</v>
      </c>
      <c r="AB56" s="9">
        <f t="shared" ref="AB56:AB63" si="46">E56*0.91</f>
        <v>20.475000000000001</v>
      </c>
      <c r="AC56" s="9">
        <v>1.712</v>
      </c>
      <c r="AD56" s="9">
        <f>AC56/F55</f>
        <v>1.0325693606755126</v>
      </c>
      <c r="AE56" s="9">
        <f t="shared" ref="AE56:AE63" si="47">E56*0.88</f>
        <v>19.8</v>
      </c>
      <c r="AF56" s="9">
        <v>1.7310000000000001</v>
      </c>
      <c r="AG56" s="9">
        <f>AF56/F55</f>
        <v>1.0440289505428229</v>
      </c>
      <c r="AH56" s="9">
        <f t="shared" ref="AH56:AH63" si="48">E56*0.85</f>
        <v>19.125</v>
      </c>
      <c r="AI56" s="9">
        <v>1.752</v>
      </c>
      <c r="AJ56" s="9">
        <f>AI56/F55</f>
        <v>1.0566948130277443</v>
      </c>
    </row>
    <row r="57" spans="1:36" ht="25.25" customHeight="1" x14ac:dyDescent="0.35">
      <c r="A57" s="5"/>
      <c r="B57" s="5"/>
      <c r="C57" s="2" t="s">
        <v>30</v>
      </c>
      <c r="D57" s="2">
        <v>2</v>
      </c>
      <c r="E57" s="9">
        <f>16.5+D57*0.25</f>
        <v>17</v>
      </c>
      <c r="F57" s="10">
        <v>1.6579999999999999</v>
      </c>
      <c r="G57" s="9">
        <f t="shared" si="40"/>
        <v>17.510000000000002</v>
      </c>
      <c r="H57" s="9">
        <v>1.645</v>
      </c>
      <c r="I57" s="9">
        <f>H57/F55</f>
        <v>0.99215922798552481</v>
      </c>
      <c r="J57" s="9">
        <f>E57*1.06</f>
        <v>18.02</v>
      </c>
      <c r="K57" s="9">
        <v>1.633</v>
      </c>
      <c r="L57" s="9">
        <f>K57/F55</f>
        <v>0.98492159227985532</v>
      </c>
      <c r="M57" s="9">
        <f t="shared" si="41"/>
        <v>18.53</v>
      </c>
      <c r="N57" s="9">
        <v>1.6220000000000001</v>
      </c>
      <c r="O57" s="9">
        <f>N57/F55</f>
        <v>0.97828709288299165</v>
      </c>
      <c r="P57" s="9">
        <f t="shared" si="42"/>
        <v>19.040000000000003</v>
      </c>
      <c r="Q57" s="9">
        <v>1.611</v>
      </c>
      <c r="R57" s="9">
        <f>Q57/F55</f>
        <v>0.97165259348612787</v>
      </c>
      <c r="S57" s="9">
        <f t="shared" si="43"/>
        <v>19.549999999999997</v>
      </c>
      <c r="T57" s="9">
        <v>1.6</v>
      </c>
      <c r="U57" s="9">
        <f>T57/F55</f>
        <v>0.96501809408926431</v>
      </c>
      <c r="V57" s="9">
        <f t="shared" si="44"/>
        <v>16.489999999999998</v>
      </c>
      <c r="W57" s="9">
        <v>1.67</v>
      </c>
      <c r="X57" s="9">
        <f>W57/F55</f>
        <v>1.0072376357056696</v>
      </c>
      <c r="Y57" s="9">
        <f t="shared" si="45"/>
        <v>15.979999999999999</v>
      </c>
      <c r="Z57" s="9">
        <v>1.6830000000000001</v>
      </c>
      <c r="AA57" s="9">
        <f>Z57/F55</f>
        <v>1.0150784077201449</v>
      </c>
      <c r="AB57" s="9">
        <f t="shared" si="46"/>
        <v>15.47</v>
      </c>
      <c r="AC57" s="9">
        <v>1.6890000000000001</v>
      </c>
      <c r="AD57" s="9">
        <f>AC57/F55</f>
        <v>1.0186972255729796</v>
      </c>
      <c r="AE57" s="9">
        <f t="shared" si="47"/>
        <v>14.96</v>
      </c>
      <c r="AF57" s="9">
        <v>1.7090000000000001</v>
      </c>
      <c r="AG57" s="9">
        <f>AF57/F55</f>
        <v>1.0307599517490953</v>
      </c>
      <c r="AH57" s="9">
        <f t="shared" si="48"/>
        <v>14.45</v>
      </c>
      <c r="AI57" s="9">
        <v>1.722</v>
      </c>
      <c r="AJ57" s="9">
        <f>AI57/F55</f>
        <v>1.0386007237635706</v>
      </c>
    </row>
    <row r="58" spans="1:36" ht="25.25" customHeight="1" x14ac:dyDescent="0.35">
      <c r="A58" s="5"/>
      <c r="B58" s="5"/>
      <c r="C58" s="11" t="s">
        <v>31</v>
      </c>
      <c r="D58" s="2">
        <v>35</v>
      </c>
      <c r="E58" s="9">
        <f>25+D58*0.25</f>
        <v>33.75</v>
      </c>
      <c r="F58" s="10">
        <v>1.6579999999999999</v>
      </c>
      <c r="G58" s="9">
        <f t="shared" si="40"/>
        <v>34.762500000000003</v>
      </c>
      <c r="H58" s="9">
        <v>1.6819999999999999</v>
      </c>
      <c r="I58" s="9">
        <f>H58/F55</f>
        <v>1.014475271411339</v>
      </c>
      <c r="J58" s="9">
        <f>E58*1.06</f>
        <v>35.774999999999999</v>
      </c>
      <c r="K58" s="9">
        <v>1.7050000000000001</v>
      </c>
      <c r="L58" s="9">
        <f>K58/F55</f>
        <v>1.0283474065138722</v>
      </c>
      <c r="M58" s="9">
        <f t="shared" si="41"/>
        <v>36.787500000000001</v>
      </c>
      <c r="N58" s="9">
        <v>1.728</v>
      </c>
      <c r="O58" s="9">
        <f>N58/F55</f>
        <v>1.0422195416164053</v>
      </c>
      <c r="P58" s="9">
        <f t="shared" si="42"/>
        <v>37.800000000000004</v>
      </c>
      <c r="Q58" s="9">
        <v>1.7509999999999999</v>
      </c>
      <c r="R58" s="9">
        <f>Q58/F55</f>
        <v>1.0560916767189386</v>
      </c>
      <c r="S58" s="9">
        <f t="shared" si="43"/>
        <v>38.8125</v>
      </c>
      <c r="T58" s="9">
        <v>1.7729999999999999</v>
      </c>
      <c r="U58" s="9">
        <f>T58/F55</f>
        <v>1.0693606755126659</v>
      </c>
      <c r="V58" s="9">
        <f t="shared" si="44"/>
        <v>32.737499999999997</v>
      </c>
      <c r="W58" s="9">
        <v>1.635</v>
      </c>
      <c r="X58" s="9">
        <f>W58/F55</f>
        <v>0.98612786489746684</v>
      </c>
      <c r="Y58" s="9">
        <f t="shared" si="45"/>
        <v>31.724999999999998</v>
      </c>
      <c r="Z58" s="9">
        <v>1.611</v>
      </c>
      <c r="AA58" s="9">
        <f>Z58/F55</f>
        <v>0.97165259348612787</v>
      </c>
      <c r="AB58" s="9">
        <f t="shared" si="46"/>
        <v>30.712500000000002</v>
      </c>
      <c r="AC58" s="9">
        <v>1.587</v>
      </c>
      <c r="AD58" s="9">
        <f>AC58/F55</f>
        <v>0.95717732207478889</v>
      </c>
      <c r="AE58" s="9">
        <f t="shared" si="47"/>
        <v>29.7</v>
      </c>
      <c r="AF58" s="9">
        <v>1.5640000000000001</v>
      </c>
      <c r="AG58" s="9">
        <f>AF58/F55</f>
        <v>0.94330518697225585</v>
      </c>
      <c r="AH58" s="9">
        <f t="shared" si="48"/>
        <v>28.6875</v>
      </c>
      <c r="AI58" s="9">
        <v>1.54</v>
      </c>
      <c r="AJ58" s="9">
        <f>AI58/F55</f>
        <v>0.92882991556091687</v>
      </c>
    </row>
    <row r="59" spans="1:36" ht="25.25" customHeight="1" x14ac:dyDescent="0.35">
      <c r="A59" s="5"/>
      <c r="B59" s="5"/>
      <c r="C59" s="2" t="s">
        <v>4</v>
      </c>
      <c r="D59" s="2">
        <v>3</v>
      </c>
      <c r="E59" s="9">
        <f>15+D59*0.25</f>
        <v>15.75</v>
      </c>
      <c r="F59" s="10">
        <v>1.6579999999999999</v>
      </c>
      <c r="G59" s="9">
        <f t="shared" si="40"/>
        <v>16.2225</v>
      </c>
      <c r="H59" s="9">
        <v>1.6870000000000001</v>
      </c>
      <c r="I59" s="9">
        <f>H59/F55</f>
        <v>1.017490952955368</v>
      </c>
      <c r="J59" s="9">
        <f>E59*1.06</f>
        <v>16.695</v>
      </c>
      <c r="K59" s="9">
        <v>1.714</v>
      </c>
      <c r="L59" s="9">
        <f>K59/F55</f>
        <v>1.0337756332931243</v>
      </c>
      <c r="M59" s="9">
        <f t="shared" si="41"/>
        <v>17.1675</v>
      </c>
      <c r="N59" s="9">
        <v>1.7410000000000001</v>
      </c>
      <c r="O59" s="9">
        <f>N59/F55</f>
        <v>1.0500603136308806</v>
      </c>
      <c r="P59" s="9">
        <f t="shared" si="42"/>
        <v>17.64</v>
      </c>
      <c r="Q59" s="9">
        <v>1.7689999999999999</v>
      </c>
      <c r="R59" s="9">
        <f>Q59/F55</f>
        <v>1.0669481302774426</v>
      </c>
      <c r="S59" s="9">
        <f t="shared" si="43"/>
        <v>18.112499999999997</v>
      </c>
      <c r="T59" s="9">
        <v>1.7969999999999999</v>
      </c>
      <c r="U59" s="9">
        <f>T59/F55</f>
        <v>1.0838359469240049</v>
      </c>
      <c r="V59" s="9">
        <f t="shared" si="44"/>
        <v>15.2775</v>
      </c>
      <c r="W59" s="9">
        <v>1.631</v>
      </c>
      <c r="X59" s="9">
        <f>W59/F55</f>
        <v>0.98371531966224368</v>
      </c>
      <c r="Y59" s="9">
        <f t="shared" si="45"/>
        <v>14.805</v>
      </c>
      <c r="Z59" s="9">
        <v>1.603</v>
      </c>
      <c r="AA59" s="9">
        <f>Z59/F55</f>
        <v>0.96682750301568154</v>
      </c>
      <c r="AB59" s="9">
        <f t="shared" si="46"/>
        <v>14.332500000000001</v>
      </c>
      <c r="AC59" s="9">
        <v>1.575</v>
      </c>
      <c r="AD59" s="9">
        <f>AC59/F55</f>
        <v>0.94993968636911941</v>
      </c>
      <c r="AE59" s="9">
        <f t="shared" si="47"/>
        <v>13.86</v>
      </c>
      <c r="AF59" s="9">
        <v>1.5469999999999999</v>
      </c>
      <c r="AG59" s="9">
        <f>AF59/F55</f>
        <v>0.93305186972255727</v>
      </c>
      <c r="AH59" s="9">
        <f t="shared" si="48"/>
        <v>13.387499999999999</v>
      </c>
      <c r="AI59" s="9">
        <v>1.5189999999999999</v>
      </c>
      <c r="AJ59" s="9">
        <f>AI59/F55</f>
        <v>0.91616405307599513</v>
      </c>
    </row>
    <row r="60" spans="1:36" ht="25.25" hidden="1" customHeight="1" x14ac:dyDescent="0.35">
      <c r="A60" s="5"/>
      <c r="B60" s="5"/>
      <c r="C60" s="12" t="s">
        <v>12</v>
      </c>
      <c r="D60" s="13">
        <v>5.4E-6</v>
      </c>
      <c r="E60" s="14">
        <f>0.0000006+D60*0.25</f>
        <v>1.95E-6</v>
      </c>
      <c r="F60" s="10">
        <v>1.6579999999999999</v>
      </c>
      <c r="G60" s="14">
        <f t="shared" si="40"/>
        <v>2.0084999999999999E-6</v>
      </c>
      <c r="H60" s="9">
        <v>1.661</v>
      </c>
      <c r="I60" s="9">
        <f>H60/F56</f>
        <v>1.0018094089264173</v>
      </c>
      <c r="J60" s="14">
        <f t="shared" ref="J60:J63" si="49">E60*1.06</f>
        <v>2.0669999999999999E-6</v>
      </c>
      <c r="K60" s="9">
        <v>1.663</v>
      </c>
      <c r="L60" s="9">
        <f>K60/F56</f>
        <v>1.003015681544029</v>
      </c>
      <c r="M60" s="14">
        <f t="shared" si="41"/>
        <v>2.1255000000000002E-6</v>
      </c>
      <c r="N60" s="9">
        <v>1.665</v>
      </c>
      <c r="O60" s="9">
        <f>N60/F56</f>
        <v>1.0042219541616406</v>
      </c>
      <c r="P60" s="14">
        <f t="shared" si="42"/>
        <v>2.1840000000000002E-6</v>
      </c>
      <c r="Q60" s="9">
        <v>1.6659999999999999</v>
      </c>
      <c r="R60" s="9">
        <f>Q60/F56</f>
        <v>1.0048250904704463</v>
      </c>
      <c r="S60" s="14">
        <f t="shared" si="43"/>
        <v>2.2424999999999997E-6</v>
      </c>
      <c r="T60" s="9">
        <v>1.6679999999999999</v>
      </c>
      <c r="U60" s="9">
        <f>T60/F56</f>
        <v>1.006031363088058</v>
      </c>
      <c r="V60" s="14">
        <f t="shared" si="44"/>
        <v>1.8915E-6</v>
      </c>
      <c r="W60" s="9">
        <v>1.6559999999999999</v>
      </c>
      <c r="X60" s="9">
        <f>W60/F56</f>
        <v>0.99879372738238836</v>
      </c>
      <c r="Y60" s="14">
        <f t="shared" si="45"/>
        <v>1.8329999999999999E-6</v>
      </c>
      <c r="Z60" s="9">
        <v>1.6539999999999999</v>
      </c>
      <c r="AA60" s="9">
        <f>Z60/F56</f>
        <v>0.99758745476477684</v>
      </c>
      <c r="AB60" s="14">
        <f t="shared" si="46"/>
        <v>1.7745000000000001E-6</v>
      </c>
      <c r="AC60" s="9">
        <v>1.651</v>
      </c>
      <c r="AD60" s="9">
        <f>AC60/F56</f>
        <v>0.99577804583835949</v>
      </c>
      <c r="AE60" s="14">
        <f t="shared" si="47"/>
        <v>1.716E-6</v>
      </c>
      <c r="AF60" s="9">
        <v>1.649</v>
      </c>
      <c r="AG60" s="9">
        <f>AF60/F56</f>
        <v>0.99457177322074797</v>
      </c>
      <c r="AH60" s="14">
        <f t="shared" si="48"/>
        <v>1.6575E-6</v>
      </c>
      <c r="AI60" s="9">
        <v>1.6459999999999999</v>
      </c>
      <c r="AJ60" s="9">
        <f>AI60/F56</f>
        <v>0.99276236429433051</v>
      </c>
    </row>
    <row r="61" spans="1:36" ht="25.25" hidden="1" customHeight="1" x14ac:dyDescent="0.35">
      <c r="A61" s="5"/>
      <c r="B61" s="5"/>
      <c r="C61" s="2" t="s">
        <v>13</v>
      </c>
      <c r="D61" s="14">
        <f>100/1000/24/3600/7</f>
        <v>1.6534391534391535E-7</v>
      </c>
      <c r="E61" s="14">
        <f>D61*0.25</f>
        <v>4.1335978835978836E-8</v>
      </c>
      <c r="F61" s="10">
        <v>1.6579999999999999</v>
      </c>
      <c r="G61" s="14">
        <f t="shared" si="40"/>
        <v>4.2576058201058201E-8</v>
      </c>
      <c r="H61" s="9">
        <v>1.6559999999999999</v>
      </c>
      <c r="I61" s="9">
        <f>H61/F55</f>
        <v>0.99879372738238836</v>
      </c>
      <c r="J61" s="14">
        <f t="shared" si="49"/>
        <v>4.3816137566137566E-8</v>
      </c>
      <c r="K61" s="9">
        <v>1.6539999999999999</v>
      </c>
      <c r="L61" s="9">
        <f>K61/F55</f>
        <v>0.99758745476477684</v>
      </c>
      <c r="M61" s="14">
        <f t="shared" si="41"/>
        <v>4.5056216931216937E-8</v>
      </c>
      <c r="N61" s="9">
        <v>1.6519999999999999</v>
      </c>
      <c r="O61" s="9">
        <f>N61/F55</f>
        <v>0.9963811821471652</v>
      </c>
      <c r="P61" s="14">
        <f t="shared" si="42"/>
        <v>4.6296296296296302E-8</v>
      </c>
      <c r="Q61" s="9">
        <v>1.65</v>
      </c>
      <c r="R61" s="9">
        <f>Q61/F55</f>
        <v>0.99517490952955368</v>
      </c>
      <c r="S61" s="14">
        <f t="shared" si="43"/>
        <v>4.753637566137566E-8</v>
      </c>
      <c r="T61" s="9">
        <v>1.6479999999999999</v>
      </c>
      <c r="U61" s="9">
        <f>T61/F55</f>
        <v>0.99396863691194204</v>
      </c>
      <c r="V61" s="14">
        <f t="shared" si="44"/>
        <v>4.0095899470899472E-8</v>
      </c>
      <c r="W61" s="9">
        <v>1.66</v>
      </c>
      <c r="X61" s="9">
        <f>W61/F55</f>
        <v>1.0012062726176116</v>
      </c>
      <c r="Y61" s="14">
        <f t="shared" si="45"/>
        <v>3.8855820105820107E-8</v>
      </c>
      <c r="Z61" s="9">
        <v>1.663</v>
      </c>
      <c r="AA61" s="9">
        <f>Z61/F55</f>
        <v>1.003015681544029</v>
      </c>
      <c r="AB61" s="14">
        <f t="shared" si="46"/>
        <v>3.7615740740740742E-8</v>
      </c>
      <c r="AC61" s="9">
        <v>1.665</v>
      </c>
      <c r="AD61" s="9">
        <f>AC61/F55</f>
        <v>1.0042219541616406</v>
      </c>
      <c r="AE61" s="14">
        <f t="shared" si="47"/>
        <v>3.6375661375661377E-8</v>
      </c>
      <c r="AF61" s="9">
        <v>1.667</v>
      </c>
      <c r="AG61" s="9">
        <f>AF61/F55</f>
        <v>1.0054282267792523</v>
      </c>
      <c r="AH61" s="14">
        <f t="shared" si="48"/>
        <v>3.5135582010582013E-8</v>
      </c>
      <c r="AI61" s="9">
        <v>1.669</v>
      </c>
      <c r="AJ61" s="9">
        <f>AI61/F55</f>
        <v>1.0066344993968637</v>
      </c>
    </row>
    <row r="62" spans="1:36" s="9" customFormat="1" ht="25.25" hidden="1" customHeight="1" x14ac:dyDescent="0.35">
      <c r="A62" s="5"/>
      <c r="B62" s="5"/>
      <c r="C62" s="7" t="s">
        <v>5</v>
      </c>
      <c r="D62" s="9">
        <v>1</v>
      </c>
      <c r="E62" s="9">
        <f>D62*0.25</f>
        <v>0.25</v>
      </c>
      <c r="F62" s="10">
        <v>1.6579999999999999</v>
      </c>
      <c r="G62" s="9">
        <f t="shared" si="40"/>
        <v>0.25750000000000001</v>
      </c>
      <c r="H62" s="9">
        <v>1.6579999999999999</v>
      </c>
      <c r="I62" s="9">
        <f>H62/F55</f>
        <v>1</v>
      </c>
      <c r="J62" s="9">
        <f t="shared" si="49"/>
        <v>0.26500000000000001</v>
      </c>
      <c r="K62" s="9">
        <v>1.6579999999999999</v>
      </c>
      <c r="L62" s="9">
        <f>K62/F55</f>
        <v>1</v>
      </c>
      <c r="M62" s="9">
        <f t="shared" si="41"/>
        <v>0.27250000000000002</v>
      </c>
      <c r="N62" s="9">
        <v>1.6579999999999999</v>
      </c>
      <c r="O62" s="9">
        <f>N62/F55</f>
        <v>1</v>
      </c>
      <c r="P62" s="9">
        <f t="shared" si="42"/>
        <v>0.28000000000000003</v>
      </c>
      <c r="Q62" s="9">
        <v>1.6579999999999999</v>
      </c>
      <c r="R62" s="9">
        <f>Q62/F55</f>
        <v>1</v>
      </c>
      <c r="S62" s="9">
        <f t="shared" si="43"/>
        <v>0.28749999999999998</v>
      </c>
      <c r="T62" s="9">
        <v>1.6579999999999999</v>
      </c>
      <c r="U62" s="9">
        <f>T62/F55</f>
        <v>1</v>
      </c>
      <c r="V62" s="9">
        <f t="shared" si="44"/>
        <v>0.24249999999999999</v>
      </c>
      <c r="W62" s="9">
        <v>1.6579999999999999</v>
      </c>
      <c r="X62" s="9">
        <f>W62/F55</f>
        <v>1</v>
      </c>
      <c r="Y62" s="9">
        <f t="shared" si="45"/>
        <v>0.23499999999999999</v>
      </c>
      <c r="Z62" s="9">
        <v>1.6579999999999999</v>
      </c>
      <c r="AA62" s="9">
        <f>Z62/F55</f>
        <v>1</v>
      </c>
      <c r="AB62" s="9">
        <f t="shared" si="46"/>
        <v>0.22750000000000001</v>
      </c>
      <c r="AC62" s="9">
        <v>1.6579999999999999</v>
      </c>
      <c r="AD62" s="9">
        <f>AC62/F55</f>
        <v>1</v>
      </c>
      <c r="AE62" s="9">
        <f t="shared" si="47"/>
        <v>0.22</v>
      </c>
      <c r="AF62" s="9">
        <v>1.659</v>
      </c>
      <c r="AG62" s="9">
        <f>AF62/F55</f>
        <v>1.0006031363088059</v>
      </c>
      <c r="AH62" s="9">
        <f t="shared" si="48"/>
        <v>0.21249999999999999</v>
      </c>
      <c r="AI62" s="9">
        <v>1.659</v>
      </c>
      <c r="AJ62" s="9">
        <f>AI62/F55</f>
        <v>1.0006031363088059</v>
      </c>
    </row>
    <row r="63" spans="1:36" ht="25.25" hidden="1" customHeight="1" x14ac:dyDescent="0.35">
      <c r="A63" s="5"/>
      <c r="B63" s="5"/>
      <c r="C63" s="2" t="s">
        <v>6</v>
      </c>
      <c r="D63" s="14">
        <f>100/1000/24/3600</f>
        <v>1.1574074074074074E-6</v>
      </c>
      <c r="E63" s="14">
        <f>D63*0.25</f>
        <v>2.8935185185185185E-7</v>
      </c>
      <c r="F63" s="10">
        <v>1.6579999999999999</v>
      </c>
      <c r="G63" s="14">
        <f t="shared" si="40"/>
        <v>2.9803240740740741E-7</v>
      </c>
      <c r="H63" s="9">
        <v>1.6579999999999999</v>
      </c>
      <c r="I63" s="9">
        <f>H63/F55</f>
        <v>1</v>
      </c>
      <c r="J63" s="14">
        <f t="shared" si="49"/>
        <v>3.0671296296296298E-7</v>
      </c>
      <c r="K63" s="9">
        <v>1.6579999999999999</v>
      </c>
      <c r="L63" s="9">
        <f>K63/F55</f>
        <v>1</v>
      </c>
      <c r="M63" s="14">
        <f t="shared" si="41"/>
        <v>3.1539351851851855E-7</v>
      </c>
      <c r="N63" s="9">
        <v>1.6579999999999999</v>
      </c>
      <c r="O63" s="9">
        <f>N63/F55</f>
        <v>1</v>
      </c>
      <c r="P63" s="14">
        <f t="shared" si="42"/>
        <v>3.2407407407407411E-7</v>
      </c>
      <c r="Q63" s="9">
        <v>1.6579999999999999</v>
      </c>
      <c r="R63" s="9">
        <f>Q63/F55</f>
        <v>1</v>
      </c>
      <c r="S63" s="14">
        <f t="shared" si="43"/>
        <v>3.3275462962962957E-7</v>
      </c>
      <c r="T63" s="9">
        <v>1.6579999999999999</v>
      </c>
      <c r="U63" s="9">
        <f>T63/F55</f>
        <v>1</v>
      </c>
      <c r="V63" s="14">
        <f t="shared" si="44"/>
        <v>2.8067129629629628E-7</v>
      </c>
      <c r="W63" s="9">
        <v>1.6579999999999999</v>
      </c>
      <c r="X63" s="9">
        <f>W63/F55</f>
        <v>1</v>
      </c>
      <c r="Y63" s="14">
        <f t="shared" si="45"/>
        <v>2.7199074074074071E-7</v>
      </c>
      <c r="Z63" s="9">
        <v>1.659</v>
      </c>
      <c r="AA63" s="9">
        <f>Z63/F55</f>
        <v>1.0006031363088059</v>
      </c>
      <c r="AB63" s="14">
        <f t="shared" si="46"/>
        <v>2.633101851851852E-7</v>
      </c>
      <c r="AC63" s="9">
        <v>1.659</v>
      </c>
      <c r="AD63" s="9">
        <f>AC63/F55</f>
        <v>1.0006031363088059</v>
      </c>
      <c r="AE63" s="14">
        <f t="shared" si="47"/>
        <v>2.5462962962962963E-7</v>
      </c>
      <c r="AF63" s="9">
        <v>1.659</v>
      </c>
      <c r="AG63" s="9">
        <f>AF63/F55</f>
        <v>1.0006031363088059</v>
      </c>
      <c r="AH63" s="14">
        <f t="shared" si="48"/>
        <v>2.4594907407407407E-7</v>
      </c>
      <c r="AI63" s="9">
        <v>1.659</v>
      </c>
      <c r="AJ63" s="9">
        <f>AI63/F55</f>
        <v>1.0006031363088059</v>
      </c>
    </row>
    <row r="64" spans="1:36" x14ac:dyDescent="0.35">
      <c r="E64" s="14"/>
    </row>
    <row r="66" spans="1:36" ht="25.25" customHeight="1" x14ac:dyDescent="0.35">
      <c r="A66" s="1" t="s">
        <v>9</v>
      </c>
      <c r="B66" s="1" t="s">
        <v>2</v>
      </c>
      <c r="C66" s="1" t="s">
        <v>7</v>
      </c>
      <c r="D66" s="2" t="s">
        <v>0</v>
      </c>
      <c r="E66" s="1" t="s">
        <v>1</v>
      </c>
      <c r="F66" s="1"/>
      <c r="G66" s="1" t="s">
        <v>15</v>
      </c>
      <c r="H66" s="1"/>
      <c r="I66" s="1"/>
      <c r="J66" s="1" t="s">
        <v>16</v>
      </c>
      <c r="K66" s="1"/>
      <c r="L66" s="1"/>
      <c r="M66" s="1" t="s">
        <v>17</v>
      </c>
      <c r="N66" s="1"/>
      <c r="O66" s="1"/>
      <c r="P66" s="1" t="s">
        <v>18</v>
      </c>
      <c r="Q66" s="1"/>
      <c r="R66" s="1"/>
      <c r="S66" s="1" t="s">
        <v>19</v>
      </c>
      <c r="T66" s="1"/>
      <c r="U66" s="1"/>
      <c r="V66" s="1" t="s">
        <v>20</v>
      </c>
      <c r="W66" s="1"/>
      <c r="X66" s="1"/>
      <c r="Y66" s="1" t="s">
        <v>21</v>
      </c>
      <c r="Z66" s="1"/>
      <c r="AA66" s="1"/>
      <c r="AB66" s="1" t="s">
        <v>22</v>
      </c>
      <c r="AC66" s="1"/>
      <c r="AD66" s="1"/>
      <c r="AE66" s="1" t="s">
        <v>23</v>
      </c>
      <c r="AF66" s="1"/>
      <c r="AG66" s="1"/>
      <c r="AH66" s="1" t="s">
        <v>24</v>
      </c>
      <c r="AI66" s="1"/>
      <c r="AJ66" s="1"/>
    </row>
    <row r="67" spans="1:36" ht="25.25" customHeight="1" x14ac:dyDescent="0.35">
      <c r="A67" s="5"/>
      <c r="B67" s="1"/>
      <c r="C67" s="5"/>
      <c r="E67" s="6" t="s">
        <v>8</v>
      </c>
      <c r="F67" s="7" t="s">
        <v>10</v>
      </c>
      <c r="G67" s="6" t="s">
        <v>8</v>
      </c>
      <c r="H67" s="7" t="s">
        <v>10</v>
      </c>
      <c r="I67" s="7" t="s">
        <v>11</v>
      </c>
      <c r="J67" s="6" t="s">
        <v>8</v>
      </c>
      <c r="K67" s="7" t="s">
        <v>10</v>
      </c>
      <c r="L67" s="7" t="s">
        <v>11</v>
      </c>
      <c r="M67" s="6" t="s">
        <v>8</v>
      </c>
      <c r="N67" s="7" t="s">
        <v>10</v>
      </c>
      <c r="O67" s="7" t="s">
        <v>11</v>
      </c>
      <c r="P67" s="6" t="s">
        <v>8</v>
      </c>
      <c r="Q67" s="7" t="s">
        <v>10</v>
      </c>
      <c r="R67" s="7" t="s">
        <v>11</v>
      </c>
      <c r="S67" s="6" t="s">
        <v>8</v>
      </c>
      <c r="T67" s="7" t="s">
        <v>10</v>
      </c>
      <c r="U67" s="7" t="s">
        <v>11</v>
      </c>
      <c r="V67" s="6" t="s">
        <v>8</v>
      </c>
      <c r="W67" s="7" t="s">
        <v>10</v>
      </c>
      <c r="X67" s="7" t="s">
        <v>11</v>
      </c>
      <c r="Y67" s="6" t="s">
        <v>8</v>
      </c>
      <c r="Z67" s="7" t="s">
        <v>10</v>
      </c>
      <c r="AA67" s="7" t="s">
        <v>11</v>
      </c>
      <c r="AB67" s="6" t="s">
        <v>8</v>
      </c>
      <c r="AC67" s="7" t="s">
        <v>10</v>
      </c>
      <c r="AD67" s="7" t="s">
        <v>11</v>
      </c>
      <c r="AE67" s="6" t="s">
        <v>8</v>
      </c>
      <c r="AF67" s="7" t="s">
        <v>10</v>
      </c>
      <c r="AG67" s="7" t="s">
        <v>11</v>
      </c>
      <c r="AH67" s="6" t="s">
        <v>8</v>
      </c>
      <c r="AI67" s="7" t="s">
        <v>10</v>
      </c>
      <c r="AJ67" s="7" t="s">
        <v>11</v>
      </c>
    </row>
    <row r="68" spans="1:36" ht="25.25" customHeight="1" x14ac:dyDescent="0.35">
      <c r="A68" s="1" t="s">
        <v>27</v>
      </c>
      <c r="B68" s="8">
        <v>0.3</v>
      </c>
      <c r="C68" s="2" t="s">
        <v>3</v>
      </c>
      <c r="D68" s="2">
        <v>70</v>
      </c>
      <c r="E68" s="9">
        <f>D68*0.3</f>
        <v>21</v>
      </c>
      <c r="F68" s="10">
        <v>1.4690000000000001</v>
      </c>
      <c r="G68" s="9">
        <f>E68*1.03</f>
        <v>21.63</v>
      </c>
      <c r="H68" s="9">
        <v>1.4450000000000001</v>
      </c>
      <c r="I68" s="9">
        <f>H68/F68</f>
        <v>0.98366235534377122</v>
      </c>
      <c r="J68" s="9">
        <f>E68*1.06</f>
        <v>22.26</v>
      </c>
      <c r="K68" s="9">
        <v>1.431</v>
      </c>
      <c r="L68" s="9">
        <f>K68/F68</f>
        <v>0.97413206262763785</v>
      </c>
      <c r="M68" s="9">
        <f>E68*1.09</f>
        <v>22.89</v>
      </c>
      <c r="N68" s="9">
        <v>1.409</v>
      </c>
      <c r="O68" s="9">
        <f>N68/F68</f>
        <v>0.95915588835942811</v>
      </c>
      <c r="P68" s="9">
        <f>E68*1.12</f>
        <v>23.520000000000003</v>
      </c>
      <c r="Q68" s="9">
        <v>1.3939999999999999</v>
      </c>
      <c r="R68" s="9">
        <f>Q68/F68</f>
        <v>0.94894486044928505</v>
      </c>
      <c r="S68" s="9">
        <f>E68*1.15</f>
        <v>24.15</v>
      </c>
      <c r="T68" s="9">
        <v>1.36</v>
      </c>
      <c r="U68" s="9">
        <f>T68/F68</f>
        <v>0.9257998638529612</v>
      </c>
      <c r="V68" s="9">
        <f>E68*0.97</f>
        <v>20.37</v>
      </c>
      <c r="W68" s="9">
        <v>1.494</v>
      </c>
      <c r="X68" s="9">
        <f>W68/F68</f>
        <v>1.0170183798502381</v>
      </c>
      <c r="Y68" s="9">
        <f>E68*0.94</f>
        <v>19.739999999999998</v>
      </c>
      <c r="Z68" s="9">
        <v>1.512</v>
      </c>
      <c r="AA68" s="9">
        <f>Z68/F68</f>
        <v>1.0292716133424098</v>
      </c>
      <c r="AB68" s="9">
        <f>E68*0.91</f>
        <v>19.11</v>
      </c>
      <c r="AC68" s="9">
        <v>1.5389999999999999</v>
      </c>
      <c r="AD68" s="9">
        <f>AC68/F68</f>
        <v>1.0476514635806671</v>
      </c>
      <c r="AE68" s="9">
        <f>E68*0.88</f>
        <v>18.48</v>
      </c>
      <c r="AF68" s="9">
        <v>1.5629999999999999</v>
      </c>
      <c r="AG68" s="9">
        <f>AF68/F68</f>
        <v>1.0639891082368957</v>
      </c>
      <c r="AH68" s="9">
        <f>E68*0.85</f>
        <v>17.849999999999998</v>
      </c>
      <c r="AI68" s="9">
        <v>1.5489999999999999</v>
      </c>
      <c r="AJ68" s="9">
        <f>AI68/F68</f>
        <v>1.0544588155207624</v>
      </c>
    </row>
    <row r="69" spans="1:36" ht="25.25" customHeight="1" x14ac:dyDescent="0.35">
      <c r="A69" s="5"/>
      <c r="B69" s="5"/>
      <c r="C69" s="2" t="s">
        <v>29</v>
      </c>
      <c r="D69" s="2">
        <v>90</v>
      </c>
      <c r="E69" s="9">
        <f>D69*0.3</f>
        <v>27</v>
      </c>
      <c r="F69" s="10">
        <v>1.4690000000000001</v>
      </c>
      <c r="G69" s="9">
        <f t="shared" ref="G69:G76" si="50">E69*1.03</f>
        <v>27.810000000000002</v>
      </c>
      <c r="H69" s="9">
        <v>1.456</v>
      </c>
      <c r="I69" s="9">
        <f>H69/F68</f>
        <v>0.99115044247787598</v>
      </c>
      <c r="J69" s="9">
        <f>E69*1.06</f>
        <v>28.62</v>
      </c>
      <c r="K69" s="9">
        <v>1.4450000000000001</v>
      </c>
      <c r="L69" s="9">
        <f>K69/F68</f>
        <v>0.98366235534377122</v>
      </c>
      <c r="M69" s="9">
        <f t="shared" ref="M69:M76" si="51">E69*1.09</f>
        <v>29.430000000000003</v>
      </c>
      <c r="N69" s="9">
        <v>1.431</v>
      </c>
      <c r="O69" s="9">
        <f>N69/F68</f>
        <v>0.97413206262763785</v>
      </c>
      <c r="P69" s="9">
        <f t="shared" ref="P69:P76" si="52">E69*1.12</f>
        <v>30.240000000000002</v>
      </c>
      <c r="Q69" s="9">
        <v>1.419</v>
      </c>
      <c r="R69" s="9">
        <f>Q69/F68</f>
        <v>0.96596324029952341</v>
      </c>
      <c r="S69" s="9">
        <f t="shared" ref="S69:S76" si="53">E69*1.15</f>
        <v>31.049999999999997</v>
      </c>
      <c r="T69" s="9">
        <v>1.409</v>
      </c>
      <c r="U69" s="9">
        <f>T69/F68</f>
        <v>0.95915588835942811</v>
      </c>
      <c r="V69" s="9">
        <f t="shared" ref="V69:V76" si="54">E69*0.97</f>
        <v>26.189999999999998</v>
      </c>
      <c r="W69" s="9">
        <v>1.4830000000000001</v>
      </c>
      <c r="X69" s="9">
        <f>W69/F68</f>
        <v>1.0095302927161334</v>
      </c>
      <c r="Y69" s="9">
        <f t="shared" ref="Y69:Y76" si="55">E69*0.94</f>
        <v>25.38</v>
      </c>
      <c r="Z69" s="9">
        <v>1.4970000000000001</v>
      </c>
      <c r="AA69" s="9">
        <f>Z69/F68</f>
        <v>1.019060585432267</v>
      </c>
      <c r="AB69" s="9">
        <f t="shared" ref="AB69:AB76" si="56">E69*0.91</f>
        <v>24.57</v>
      </c>
      <c r="AC69" s="9">
        <v>1.5129999999999999</v>
      </c>
      <c r="AD69" s="9">
        <f>AC69/F68</f>
        <v>1.0299523485364193</v>
      </c>
      <c r="AE69" s="9">
        <f t="shared" ref="AE69:AE76" si="57">E69*0.88</f>
        <v>23.76</v>
      </c>
      <c r="AF69" s="9">
        <v>1.5309999999999999</v>
      </c>
      <c r="AG69" s="9">
        <f>AF69/F68</f>
        <v>1.0422055820285907</v>
      </c>
      <c r="AH69" s="9">
        <f t="shared" ref="AH69:AH76" si="58">E69*0.85</f>
        <v>22.95</v>
      </c>
      <c r="AI69" s="9">
        <v>1.595</v>
      </c>
      <c r="AJ69" s="9">
        <f>AI69/F68</f>
        <v>1.0857726344452008</v>
      </c>
    </row>
    <row r="70" spans="1:36" ht="25.25" customHeight="1" x14ac:dyDescent="0.35">
      <c r="A70" s="5"/>
      <c r="B70" s="5"/>
      <c r="C70" s="2" t="s">
        <v>30</v>
      </c>
      <c r="D70" s="2">
        <v>2</v>
      </c>
      <c r="E70" s="9">
        <f>16.5+D70*0.3</f>
        <v>17.100000000000001</v>
      </c>
      <c r="F70" s="10">
        <v>1.4690000000000001</v>
      </c>
      <c r="G70" s="9">
        <f t="shared" si="50"/>
        <v>17.613000000000003</v>
      </c>
      <c r="H70" s="9">
        <v>1.4550000000000001</v>
      </c>
      <c r="I70" s="9">
        <f>H70/F68</f>
        <v>0.99046970728386652</v>
      </c>
      <c r="J70" s="9">
        <f>E70*1.06</f>
        <v>18.126000000000001</v>
      </c>
      <c r="K70" s="9">
        <v>1.4419999999999999</v>
      </c>
      <c r="L70" s="9">
        <f>K70/F68</f>
        <v>0.98162014976174261</v>
      </c>
      <c r="M70" s="9">
        <f t="shared" si="51"/>
        <v>18.639000000000003</v>
      </c>
      <c r="N70" s="9">
        <v>1.43</v>
      </c>
      <c r="O70" s="9">
        <f>N70/F68</f>
        <v>0.97345132743362817</v>
      </c>
      <c r="P70" s="9">
        <f t="shared" si="52"/>
        <v>19.152000000000005</v>
      </c>
      <c r="Q70" s="9">
        <v>1.4179999999999999</v>
      </c>
      <c r="R70" s="9">
        <f>Q70/F68</f>
        <v>0.96528250510551383</v>
      </c>
      <c r="S70" s="9">
        <f t="shared" si="53"/>
        <v>19.664999999999999</v>
      </c>
      <c r="T70" s="9">
        <v>1.4059999999999999</v>
      </c>
      <c r="U70" s="9">
        <f>T70/F68</f>
        <v>0.9571136827773995</v>
      </c>
      <c r="V70" s="9">
        <f t="shared" si="54"/>
        <v>16.587</v>
      </c>
      <c r="W70" s="9">
        <v>1.4830000000000001</v>
      </c>
      <c r="X70" s="9">
        <f>W70/F68</f>
        <v>1.0095302927161334</v>
      </c>
      <c r="Y70" s="9">
        <f t="shared" si="55"/>
        <v>16.074000000000002</v>
      </c>
      <c r="Z70" s="9">
        <v>1.4970000000000001</v>
      </c>
      <c r="AA70" s="9">
        <f>Z70/F68</f>
        <v>1.019060585432267</v>
      </c>
      <c r="AB70" s="9">
        <f t="shared" si="56"/>
        <v>15.561000000000002</v>
      </c>
      <c r="AC70" s="9">
        <v>1.5109999999999999</v>
      </c>
      <c r="AD70" s="9">
        <f>AC70/F68</f>
        <v>1.0285908781484001</v>
      </c>
      <c r="AE70" s="9">
        <f t="shared" si="57"/>
        <v>15.048000000000002</v>
      </c>
      <c r="AF70" s="9">
        <v>1.5249999999999999</v>
      </c>
      <c r="AG70" s="9">
        <f>AF70/F68</f>
        <v>1.0381211708645335</v>
      </c>
      <c r="AH70" s="9">
        <f t="shared" si="58"/>
        <v>14.535</v>
      </c>
      <c r="AI70" s="9">
        <v>1.5409999999999999</v>
      </c>
      <c r="AJ70" s="9">
        <f>AI70/F68</f>
        <v>1.049012933968686</v>
      </c>
    </row>
    <row r="71" spans="1:36" ht="25.25" customHeight="1" x14ac:dyDescent="0.35">
      <c r="A71" s="5"/>
      <c r="B71" s="5"/>
      <c r="C71" s="11" t="s">
        <v>31</v>
      </c>
      <c r="D71" s="2">
        <v>35</v>
      </c>
      <c r="E71" s="9">
        <f>25+D71*0.3</f>
        <v>35.5</v>
      </c>
      <c r="F71" s="10">
        <v>1.4690000000000001</v>
      </c>
      <c r="G71" s="9">
        <f t="shared" si="50"/>
        <v>36.564999999999998</v>
      </c>
      <c r="H71" s="9">
        <v>1.4890000000000001</v>
      </c>
      <c r="I71" s="9">
        <f>H71/F68</f>
        <v>1.0136147038801906</v>
      </c>
      <c r="J71" s="9">
        <f>E71*1.06</f>
        <v>37.630000000000003</v>
      </c>
      <c r="K71" s="9">
        <v>1.51</v>
      </c>
      <c r="L71" s="9">
        <f>K71/F68</f>
        <v>1.0279101429543906</v>
      </c>
      <c r="M71" s="9">
        <f t="shared" si="51"/>
        <v>38.695</v>
      </c>
      <c r="N71" s="9">
        <v>1.53</v>
      </c>
      <c r="O71" s="9">
        <f>N71/F68</f>
        <v>1.0415248468345812</v>
      </c>
      <c r="P71" s="9">
        <f t="shared" si="52"/>
        <v>39.760000000000005</v>
      </c>
      <c r="Q71" s="9">
        <v>1.55</v>
      </c>
      <c r="R71" s="9">
        <f>Q71/F68</f>
        <v>1.0551395507147718</v>
      </c>
      <c r="S71" s="9">
        <f t="shared" si="53"/>
        <v>40.824999999999996</v>
      </c>
      <c r="T71" s="9">
        <v>1.57</v>
      </c>
      <c r="U71" s="9">
        <f>T71/F68</f>
        <v>1.0687542545949626</v>
      </c>
      <c r="V71" s="9">
        <f t="shared" si="54"/>
        <v>34.435000000000002</v>
      </c>
      <c r="W71" s="9">
        <v>1.4490000000000001</v>
      </c>
      <c r="X71" s="9">
        <f>W71/F68</f>
        <v>0.98638529611980941</v>
      </c>
      <c r="Y71" s="9">
        <f t="shared" si="55"/>
        <v>33.369999999999997</v>
      </c>
      <c r="Z71" s="9">
        <v>1.4279999999999999</v>
      </c>
      <c r="AA71" s="9">
        <f>Z71/F68</f>
        <v>0.97208985704560913</v>
      </c>
      <c r="AB71" s="9">
        <f t="shared" si="56"/>
        <v>32.305</v>
      </c>
      <c r="AC71" s="9">
        <v>1.407</v>
      </c>
      <c r="AD71" s="9">
        <f>AC71/F68</f>
        <v>0.95779441797140907</v>
      </c>
      <c r="AE71" s="9">
        <f t="shared" si="57"/>
        <v>31.24</v>
      </c>
      <c r="AF71" s="9">
        <v>1.387</v>
      </c>
      <c r="AG71" s="9">
        <f>AF71/F68</f>
        <v>0.94417971409121848</v>
      </c>
      <c r="AH71" s="9">
        <f t="shared" si="58"/>
        <v>30.175000000000001</v>
      </c>
      <c r="AI71" s="9">
        <v>1.3660000000000001</v>
      </c>
      <c r="AJ71" s="9">
        <f>AI71/F68</f>
        <v>0.92988427501701842</v>
      </c>
    </row>
    <row r="72" spans="1:36" ht="25.25" customHeight="1" x14ac:dyDescent="0.35">
      <c r="A72" s="5"/>
      <c r="B72" s="5"/>
      <c r="C72" s="2" t="s">
        <v>4</v>
      </c>
      <c r="D72" s="2">
        <v>3</v>
      </c>
      <c r="E72" s="9">
        <f>15+D72*0.3</f>
        <v>15.9</v>
      </c>
      <c r="F72" s="10">
        <v>1.4690000000000001</v>
      </c>
      <c r="G72" s="9">
        <f t="shared" si="50"/>
        <v>16.377000000000002</v>
      </c>
      <c r="H72" s="9">
        <v>1.494</v>
      </c>
      <c r="I72" s="9">
        <f>H72/F68</f>
        <v>1.0170183798502381</v>
      </c>
      <c r="J72" s="9">
        <f>E72*1.06</f>
        <v>16.854000000000003</v>
      </c>
      <c r="K72" s="9">
        <v>1.5189999999999999</v>
      </c>
      <c r="L72" s="9">
        <f>K72/F68</f>
        <v>1.0340367597004765</v>
      </c>
      <c r="M72" s="9">
        <f t="shared" si="51"/>
        <v>17.331000000000003</v>
      </c>
      <c r="N72" s="9">
        <v>1.544</v>
      </c>
      <c r="O72" s="9">
        <f>N72/F68</f>
        <v>1.0510551395507148</v>
      </c>
      <c r="P72" s="9">
        <f t="shared" si="52"/>
        <v>17.808000000000003</v>
      </c>
      <c r="Q72" s="9">
        <v>1.569</v>
      </c>
      <c r="R72" s="9">
        <f>Q72/F68</f>
        <v>1.068073519400953</v>
      </c>
      <c r="S72" s="9">
        <f t="shared" si="53"/>
        <v>18.285</v>
      </c>
      <c r="T72" s="9">
        <v>1.595</v>
      </c>
      <c r="U72" s="9">
        <f>T72/F68</f>
        <v>1.0857726344452008</v>
      </c>
      <c r="V72" s="9">
        <f t="shared" si="54"/>
        <v>15.423</v>
      </c>
      <c r="W72" s="9">
        <v>1.444</v>
      </c>
      <c r="X72" s="9">
        <f>W72/F68</f>
        <v>0.98298162014976165</v>
      </c>
      <c r="Y72" s="9">
        <f t="shared" si="55"/>
        <v>14.946</v>
      </c>
      <c r="Z72" s="9">
        <v>1.42</v>
      </c>
      <c r="AA72" s="9">
        <f>Z72/F68</f>
        <v>0.96664397549353287</v>
      </c>
      <c r="AB72" s="9">
        <f t="shared" si="56"/>
        <v>14.469000000000001</v>
      </c>
      <c r="AC72" s="9">
        <v>1.395</v>
      </c>
      <c r="AD72" s="9">
        <f>AC72/F68</f>
        <v>0.94962559564329474</v>
      </c>
      <c r="AE72" s="9">
        <f t="shared" si="57"/>
        <v>13.992000000000001</v>
      </c>
      <c r="AF72" s="9">
        <v>1.37</v>
      </c>
      <c r="AG72" s="9">
        <f>AF72/F68</f>
        <v>0.9326072157930565</v>
      </c>
      <c r="AH72" s="9">
        <f t="shared" si="58"/>
        <v>13.515000000000001</v>
      </c>
      <c r="AI72" s="9">
        <v>1.3440000000000001</v>
      </c>
      <c r="AJ72" s="9">
        <f>AI72/F68</f>
        <v>0.91490810074880868</v>
      </c>
    </row>
    <row r="73" spans="1:36" ht="25.25" hidden="1" customHeight="1" x14ac:dyDescent="0.35">
      <c r="A73" s="5"/>
      <c r="B73" s="5"/>
      <c r="C73" s="12" t="s">
        <v>12</v>
      </c>
      <c r="D73" s="13">
        <v>5.4E-6</v>
      </c>
      <c r="E73" s="14">
        <f>0.0000006+D73*0.3</f>
        <v>2.2199999999999999E-6</v>
      </c>
      <c r="F73" s="10">
        <v>1.4690000000000001</v>
      </c>
      <c r="G73" s="14">
        <f t="shared" si="50"/>
        <v>2.2865999999999998E-6</v>
      </c>
      <c r="H73" s="9">
        <v>1.4710000000000001</v>
      </c>
      <c r="I73" s="9">
        <f>H73/F69</f>
        <v>1.0013614703880191</v>
      </c>
      <c r="J73" s="14">
        <f t="shared" ref="J73:J76" si="59">E73*1.06</f>
        <v>2.3532000000000002E-6</v>
      </c>
      <c r="K73" s="9">
        <v>1.472</v>
      </c>
      <c r="L73" s="9">
        <f>K73/F69</f>
        <v>1.0020422055820286</v>
      </c>
      <c r="M73" s="14">
        <f t="shared" si="51"/>
        <v>2.4198000000000001E-6</v>
      </c>
      <c r="N73" s="9">
        <v>1.4730000000000001</v>
      </c>
      <c r="O73" s="9">
        <f>N73/F69</f>
        <v>1.0027229407760381</v>
      </c>
      <c r="P73" s="14">
        <f t="shared" si="52"/>
        <v>2.4864E-6</v>
      </c>
      <c r="Q73" s="9">
        <v>1.4750000000000001</v>
      </c>
      <c r="R73" s="9">
        <f>Q73/F69</f>
        <v>1.0040844111640572</v>
      </c>
      <c r="S73" s="14">
        <f t="shared" si="53"/>
        <v>2.5529999999999995E-6</v>
      </c>
      <c r="T73" s="9">
        <v>1.476</v>
      </c>
      <c r="U73" s="9">
        <f>T73/F69</f>
        <v>1.0047651463580667</v>
      </c>
      <c r="V73" s="14">
        <f t="shared" si="54"/>
        <v>2.1534E-6</v>
      </c>
      <c r="W73" s="9">
        <v>1.4670000000000001</v>
      </c>
      <c r="X73" s="9">
        <f>W73/F69</f>
        <v>0.99863852961198096</v>
      </c>
      <c r="Y73" s="14">
        <f t="shared" si="55"/>
        <v>2.0867999999999997E-6</v>
      </c>
      <c r="Z73" s="9">
        <v>1.4650000000000001</v>
      </c>
      <c r="AA73" s="9">
        <f>Z73/F69</f>
        <v>0.99727705922396193</v>
      </c>
      <c r="AB73" s="14">
        <f t="shared" si="56"/>
        <v>2.0202000000000002E-6</v>
      </c>
      <c r="AC73" s="9">
        <v>1.4630000000000001</v>
      </c>
      <c r="AD73" s="9">
        <f>AC73/F69</f>
        <v>0.99591558883594278</v>
      </c>
      <c r="AE73" s="14">
        <f t="shared" si="57"/>
        <v>1.9535999999999998E-6</v>
      </c>
      <c r="AF73" s="9">
        <v>1.4610000000000001</v>
      </c>
      <c r="AG73" s="9">
        <f>AF73/F69</f>
        <v>0.99455411844792374</v>
      </c>
      <c r="AH73" s="14">
        <f t="shared" si="58"/>
        <v>1.8869999999999999E-6</v>
      </c>
      <c r="AI73" s="9">
        <v>1.4590000000000001</v>
      </c>
      <c r="AJ73" s="9">
        <f>AI73/F69</f>
        <v>0.9931926480599047</v>
      </c>
    </row>
    <row r="74" spans="1:36" ht="25.25" hidden="1" customHeight="1" x14ac:dyDescent="0.35">
      <c r="A74" s="5"/>
      <c r="B74" s="5"/>
      <c r="C74" s="2" t="s">
        <v>13</v>
      </c>
      <c r="D74" s="14">
        <f>100/1000/24/3600/7</f>
        <v>1.6534391534391535E-7</v>
      </c>
      <c r="E74" s="14">
        <f>D74*0.3</f>
        <v>4.9603174603174604E-8</v>
      </c>
      <c r="F74" s="10">
        <v>1.4690000000000001</v>
      </c>
      <c r="G74" s="14">
        <f t="shared" si="50"/>
        <v>5.1091269841269841E-8</v>
      </c>
      <c r="H74" s="9">
        <v>1.4670000000000001</v>
      </c>
      <c r="I74" s="9">
        <f>H74/F68</f>
        <v>0.99863852961198096</v>
      </c>
      <c r="J74" s="14">
        <f t="shared" si="59"/>
        <v>5.2579365079365086E-8</v>
      </c>
      <c r="K74" s="9">
        <v>1.466</v>
      </c>
      <c r="L74" s="9">
        <f>K74/F68</f>
        <v>0.99795779441797128</v>
      </c>
      <c r="M74" s="14">
        <f t="shared" si="51"/>
        <v>5.4067460317460323E-8</v>
      </c>
      <c r="N74" s="9">
        <v>1.464</v>
      </c>
      <c r="O74" s="9">
        <f>N74/F68</f>
        <v>0.99659632402995224</v>
      </c>
      <c r="P74" s="14">
        <f t="shared" si="52"/>
        <v>5.5555555555555561E-8</v>
      </c>
      <c r="Q74" s="9">
        <v>1.462</v>
      </c>
      <c r="R74" s="9">
        <f>Q74/F68</f>
        <v>0.9952348536419332</v>
      </c>
      <c r="S74" s="14">
        <f t="shared" si="53"/>
        <v>5.7043650793650792E-8</v>
      </c>
      <c r="T74" s="9">
        <v>1.4610000000000001</v>
      </c>
      <c r="U74" s="9">
        <f>T74/F68</f>
        <v>0.99455411844792374</v>
      </c>
      <c r="V74" s="14">
        <f t="shared" si="54"/>
        <v>4.8115079365079366E-8</v>
      </c>
      <c r="W74" s="9">
        <v>1.4710000000000001</v>
      </c>
      <c r="X74" s="9">
        <f>W74/F68</f>
        <v>1.0013614703880191</v>
      </c>
      <c r="Y74" s="14">
        <f t="shared" si="55"/>
        <v>4.6626984126984122E-8</v>
      </c>
      <c r="Z74" s="9">
        <v>1.472</v>
      </c>
      <c r="AA74" s="9">
        <f>Z74/F68</f>
        <v>1.0020422055820286</v>
      </c>
      <c r="AB74" s="14">
        <f t="shared" si="56"/>
        <v>4.5138888888888891E-8</v>
      </c>
      <c r="AC74" s="9">
        <v>1.474</v>
      </c>
      <c r="AD74" s="9">
        <f>AC74/F68</f>
        <v>1.0034036759700475</v>
      </c>
      <c r="AE74" s="14">
        <f t="shared" si="57"/>
        <v>4.3650793650793653E-8</v>
      </c>
      <c r="AF74" s="9">
        <v>1.4750000000000001</v>
      </c>
      <c r="AG74" s="9">
        <f>AF74/F68</f>
        <v>1.0040844111640572</v>
      </c>
      <c r="AH74" s="14">
        <f t="shared" si="58"/>
        <v>4.2162698412698415E-8</v>
      </c>
      <c r="AI74" s="9">
        <v>1.4770000000000001</v>
      </c>
      <c r="AJ74" s="9">
        <f>AI74/F68</f>
        <v>1.0054458815520761</v>
      </c>
    </row>
    <row r="75" spans="1:36" s="9" customFormat="1" ht="25.25" hidden="1" customHeight="1" x14ac:dyDescent="0.35">
      <c r="A75" s="5"/>
      <c r="B75" s="5"/>
      <c r="C75" s="7" t="s">
        <v>5</v>
      </c>
      <c r="D75" s="9">
        <v>1</v>
      </c>
      <c r="E75" s="9">
        <f>D75*0.3</f>
        <v>0.3</v>
      </c>
      <c r="F75" s="10">
        <v>1.4690000000000001</v>
      </c>
      <c r="G75" s="9">
        <f t="shared" si="50"/>
        <v>0.309</v>
      </c>
      <c r="H75" s="9">
        <v>1.4690000000000001</v>
      </c>
      <c r="I75" s="9">
        <f>H75/F68</f>
        <v>1</v>
      </c>
      <c r="J75" s="9">
        <f t="shared" si="59"/>
        <v>0.318</v>
      </c>
      <c r="K75" s="9">
        <v>1.4690000000000001</v>
      </c>
      <c r="L75" s="9">
        <f>K75/F68</f>
        <v>1</v>
      </c>
      <c r="M75" s="9">
        <f t="shared" si="51"/>
        <v>0.32700000000000001</v>
      </c>
      <c r="N75" s="9">
        <v>1.4690000000000001</v>
      </c>
      <c r="O75" s="9">
        <f>N75/F68</f>
        <v>1</v>
      </c>
      <c r="P75" s="9">
        <f t="shared" si="52"/>
        <v>0.33600000000000002</v>
      </c>
      <c r="Q75" s="9">
        <v>1.4690000000000001</v>
      </c>
      <c r="R75" s="9">
        <f>Q75/F68</f>
        <v>1</v>
      </c>
      <c r="S75" s="9">
        <f t="shared" si="53"/>
        <v>0.34499999999999997</v>
      </c>
      <c r="T75" s="9">
        <v>1.4690000000000001</v>
      </c>
      <c r="U75" s="9">
        <f>T75/F68</f>
        <v>1</v>
      </c>
      <c r="V75" s="9">
        <f t="shared" si="54"/>
        <v>0.29099999999999998</v>
      </c>
      <c r="W75" s="9">
        <v>1.4690000000000001</v>
      </c>
      <c r="X75" s="9">
        <f>W75/F68</f>
        <v>1</v>
      </c>
      <c r="Y75" s="9">
        <f t="shared" si="55"/>
        <v>0.28199999999999997</v>
      </c>
      <c r="Z75" s="9">
        <v>1.4690000000000001</v>
      </c>
      <c r="AA75" s="9">
        <f>Z75/F68</f>
        <v>1</v>
      </c>
      <c r="AB75" s="9">
        <f t="shared" si="56"/>
        <v>0.27300000000000002</v>
      </c>
      <c r="AC75" s="9">
        <v>1.4690000000000001</v>
      </c>
      <c r="AD75" s="9">
        <f>AC75/F68</f>
        <v>1</v>
      </c>
      <c r="AE75" s="9">
        <f t="shared" si="57"/>
        <v>0.26400000000000001</v>
      </c>
      <c r="AF75" s="9">
        <v>1.4690000000000001</v>
      </c>
      <c r="AG75" s="9">
        <f>AF75/F68</f>
        <v>1</v>
      </c>
      <c r="AH75" s="9">
        <f t="shared" si="58"/>
        <v>0.255</v>
      </c>
      <c r="AI75" s="9">
        <v>1.4690000000000001</v>
      </c>
      <c r="AJ75" s="9">
        <f>AI75/F68</f>
        <v>1</v>
      </c>
    </row>
    <row r="76" spans="1:36" ht="25.25" hidden="1" customHeight="1" x14ac:dyDescent="0.35">
      <c r="A76" s="5"/>
      <c r="B76" s="5"/>
      <c r="C76" s="2" t="s">
        <v>6</v>
      </c>
      <c r="D76" s="14">
        <f>100/1000/24/3600</f>
        <v>1.1574074074074074E-6</v>
      </c>
      <c r="E76" s="14">
        <f>D76*0.3</f>
        <v>3.4722222222222219E-7</v>
      </c>
      <c r="F76" s="10">
        <v>1.4690000000000001</v>
      </c>
      <c r="G76" s="14">
        <f t="shared" si="50"/>
        <v>3.5763888888888888E-7</v>
      </c>
      <c r="H76" s="9">
        <v>1.4690000000000001</v>
      </c>
      <c r="I76" s="9">
        <f>H76/F68</f>
        <v>1</v>
      </c>
      <c r="J76" s="14">
        <f t="shared" si="59"/>
        <v>3.6805555555555551E-7</v>
      </c>
      <c r="K76" s="9">
        <v>1.4690000000000001</v>
      </c>
      <c r="L76" s="9">
        <f>K76/F68</f>
        <v>1</v>
      </c>
      <c r="M76" s="14">
        <f t="shared" si="51"/>
        <v>3.784722222222222E-7</v>
      </c>
      <c r="N76" s="9">
        <v>1.4690000000000001</v>
      </c>
      <c r="O76" s="9">
        <f>N76/F68</f>
        <v>1</v>
      </c>
      <c r="P76" s="14">
        <f t="shared" si="52"/>
        <v>3.8888888888888889E-7</v>
      </c>
      <c r="Q76" s="9">
        <v>1.4690000000000001</v>
      </c>
      <c r="R76" s="9">
        <f>Q76/F68</f>
        <v>1</v>
      </c>
      <c r="S76" s="14">
        <f t="shared" si="53"/>
        <v>3.9930555555555548E-7</v>
      </c>
      <c r="T76" s="9">
        <v>1.4690000000000001</v>
      </c>
      <c r="U76" s="9">
        <f>T76/F68</f>
        <v>1</v>
      </c>
      <c r="V76" s="14">
        <f t="shared" si="54"/>
        <v>3.368055555555555E-7</v>
      </c>
      <c r="W76" s="9">
        <v>1.4690000000000001</v>
      </c>
      <c r="X76" s="9">
        <f>W76/F68</f>
        <v>1</v>
      </c>
      <c r="Y76" s="14">
        <f t="shared" si="55"/>
        <v>3.2638888888888886E-7</v>
      </c>
      <c r="Z76" s="9">
        <v>1.4690000000000001</v>
      </c>
      <c r="AA76" s="9">
        <f>Z76/F68</f>
        <v>1</v>
      </c>
      <c r="AB76" s="14">
        <f t="shared" si="56"/>
        <v>3.1597222222222222E-7</v>
      </c>
      <c r="AC76" s="9">
        <v>1.4690000000000001</v>
      </c>
      <c r="AD76" s="9">
        <f>AC76/F68</f>
        <v>1</v>
      </c>
      <c r="AE76" s="14">
        <f t="shared" si="57"/>
        <v>3.0555555555555553E-7</v>
      </c>
      <c r="AF76" s="9">
        <v>1.4690000000000001</v>
      </c>
      <c r="AG76" s="9">
        <f>AF76/F68</f>
        <v>1</v>
      </c>
      <c r="AH76" s="14">
        <f t="shared" si="58"/>
        <v>2.9513888888888884E-7</v>
      </c>
      <c r="AI76" s="9">
        <v>1.4690000000000001</v>
      </c>
      <c r="AJ76" s="9">
        <f>AI76/F68</f>
        <v>1</v>
      </c>
    </row>
    <row r="79" spans="1:36" ht="25.25" customHeight="1" x14ac:dyDescent="0.35">
      <c r="A79" s="1" t="s">
        <v>9</v>
      </c>
      <c r="B79" s="1" t="s">
        <v>2</v>
      </c>
      <c r="C79" s="1" t="s">
        <v>7</v>
      </c>
      <c r="D79" s="2" t="s">
        <v>0</v>
      </c>
      <c r="E79" s="1" t="s">
        <v>1</v>
      </c>
      <c r="F79" s="1"/>
      <c r="G79" s="1" t="s">
        <v>15</v>
      </c>
      <c r="H79" s="1"/>
      <c r="I79" s="1"/>
      <c r="J79" s="1" t="s">
        <v>16</v>
      </c>
      <c r="K79" s="1"/>
      <c r="L79" s="1"/>
      <c r="M79" s="1" t="s">
        <v>17</v>
      </c>
      <c r="N79" s="1"/>
      <c r="O79" s="1"/>
      <c r="P79" s="1" t="s">
        <v>18</v>
      </c>
      <c r="Q79" s="1"/>
      <c r="R79" s="1"/>
      <c r="S79" s="1" t="s">
        <v>19</v>
      </c>
      <c r="T79" s="1"/>
      <c r="U79" s="1"/>
      <c r="V79" s="1" t="s">
        <v>20</v>
      </c>
      <c r="W79" s="1"/>
      <c r="X79" s="1"/>
      <c r="Y79" s="1" t="s">
        <v>21</v>
      </c>
      <c r="Z79" s="1"/>
      <c r="AA79" s="1"/>
      <c r="AB79" s="1" t="s">
        <v>22</v>
      </c>
      <c r="AC79" s="1"/>
      <c r="AD79" s="1"/>
      <c r="AE79" s="1" t="s">
        <v>23</v>
      </c>
      <c r="AF79" s="1"/>
      <c r="AG79" s="1"/>
      <c r="AH79" s="1" t="s">
        <v>24</v>
      </c>
      <c r="AI79" s="1"/>
      <c r="AJ79" s="1"/>
    </row>
    <row r="80" spans="1:36" ht="25.25" customHeight="1" x14ac:dyDescent="0.35">
      <c r="A80" s="5"/>
      <c r="B80" s="1"/>
      <c r="C80" s="5"/>
      <c r="E80" s="6" t="s">
        <v>8</v>
      </c>
      <c r="F80" s="7" t="s">
        <v>10</v>
      </c>
      <c r="G80" s="6" t="s">
        <v>8</v>
      </c>
      <c r="H80" s="7" t="s">
        <v>10</v>
      </c>
      <c r="I80" s="7" t="s">
        <v>11</v>
      </c>
      <c r="J80" s="6" t="s">
        <v>8</v>
      </c>
      <c r="K80" s="7" t="s">
        <v>10</v>
      </c>
      <c r="L80" s="7" t="s">
        <v>11</v>
      </c>
      <c r="M80" s="6" t="s">
        <v>8</v>
      </c>
      <c r="N80" s="7" t="s">
        <v>10</v>
      </c>
      <c r="O80" s="7" t="s">
        <v>11</v>
      </c>
      <c r="P80" s="6" t="s">
        <v>8</v>
      </c>
      <c r="Q80" s="7" t="s">
        <v>10</v>
      </c>
      <c r="R80" s="7" t="s">
        <v>11</v>
      </c>
      <c r="S80" s="6" t="s">
        <v>8</v>
      </c>
      <c r="T80" s="7" t="s">
        <v>10</v>
      </c>
      <c r="U80" s="7" t="s">
        <v>11</v>
      </c>
      <c r="V80" s="6" t="s">
        <v>8</v>
      </c>
      <c r="W80" s="7" t="s">
        <v>10</v>
      </c>
      <c r="X80" s="7" t="s">
        <v>11</v>
      </c>
      <c r="Y80" s="6" t="s">
        <v>8</v>
      </c>
      <c r="Z80" s="7" t="s">
        <v>10</v>
      </c>
      <c r="AA80" s="7" t="s">
        <v>11</v>
      </c>
      <c r="AB80" s="6" t="s">
        <v>8</v>
      </c>
      <c r="AC80" s="7" t="s">
        <v>10</v>
      </c>
      <c r="AD80" s="7" t="s">
        <v>11</v>
      </c>
      <c r="AE80" s="6" t="s">
        <v>8</v>
      </c>
      <c r="AF80" s="7" t="s">
        <v>10</v>
      </c>
      <c r="AG80" s="7" t="s">
        <v>11</v>
      </c>
      <c r="AH80" s="6" t="s">
        <v>8</v>
      </c>
      <c r="AI80" s="7" t="s">
        <v>10</v>
      </c>
      <c r="AJ80" s="7" t="s">
        <v>11</v>
      </c>
    </row>
    <row r="81" spans="1:36" ht="25.25" customHeight="1" x14ac:dyDescent="0.35">
      <c r="A81" s="1" t="s">
        <v>28</v>
      </c>
      <c r="B81" s="8">
        <v>0.35</v>
      </c>
      <c r="C81" s="2" t="s">
        <v>3</v>
      </c>
      <c r="D81" s="2">
        <v>70</v>
      </c>
      <c r="E81" s="9">
        <f>D81*0.35</f>
        <v>24.5</v>
      </c>
      <c r="F81" s="10">
        <v>1.331</v>
      </c>
      <c r="G81" s="9">
        <f>E81*1.03</f>
        <v>25.234999999999999</v>
      </c>
      <c r="H81" s="9">
        <v>1.3089999999999999</v>
      </c>
      <c r="I81" s="9">
        <f>H81/F81</f>
        <v>0.98347107438016523</v>
      </c>
      <c r="J81" s="9">
        <f>E81*1.06</f>
        <v>25.970000000000002</v>
      </c>
      <c r="K81" s="9">
        <v>1.296</v>
      </c>
      <c r="L81" s="9">
        <f>K81/F81</f>
        <v>0.97370398196844488</v>
      </c>
      <c r="M81" s="9">
        <f>E81*1.09</f>
        <v>26.705000000000002</v>
      </c>
      <c r="N81" s="9">
        <v>1.278</v>
      </c>
      <c r="O81" s="9">
        <f>N81/F81</f>
        <v>0.96018031555221639</v>
      </c>
      <c r="P81" s="9">
        <f>E81*1.12</f>
        <v>27.44</v>
      </c>
      <c r="Q81" s="9">
        <v>1.26</v>
      </c>
      <c r="R81" s="9">
        <f>Q81/F81</f>
        <v>0.94665664913598802</v>
      </c>
      <c r="S81" s="9">
        <f>E81*1.15</f>
        <v>28.174999999999997</v>
      </c>
      <c r="T81" s="9">
        <v>1.246</v>
      </c>
      <c r="U81" s="9">
        <f>T81/F81</f>
        <v>0.93613824192336592</v>
      </c>
      <c r="V81" s="9">
        <f>E81*0.97</f>
        <v>23.765000000000001</v>
      </c>
      <c r="W81" s="9">
        <v>1.3520000000000001</v>
      </c>
      <c r="X81" s="9">
        <f>W81/F81</f>
        <v>1.0157776108189331</v>
      </c>
      <c r="Y81" s="9">
        <f>E81*0.94</f>
        <v>23.029999999999998</v>
      </c>
      <c r="Z81" s="9">
        <v>1.3680000000000001</v>
      </c>
      <c r="AA81" s="9">
        <f>Z81/F81</f>
        <v>1.0277986476333585</v>
      </c>
      <c r="AB81" s="9">
        <f>E81*0.91</f>
        <v>22.295000000000002</v>
      </c>
      <c r="AC81" s="9">
        <v>1.3939999999999999</v>
      </c>
      <c r="AD81" s="9">
        <f>AC81/F81</f>
        <v>1.0473328324567994</v>
      </c>
      <c r="AE81" s="9">
        <f>E81*0.88</f>
        <v>21.56</v>
      </c>
      <c r="AF81" s="9">
        <v>1.421</v>
      </c>
      <c r="AG81" s="9">
        <f>AF81/F81</f>
        <v>1.0676183320811421</v>
      </c>
      <c r="AH81" s="9">
        <f>E81*0.85</f>
        <v>20.824999999999999</v>
      </c>
      <c r="AI81" s="9">
        <v>1.4410000000000001</v>
      </c>
      <c r="AJ81" s="9">
        <f>AI81/F81</f>
        <v>1.0826446280991737</v>
      </c>
    </row>
    <row r="82" spans="1:36" ht="25.25" customHeight="1" x14ac:dyDescent="0.35">
      <c r="A82" s="5"/>
      <c r="B82" s="5"/>
      <c r="C82" s="2" t="s">
        <v>29</v>
      </c>
      <c r="D82" s="2">
        <v>90</v>
      </c>
      <c r="E82" s="9">
        <f>D82*0.35</f>
        <v>31.499999999999996</v>
      </c>
      <c r="F82" s="10">
        <v>1.331</v>
      </c>
      <c r="G82" s="9">
        <f t="shared" ref="G82:G88" si="60">E82*1.03</f>
        <v>32.445</v>
      </c>
      <c r="H82" s="9">
        <v>1.3180000000000001</v>
      </c>
      <c r="I82" s="9">
        <f>H82/F81</f>
        <v>0.99023290758827953</v>
      </c>
      <c r="J82" s="9">
        <f>E82*1.06</f>
        <v>33.39</v>
      </c>
      <c r="K82" s="9">
        <v>1.3080000000000001</v>
      </c>
      <c r="L82" s="9">
        <f>K82/F81</f>
        <v>0.98271975957926383</v>
      </c>
      <c r="M82" s="9">
        <f t="shared" ref="M82:M89" si="61">E82*1.09</f>
        <v>34.335000000000001</v>
      </c>
      <c r="N82" s="9">
        <v>1.2969999999999999</v>
      </c>
      <c r="O82" s="9">
        <f>N82/F81</f>
        <v>0.97445529676934628</v>
      </c>
      <c r="P82" s="9">
        <f t="shared" ref="P82:P89" si="62">E82*1.12</f>
        <v>35.28</v>
      </c>
      <c r="Q82" s="9">
        <v>1.2849999999999999</v>
      </c>
      <c r="R82" s="9">
        <f>Q82/F81</f>
        <v>0.96543951915852744</v>
      </c>
      <c r="S82" s="9">
        <f t="shared" ref="S82:S89" si="63">E82*1.15</f>
        <v>36.224999999999994</v>
      </c>
      <c r="T82" s="9">
        <v>1.2749999999999999</v>
      </c>
      <c r="U82" s="9">
        <f>T82/F81</f>
        <v>0.95792637114951162</v>
      </c>
      <c r="V82" s="9">
        <f t="shared" ref="V82:V89" si="64">E82*0.97</f>
        <v>30.554999999999996</v>
      </c>
      <c r="W82" s="9">
        <v>1.343</v>
      </c>
      <c r="X82" s="9">
        <f>W82/F81</f>
        <v>1.0090157776108188</v>
      </c>
      <c r="Y82" s="9">
        <f t="shared" ref="Y82:Y89" si="65">E82*0.94</f>
        <v>29.609999999999996</v>
      </c>
      <c r="Z82" s="9">
        <v>1.357</v>
      </c>
      <c r="AA82" s="9">
        <f>Z82/F81</f>
        <v>1.0195341848234409</v>
      </c>
      <c r="AB82" s="9">
        <f t="shared" ref="AB82:AB89" si="66">E82*0.91</f>
        <v>28.664999999999999</v>
      </c>
      <c r="AC82" s="9">
        <v>1.371</v>
      </c>
      <c r="AD82" s="9">
        <f>AC82/F81</f>
        <v>1.030052592036063</v>
      </c>
      <c r="AE82" s="9">
        <f t="shared" ref="AE82:AE89" si="67">E82*0.88</f>
        <v>27.719999999999995</v>
      </c>
      <c r="AF82" s="9">
        <v>1.3859999999999999</v>
      </c>
      <c r="AG82" s="9">
        <f>AF82/F81</f>
        <v>1.0413223140495866</v>
      </c>
      <c r="AH82" s="9">
        <f t="shared" ref="AH82:AH89" si="68">E82*0.85</f>
        <v>26.774999999999995</v>
      </c>
      <c r="AI82" s="9">
        <v>1.403</v>
      </c>
      <c r="AJ82" s="9">
        <f>AI82/F81</f>
        <v>1.0540946656649137</v>
      </c>
    </row>
    <row r="83" spans="1:36" ht="25.25" customHeight="1" x14ac:dyDescent="0.35">
      <c r="A83" s="5"/>
      <c r="B83" s="5"/>
      <c r="C83" s="2" t="s">
        <v>30</v>
      </c>
      <c r="D83" s="2">
        <v>2</v>
      </c>
      <c r="E83" s="9">
        <f>16.5+D83*0.35</f>
        <v>17.2</v>
      </c>
      <c r="F83" s="10">
        <v>1.331</v>
      </c>
      <c r="G83" s="9">
        <f>E83*1.03</f>
        <v>17.716000000000001</v>
      </c>
      <c r="H83" s="9">
        <v>1.3169999999999999</v>
      </c>
      <c r="I83" s="9">
        <f>H83/F81</f>
        <v>0.98948159278737791</v>
      </c>
      <c r="J83" s="9">
        <f>E83*1.06</f>
        <v>18.231999999999999</v>
      </c>
      <c r="K83" s="9">
        <v>1.3029999999999999</v>
      </c>
      <c r="L83" s="9">
        <f>K83/F81</f>
        <v>0.97896318557475581</v>
      </c>
      <c r="M83" s="9">
        <f t="shared" si="61"/>
        <v>18.748000000000001</v>
      </c>
      <c r="N83" s="9">
        <v>1.2909999999999999</v>
      </c>
      <c r="O83" s="9">
        <f>N83/F81</f>
        <v>0.96994740796393686</v>
      </c>
      <c r="P83" s="9">
        <f t="shared" si="62"/>
        <v>19.263999999999999</v>
      </c>
      <c r="Q83" s="9">
        <v>1.278</v>
      </c>
      <c r="R83" s="9">
        <f>Q83/F81</f>
        <v>0.96018031555221639</v>
      </c>
      <c r="S83" s="9">
        <f t="shared" si="63"/>
        <v>19.779999999999998</v>
      </c>
      <c r="T83" s="9">
        <v>1.2649999999999999</v>
      </c>
      <c r="U83" s="9">
        <f>T83/F81</f>
        <v>0.95041322314049581</v>
      </c>
      <c r="V83" s="9">
        <f t="shared" si="64"/>
        <v>16.683999999999997</v>
      </c>
      <c r="W83" s="9">
        <v>1.345</v>
      </c>
      <c r="X83" s="9">
        <f>W83/F81</f>
        <v>1.0105184072126221</v>
      </c>
      <c r="Y83" s="9">
        <f t="shared" si="65"/>
        <v>16.167999999999999</v>
      </c>
      <c r="Z83" s="9">
        <v>1.361</v>
      </c>
      <c r="AA83" s="9">
        <f>Z83/F81</f>
        <v>1.0225394440270474</v>
      </c>
      <c r="AB83" s="9">
        <f t="shared" si="66"/>
        <v>15.651999999999999</v>
      </c>
      <c r="AC83" s="9">
        <v>1.3759999999999999</v>
      </c>
      <c r="AD83" s="9">
        <f>AC83/F81</f>
        <v>1.033809166040571</v>
      </c>
      <c r="AE83" s="9">
        <f t="shared" si="67"/>
        <v>15.135999999999999</v>
      </c>
      <c r="AF83" s="9">
        <v>1.3919999999999999</v>
      </c>
      <c r="AG83" s="9">
        <f>AF83/F81</f>
        <v>1.0458302028549962</v>
      </c>
      <c r="AH83" s="9">
        <f t="shared" si="68"/>
        <v>14.62</v>
      </c>
      <c r="AI83" s="9">
        <v>1.4079999999999999</v>
      </c>
      <c r="AJ83" s="9">
        <f>AI83/F81</f>
        <v>1.0578512396694215</v>
      </c>
    </row>
    <row r="84" spans="1:36" ht="25.25" customHeight="1" x14ac:dyDescent="0.35">
      <c r="A84" s="5"/>
      <c r="B84" s="5"/>
      <c r="C84" s="11" t="s">
        <v>31</v>
      </c>
      <c r="D84" s="2">
        <v>35</v>
      </c>
      <c r="E84" s="9">
        <f>25+D84*0.35</f>
        <v>37.25</v>
      </c>
      <c r="F84" s="10">
        <v>1.331</v>
      </c>
      <c r="G84" s="9">
        <f t="shared" si="60"/>
        <v>38.3675</v>
      </c>
      <c r="H84" s="9">
        <v>1.349</v>
      </c>
      <c r="I84" s="9">
        <f>H84/F81</f>
        <v>1.0135236664162284</v>
      </c>
      <c r="J84" s="9">
        <f>E84*1.06</f>
        <v>39.484999999999999</v>
      </c>
      <c r="K84" s="9">
        <v>1.367</v>
      </c>
      <c r="L84" s="9">
        <f>K84/F81</f>
        <v>1.0270473328324567</v>
      </c>
      <c r="M84" s="9">
        <f t="shared" si="61"/>
        <v>40.602500000000006</v>
      </c>
      <c r="N84" s="9">
        <v>1.3859999999999999</v>
      </c>
      <c r="O84" s="9">
        <f>N84/F81</f>
        <v>1.0413223140495866</v>
      </c>
      <c r="P84" s="9">
        <f t="shared" si="62"/>
        <v>41.720000000000006</v>
      </c>
      <c r="Q84" s="9">
        <v>1.4039999999999999</v>
      </c>
      <c r="R84" s="9">
        <f>Q84/F81</f>
        <v>1.0548459804658152</v>
      </c>
      <c r="S84" s="9">
        <f t="shared" si="63"/>
        <v>42.837499999999999</v>
      </c>
      <c r="T84" s="9">
        <v>1.4219999999999999</v>
      </c>
      <c r="U84" s="9">
        <f>T84/F81</f>
        <v>1.0683696468820436</v>
      </c>
      <c r="V84" s="9">
        <f t="shared" si="64"/>
        <v>36.1325</v>
      </c>
      <c r="W84" s="9">
        <v>1.3120000000000001</v>
      </c>
      <c r="X84" s="9">
        <f>W84/F81</f>
        <v>0.98572501878287011</v>
      </c>
      <c r="Y84" s="9">
        <f t="shared" si="65"/>
        <v>35.015000000000001</v>
      </c>
      <c r="Z84" s="9">
        <v>1.294</v>
      </c>
      <c r="AA84" s="9">
        <f>Z84/F81</f>
        <v>0.97220135236664174</v>
      </c>
      <c r="AB84" s="9">
        <f t="shared" si="66"/>
        <v>33.897500000000001</v>
      </c>
      <c r="AC84" s="9">
        <v>1.276</v>
      </c>
      <c r="AD84" s="9">
        <f>AC84/F81</f>
        <v>0.95867768595041325</v>
      </c>
      <c r="AE84" s="9">
        <f t="shared" si="67"/>
        <v>32.78</v>
      </c>
      <c r="AF84" s="9">
        <v>1.2569999999999999</v>
      </c>
      <c r="AG84" s="9">
        <f>AF84/F81</f>
        <v>0.94440270473328325</v>
      </c>
      <c r="AH84" s="9">
        <f t="shared" si="68"/>
        <v>31.662499999999998</v>
      </c>
      <c r="AI84" s="9">
        <v>1.2390000000000001</v>
      </c>
      <c r="AJ84" s="9">
        <f>AI84/F81</f>
        <v>0.93087903831705499</v>
      </c>
    </row>
    <row r="85" spans="1:36" ht="25.25" customHeight="1" x14ac:dyDescent="0.35">
      <c r="A85" s="5"/>
      <c r="B85" s="5"/>
      <c r="C85" s="2" t="s">
        <v>4</v>
      </c>
      <c r="D85" s="2">
        <v>3</v>
      </c>
      <c r="E85" s="9">
        <f>15+D85*0.35</f>
        <v>16.05</v>
      </c>
      <c r="F85" s="10">
        <v>1.331</v>
      </c>
      <c r="G85" s="9">
        <f t="shared" si="60"/>
        <v>16.531500000000001</v>
      </c>
      <c r="H85" s="9">
        <v>1.353</v>
      </c>
      <c r="I85" s="9">
        <f>H85/F81</f>
        <v>1.0165289256198347</v>
      </c>
      <c r="J85" s="9">
        <f>E85*1.06</f>
        <v>17.013000000000002</v>
      </c>
      <c r="K85" s="9">
        <v>1.3759999999999999</v>
      </c>
      <c r="L85" s="9">
        <f>K85/F81</f>
        <v>1.033809166040571</v>
      </c>
      <c r="M85" s="9">
        <f>E85*1.09</f>
        <v>17.494500000000002</v>
      </c>
      <c r="N85" s="9">
        <v>1.399</v>
      </c>
      <c r="O85" s="9">
        <f>N85/F81</f>
        <v>1.0510894064613074</v>
      </c>
      <c r="P85" s="9">
        <f t="shared" si="62"/>
        <v>17.976000000000003</v>
      </c>
      <c r="Q85" s="9">
        <v>1.423</v>
      </c>
      <c r="R85" s="9">
        <f>Q85/F81</f>
        <v>1.0691209616829451</v>
      </c>
      <c r="S85" s="9">
        <f t="shared" si="63"/>
        <v>18.4575</v>
      </c>
      <c r="T85" s="9">
        <v>1.446</v>
      </c>
      <c r="U85" s="9">
        <f>T85/F81</f>
        <v>1.0864012021036815</v>
      </c>
      <c r="V85" s="9">
        <f t="shared" si="64"/>
        <v>15.5685</v>
      </c>
      <c r="W85" s="9">
        <v>1.3080000000000001</v>
      </c>
      <c r="X85" s="9">
        <f>W85/F81</f>
        <v>0.98271975957926383</v>
      </c>
      <c r="Y85" s="9">
        <f t="shared" si="65"/>
        <v>15.087</v>
      </c>
      <c r="Z85" s="9">
        <v>1.2849999999999999</v>
      </c>
      <c r="AA85" s="9">
        <f>Z85/F81</f>
        <v>0.96543951915852744</v>
      </c>
      <c r="AB85" s="9">
        <f t="shared" si="66"/>
        <v>14.605500000000001</v>
      </c>
      <c r="AC85" s="9">
        <v>1.2629999999999999</v>
      </c>
      <c r="AD85" s="9">
        <f>AC85/F81</f>
        <v>0.94891059353869267</v>
      </c>
      <c r="AE85" s="9">
        <f t="shared" si="67"/>
        <v>14.124000000000001</v>
      </c>
      <c r="AF85" s="9">
        <v>1.24</v>
      </c>
      <c r="AG85" s="9">
        <f>AF85/F81</f>
        <v>0.93163035311795639</v>
      </c>
      <c r="AH85" s="9">
        <f t="shared" si="68"/>
        <v>13.6425</v>
      </c>
      <c r="AI85" s="9">
        <v>1.218</v>
      </c>
      <c r="AJ85" s="9">
        <f>AI85/F81</f>
        <v>0.91510142749812173</v>
      </c>
    </row>
    <row r="86" spans="1:36" ht="25.25" hidden="1" customHeight="1" x14ac:dyDescent="0.35">
      <c r="A86" s="5"/>
      <c r="B86" s="5"/>
      <c r="C86" s="12" t="s">
        <v>12</v>
      </c>
      <c r="D86" s="13">
        <v>5.4E-6</v>
      </c>
      <c r="E86" s="14">
        <f>0.0000006+D86*0.35</f>
        <v>2.4899999999999999E-6</v>
      </c>
      <c r="F86" s="10">
        <v>1.331</v>
      </c>
      <c r="G86" s="14">
        <f>E86*1.03</f>
        <v>2.5646999999999998E-6</v>
      </c>
      <c r="H86" s="9">
        <v>1.3320000000000001</v>
      </c>
      <c r="I86" s="9">
        <f>H86/F82</f>
        <v>1.0007513148009017</v>
      </c>
      <c r="J86" s="14">
        <f t="shared" ref="J86" si="69">E86*1.06</f>
        <v>2.6394000000000001E-6</v>
      </c>
      <c r="K86" s="9">
        <v>1.333</v>
      </c>
      <c r="L86" s="9">
        <f>K86/F82</f>
        <v>1.0015026296018033</v>
      </c>
      <c r="M86" s="14">
        <f t="shared" si="61"/>
        <v>2.7141E-6</v>
      </c>
      <c r="N86" s="9">
        <v>1.3340000000000001</v>
      </c>
      <c r="O86" s="9">
        <f>N86/F82</f>
        <v>1.0022539444027048</v>
      </c>
      <c r="P86" s="14">
        <f t="shared" si="62"/>
        <v>2.7888000000000003E-6</v>
      </c>
      <c r="Q86" s="9">
        <v>1.335</v>
      </c>
      <c r="R86" s="9">
        <f>Q86/F82</f>
        <v>1.0030052592036063</v>
      </c>
      <c r="S86" s="14">
        <f t="shared" si="63"/>
        <v>2.8634999999999998E-6</v>
      </c>
      <c r="T86" s="9">
        <v>1.3360000000000001</v>
      </c>
      <c r="U86" s="9">
        <f>T86/F82</f>
        <v>1.003756574004508</v>
      </c>
      <c r="V86" s="14">
        <f t="shared" si="64"/>
        <v>2.4153E-6</v>
      </c>
      <c r="W86" s="9">
        <v>1.329</v>
      </c>
      <c r="X86" s="9">
        <f>W86/F82</f>
        <v>0.99849737039819686</v>
      </c>
      <c r="Y86" s="14">
        <f t="shared" si="65"/>
        <v>2.3405999999999997E-6</v>
      </c>
      <c r="Z86" s="9">
        <v>1.3280000000000001</v>
      </c>
      <c r="AA86" s="9">
        <f>Z86/F82</f>
        <v>0.99774605559729534</v>
      </c>
      <c r="AB86" s="14">
        <f t="shared" si="66"/>
        <v>2.2658999999999998E-6</v>
      </c>
      <c r="AC86" s="9">
        <v>1.3260000000000001</v>
      </c>
      <c r="AD86" s="9">
        <f>AC86/F82</f>
        <v>0.9962434259954922</v>
      </c>
      <c r="AE86" s="14">
        <f t="shared" si="67"/>
        <v>2.1911999999999999E-6</v>
      </c>
      <c r="AF86" s="9">
        <v>1.3240000000000001</v>
      </c>
      <c r="AG86" s="9">
        <f>AF86/F82</f>
        <v>0.99474079639368906</v>
      </c>
      <c r="AH86" s="14">
        <f t="shared" si="68"/>
        <v>2.1165E-6</v>
      </c>
      <c r="AI86" s="9">
        <v>1.323</v>
      </c>
      <c r="AJ86" s="9">
        <f>AI86/F82</f>
        <v>0.99398948159278733</v>
      </c>
    </row>
    <row r="87" spans="1:36" ht="25.25" hidden="1" customHeight="1" x14ac:dyDescent="0.35">
      <c r="A87" s="5"/>
      <c r="B87" s="5"/>
      <c r="C87" s="2" t="s">
        <v>13</v>
      </c>
      <c r="D87" s="14">
        <f>100/1000/24/3600/7</f>
        <v>1.6534391534391535E-7</v>
      </c>
      <c r="E87" s="14">
        <f>D87*0.35</f>
        <v>5.7870370370370364E-8</v>
      </c>
      <c r="F87" s="10">
        <v>1.331</v>
      </c>
      <c r="G87" s="14">
        <f>E87*1.03</f>
        <v>5.9606481481481475E-8</v>
      </c>
      <c r="H87" s="9">
        <v>1.329</v>
      </c>
      <c r="I87" s="9">
        <f>H87/F81</f>
        <v>0.99849737039819686</v>
      </c>
      <c r="J87" s="14">
        <f>E87*1.06</f>
        <v>6.1342592592592586E-8</v>
      </c>
      <c r="K87" s="9">
        <v>1.3280000000000001</v>
      </c>
      <c r="L87" s="9">
        <f>K87/F81</f>
        <v>0.99774605559729534</v>
      </c>
      <c r="M87" s="14">
        <f>E87*1.09</f>
        <v>6.3078703703703696E-8</v>
      </c>
      <c r="N87" s="9">
        <v>1.327</v>
      </c>
      <c r="O87" s="9">
        <f>N87/F81</f>
        <v>0.99699474079639372</v>
      </c>
      <c r="P87" s="14">
        <f t="shared" si="62"/>
        <v>6.481481481481482E-8</v>
      </c>
      <c r="Q87" s="9">
        <v>1.325</v>
      </c>
      <c r="R87" s="9">
        <f>Q87/F81</f>
        <v>0.99549211119459058</v>
      </c>
      <c r="S87" s="14">
        <f t="shared" si="63"/>
        <v>6.6550925925925918E-8</v>
      </c>
      <c r="T87" s="9">
        <v>1.3240000000000001</v>
      </c>
      <c r="U87" s="9">
        <f>T87/F81</f>
        <v>0.99474079639368906</v>
      </c>
      <c r="V87" s="14">
        <f t="shared" si="64"/>
        <v>5.6134259259259254E-8</v>
      </c>
      <c r="W87" s="9">
        <v>1.3320000000000001</v>
      </c>
      <c r="X87" s="9">
        <f>W87/F81</f>
        <v>1.0007513148009017</v>
      </c>
      <c r="Y87" s="14">
        <f t="shared" si="65"/>
        <v>5.4398148148148136E-8</v>
      </c>
      <c r="Z87" s="9">
        <v>1.333</v>
      </c>
      <c r="AA87" s="9">
        <f>Z87/F81</f>
        <v>1.0015026296018033</v>
      </c>
      <c r="AB87" s="14">
        <f t="shared" si="66"/>
        <v>5.2662037037037032E-8</v>
      </c>
      <c r="AC87" s="9">
        <v>1.335</v>
      </c>
      <c r="AD87" s="9">
        <f>AC87/F81</f>
        <v>1.0030052592036063</v>
      </c>
      <c r="AE87" s="14">
        <f t="shared" si="67"/>
        <v>5.0925925925925922E-8</v>
      </c>
      <c r="AF87" s="9">
        <v>1.3360000000000001</v>
      </c>
      <c r="AG87" s="9">
        <f>AF87/F81</f>
        <v>1.003756574004508</v>
      </c>
      <c r="AH87" s="14">
        <f t="shared" si="68"/>
        <v>4.9189814814814811E-8</v>
      </c>
      <c r="AI87" s="9">
        <v>1.337</v>
      </c>
      <c r="AJ87" s="9">
        <f>AI87/F81</f>
        <v>1.0045078888054095</v>
      </c>
    </row>
    <row r="88" spans="1:36" s="9" customFormat="1" ht="25.25" hidden="1" customHeight="1" x14ac:dyDescent="0.35">
      <c r="A88" s="5"/>
      <c r="B88" s="5"/>
      <c r="C88" s="7" t="s">
        <v>5</v>
      </c>
      <c r="D88" s="9">
        <v>1</v>
      </c>
      <c r="E88" s="9">
        <f>D88*0.35</f>
        <v>0.35</v>
      </c>
      <c r="F88" s="10">
        <v>1.331</v>
      </c>
      <c r="G88" s="9">
        <f t="shared" si="60"/>
        <v>0.36049999999999999</v>
      </c>
      <c r="H88" s="9">
        <v>1.331</v>
      </c>
      <c r="I88" s="9">
        <f>H88/F81</f>
        <v>1</v>
      </c>
      <c r="J88" s="9">
        <f>E88*1.06</f>
        <v>0.371</v>
      </c>
      <c r="K88" s="9">
        <v>1.331</v>
      </c>
      <c r="L88" s="9">
        <f>K88/F81</f>
        <v>1</v>
      </c>
      <c r="M88" s="9">
        <f t="shared" si="61"/>
        <v>0.38150000000000001</v>
      </c>
      <c r="N88" s="9">
        <v>1.33</v>
      </c>
      <c r="O88" s="9">
        <f>N88/F81</f>
        <v>0.99924868519909849</v>
      </c>
      <c r="P88" s="9">
        <f t="shared" si="62"/>
        <v>0.39200000000000002</v>
      </c>
      <c r="Q88" s="9">
        <v>1.33</v>
      </c>
      <c r="R88" s="9">
        <f>Q88/F81</f>
        <v>0.99924868519909849</v>
      </c>
      <c r="S88" s="9">
        <f t="shared" si="63"/>
        <v>0.40249999999999997</v>
      </c>
      <c r="T88" s="9">
        <v>1.33</v>
      </c>
      <c r="U88" s="9">
        <f>T88/F81</f>
        <v>0.99924868519909849</v>
      </c>
      <c r="V88" s="9">
        <f t="shared" si="64"/>
        <v>0.33949999999999997</v>
      </c>
      <c r="W88" s="9">
        <v>1.331</v>
      </c>
      <c r="X88" s="9">
        <f>W88/F81</f>
        <v>1</v>
      </c>
      <c r="Y88" s="9">
        <f t="shared" si="65"/>
        <v>0.32899999999999996</v>
      </c>
      <c r="Z88" s="9">
        <v>1.331</v>
      </c>
      <c r="AA88" s="9">
        <f>Z88/F81</f>
        <v>1</v>
      </c>
      <c r="AB88" s="9">
        <f t="shared" si="66"/>
        <v>0.31850000000000001</v>
      </c>
      <c r="AC88" s="9">
        <v>1.331</v>
      </c>
      <c r="AD88" s="9">
        <f>AC88/F81</f>
        <v>1</v>
      </c>
      <c r="AE88" s="9">
        <f t="shared" si="67"/>
        <v>0.308</v>
      </c>
      <c r="AF88" s="9">
        <v>1.331</v>
      </c>
      <c r="AG88" s="9">
        <f>AF88/F81</f>
        <v>1</v>
      </c>
      <c r="AH88" s="9">
        <f t="shared" si="68"/>
        <v>0.29749999999999999</v>
      </c>
      <c r="AI88" s="9">
        <v>1.331</v>
      </c>
      <c r="AJ88" s="9">
        <f>AI88/F81</f>
        <v>1</v>
      </c>
    </row>
    <row r="89" spans="1:36" ht="25.25" hidden="1" customHeight="1" x14ac:dyDescent="0.35">
      <c r="A89" s="5"/>
      <c r="B89" s="5"/>
      <c r="C89" s="2" t="s">
        <v>6</v>
      </c>
      <c r="D89" s="14">
        <f>100/1000/24/3600</f>
        <v>1.1574074074074074E-6</v>
      </c>
      <c r="E89" s="14">
        <f>D89*0.35</f>
        <v>4.0509259259259258E-7</v>
      </c>
      <c r="F89" s="10">
        <v>1.331</v>
      </c>
      <c r="G89" s="14">
        <f>E89*1.03</f>
        <v>4.1724537037037039E-7</v>
      </c>
      <c r="H89" s="9">
        <v>1.331</v>
      </c>
      <c r="I89" s="9">
        <f>H89/F81</f>
        <v>1</v>
      </c>
      <c r="J89" s="14">
        <f>E89*1.06</f>
        <v>4.2939814814814815E-7</v>
      </c>
      <c r="K89" s="9">
        <v>1.331</v>
      </c>
      <c r="L89" s="9">
        <f>K89/F81</f>
        <v>1</v>
      </c>
      <c r="M89" s="14">
        <f t="shared" si="61"/>
        <v>4.4155092592592597E-7</v>
      </c>
      <c r="N89" s="9">
        <v>1.33</v>
      </c>
      <c r="O89" s="9">
        <f>N89/F81</f>
        <v>0.99924868519909849</v>
      </c>
      <c r="P89" s="14">
        <f t="shared" si="62"/>
        <v>4.5370370370370373E-7</v>
      </c>
      <c r="Q89" s="9">
        <v>1.33</v>
      </c>
      <c r="R89" s="9">
        <f>Q89/F81</f>
        <v>0.99924868519909849</v>
      </c>
      <c r="S89" s="14">
        <f t="shared" si="63"/>
        <v>4.6585648148148144E-7</v>
      </c>
      <c r="T89" s="9">
        <v>1.33</v>
      </c>
      <c r="U89" s="9">
        <f>T89/F81</f>
        <v>0.99924868519909849</v>
      </c>
      <c r="V89" s="14">
        <f t="shared" si="64"/>
        <v>3.9293981481481476E-7</v>
      </c>
      <c r="W89" s="9">
        <v>1.331</v>
      </c>
      <c r="X89" s="9">
        <f>W89/F81</f>
        <v>1</v>
      </c>
      <c r="Y89" s="14">
        <f t="shared" si="65"/>
        <v>3.80787037037037E-7</v>
      </c>
      <c r="Z89" s="9">
        <v>1.331</v>
      </c>
      <c r="AA89" s="9">
        <f>Z89/F81</f>
        <v>1</v>
      </c>
      <c r="AB89" s="14">
        <f t="shared" si="66"/>
        <v>3.6863425925925924E-7</v>
      </c>
      <c r="AC89" s="9">
        <v>1.331</v>
      </c>
      <c r="AD89" s="9">
        <f>AC89/F81</f>
        <v>1</v>
      </c>
      <c r="AE89" s="14">
        <f t="shared" si="67"/>
        <v>3.5648148148148148E-7</v>
      </c>
      <c r="AF89" s="9">
        <v>1.331</v>
      </c>
      <c r="AG89" s="9">
        <f>AF89/F81</f>
        <v>1</v>
      </c>
      <c r="AH89" s="14">
        <f t="shared" si="68"/>
        <v>3.4432870370370366E-7</v>
      </c>
      <c r="AI89" s="9">
        <v>1.331</v>
      </c>
      <c r="AJ89" s="9">
        <f>AI89/F81</f>
        <v>1</v>
      </c>
    </row>
    <row r="90" spans="1:36" x14ac:dyDescent="0.35">
      <c r="E90" s="14"/>
    </row>
    <row r="92" spans="1:36" ht="25.25" customHeight="1" x14ac:dyDescent="0.35">
      <c r="A92" s="1" t="s">
        <v>9</v>
      </c>
      <c r="B92" s="1" t="s">
        <v>2</v>
      </c>
      <c r="C92" s="1" t="s">
        <v>7</v>
      </c>
      <c r="D92" s="2" t="s">
        <v>0</v>
      </c>
      <c r="E92" s="1" t="s">
        <v>1</v>
      </c>
      <c r="F92" s="1"/>
      <c r="G92" s="1" t="s">
        <v>15</v>
      </c>
      <c r="H92" s="1"/>
      <c r="I92" s="1"/>
      <c r="J92" s="1" t="s">
        <v>16</v>
      </c>
      <c r="K92" s="1"/>
      <c r="L92" s="1"/>
      <c r="M92" s="1" t="s">
        <v>17</v>
      </c>
      <c r="N92" s="1"/>
      <c r="O92" s="1"/>
      <c r="P92" s="1" t="s">
        <v>18</v>
      </c>
      <c r="Q92" s="1"/>
      <c r="R92" s="1"/>
      <c r="S92" s="1" t="s">
        <v>19</v>
      </c>
      <c r="T92" s="1"/>
      <c r="U92" s="1"/>
      <c r="V92" s="1" t="s">
        <v>20</v>
      </c>
      <c r="W92" s="1"/>
      <c r="X92" s="1"/>
      <c r="Y92" s="1" t="s">
        <v>21</v>
      </c>
      <c r="Z92" s="1"/>
      <c r="AA92" s="1"/>
      <c r="AB92" s="1" t="s">
        <v>22</v>
      </c>
      <c r="AC92" s="1"/>
      <c r="AD92" s="1"/>
      <c r="AE92" s="1" t="s">
        <v>23</v>
      </c>
      <c r="AF92" s="1"/>
      <c r="AG92" s="1"/>
      <c r="AH92" s="1" t="s">
        <v>24</v>
      </c>
      <c r="AI92" s="1"/>
      <c r="AJ92" s="1"/>
    </row>
    <row r="93" spans="1:36" ht="25.25" customHeight="1" x14ac:dyDescent="0.35">
      <c r="A93" s="5"/>
      <c r="B93" s="1"/>
      <c r="C93" s="5"/>
      <c r="E93" s="6" t="s">
        <v>8</v>
      </c>
      <c r="F93" s="7" t="s">
        <v>10</v>
      </c>
      <c r="G93" s="6" t="s">
        <v>8</v>
      </c>
      <c r="H93" s="7" t="s">
        <v>10</v>
      </c>
      <c r="I93" s="7" t="s">
        <v>11</v>
      </c>
      <c r="J93" s="6" t="s">
        <v>8</v>
      </c>
      <c r="K93" s="7" t="s">
        <v>10</v>
      </c>
      <c r="L93" s="7" t="s">
        <v>11</v>
      </c>
      <c r="M93" s="6" t="s">
        <v>8</v>
      </c>
      <c r="N93" s="7" t="s">
        <v>10</v>
      </c>
      <c r="O93" s="7" t="s">
        <v>11</v>
      </c>
      <c r="P93" s="6" t="s">
        <v>8</v>
      </c>
      <c r="Q93" s="7" t="s">
        <v>10</v>
      </c>
      <c r="R93" s="7" t="s">
        <v>11</v>
      </c>
      <c r="S93" s="6" t="s">
        <v>8</v>
      </c>
      <c r="T93" s="7" t="s">
        <v>10</v>
      </c>
      <c r="U93" s="7" t="s">
        <v>11</v>
      </c>
      <c r="V93" s="6" t="s">
        <v>8</v>
      </c>
      <c r="W93" s="7" t="s">
        <v>10</v>
      </c>
      <c r="X93" s="7" t="s">
        <v>11</v>
      </c>
      <c r="Y93" s="6" t="s">
        <v>8</v>
      </c>
      <c r="Z93" s="7" t="s">
        <v>10</v>
      </c>
      <c r="AA93" s="7" t="s">
        <v>11</v>
      </c>
      <c r="AB93" s="6" t="s">
        <v>8</v>
      </c>
      <c r="AC93" s="7" t="s">
        <v>10</v>
      </c>
      <c r="AD93" s="7" t="s">
        <v>11</v>
      </c>
      <c r="AE93" s="6" t="s">
        <v>8</v>
      </c>
      <c r="AF93" s="7" t="s">
        <v>10</v>
      </c>
      <c r="AG93" s="7" t="s">
        <v>11</v>
      </c>
      <c r="AH93" s="6" t="s">
        <v>8</v>
      </c>
      <c r="AI93" s="7" t="s">
        <v>10</v>
      </c>
      <c r="AJ93" s="7" t="s">
        <v>11</v>
      </c>
    </row>
    <row r="94" spans="1:36" ht="25.25" customHeight="1" x14ac:dyDescent="0.35">
      <c r="A94" s="1" t="s">
        <v>28</v>
      </c>
      <c r="B94" s="8">
        <v>0.4</v>
      </c>
      <c r="C94" s="2" t="s">
        <v>3</v>
      </c>
      <c r="D94" s="2">
        <v>70</v>
      </c>
      <c r="E94" s="9">
        <f>D94*0.4</f>
        <v>28</v>
      </c>
      <c r="F94" s="10">
        <v>1.2230000000000001</v>
      </c>
      <c r="G94" s="9">
        <f>E94*1.03</f>
        <v>28.84</v>
      </c>
      <c r="H94" s="9">
        <v>1.2050000000000001</v>
      </c>
      <c r="I94" s="9">
        <f>H94/F94</f>
        <v>0.98528209321340965</v>
      </c>
      <c r="J94" s="9">
        <f>E94*1.06</f>
        <v>29.68</v>
      </c>
      <c r="K94" s="9">
        <v>1.19</v>
      </c>
      <c r="L94" s="9">
        <f>K94/F94</f>
        <v>0.97301717089125095</v>
      </c>
      <c r="M94" s="9">
        <f>E94*1.09</f>
        <v>30.520000000000003</v>
      </c>
      <c r="N94" s="9">
        <v>1.1759999999999999</v>
      </c>
      <c r="O94" s="9">
        <f>N94/F94</f>
        <v>0.96156991005723613</v>
      </c>
      <c r="P94" s="9">
        <f>E94*1.12</f>
        <v>31.360000000000003</v>
      </c>
      <c r="Q94" s="9">
        <v>1.1619999999999999</v>
      </c>
      <c r="R94" s="9">
        <f>Q94/F94</f>
        <v>0.95012264922322143</v>
      </c>
      <c r="S94" s="9">
        <f>E94*1.15</f>
        <v>32.199999999999996</v>
      </c>
      <c r="T94" s="9">
        <v>1.1459999999999999</v>
      </c>
      <c r="U94" s="9">
        <f>T94/F94</f>
        <v>0.93704006541291895</v>
      </c>
      <c r="V94" s="9">
        <f>E94*0.97</f>
        <v>27.16</v>
      </c>
      <c r="W94" s="9">
        <v>1.2430000000000001</v>
      </c>
      <c r="X94" s="9">
        <f>W94/F94</f>
        <v>1.0163532297628781</v>
      </c>
      <c r="Y94" s="9">
        <f>E94*0.94</f>
        <v>26.32</v>
      </c>
      <c r="Z94" s="9">
        <v>1.262</v>
      </c>
      <c r="AA94" s="9">
        <f>Z94/F94</f>
        <v>1.0318887980376124</v>
      </c>
      <c r="AB94" s="9">
        <f>E94*0.91</f>
        <v>25.48</v>
      </c>
      <c r="AC94" s="9">
        <v>1.2849999999999999</v>
      </c>
      <c r="AD94" s="9">
        <f>AC94/F94</f>
        <v>1.0506950122649221</v>
      </c>
      <c r="AE94" s="9">
        <f>E94*0.88</f>
        <v>24.64</v>
      </c>
      <c r="AF94" s="9">
        <v>1.302</v>
      </c>
      <c r="AG94" s="9">
        <f>AF94/F94</f>
        <v>1.0645952575633688</v>
      </c>
      <c r="AH94" s="9">
        <f>E94*0.85</f>
        <v>23.8</v>
      </c>
      <c r="AI94" s="9">
        <v>1.3280000000000001</v>
      </c>
      <c r="AJ94" s="9">
        <f>AI94/F94</f>
        <v>1.0858544562551105</v>
      </c>
    </row>
    <row r="95" spans="1:36" ht="25.25" customHeight="1" x14ac:dyDescent="0.35">
      <c r="A95" s="5"/>
      <c r="B95" s="5"/>
      <c r="C95" s="2" t="s">
        <v>29</v>
      </c>
      <c r="D95" s="2">
        <v>90</v>
      </c>
      <c r="E95" s="9">
        <f>D95*0.4</f>
        <v>36</v>
      </c>
      <c r="F95" s="10">
        <v>1.2230000000000001</v>
      </c>
      <c r="G95" s="9">
        <f t="shared" ref="G95:G102" si="70">E95*1.03</f>
        <v>37.08</v>
      </c>
      <c r="H95" s="9">
        <v>1.212</v>
      </c>
      <c r="I95" s="9">
        <f>H95/F94</f>
        <v>0.99100572363041695</v>
      </c>
      <c r="J95" s="9">
        <f>E95*1.06</f>
        <v>38.160000000000004</v>
      </c>
      <c r="K95" s="9">
        <v>1.1950000000000001</v>
      </c>
      <c r="L95" s="9">
        <f>K95/F94</f>
        <v>0.97710547833197059</v>
      </c>
      <c r="M95" s="9">
        <f t="shared" ref="M95:M102" si="71">E95*1.09</f>
        <v>39.24</v>
      </c>
      <c r="N95" s="9">
        <v>1.179</v>
      </c>
      <c r="O95" s="9">
        <f>N95/F94</f>
        <v>0.96402289452166801</v>
      </c>
      <c r="P95" s="9">
        <f t="shared" ref="P95:P102" si="72">E95*1.12</f>
        <v>40.320000000000007</v>
      </c>
      <c r="Q95" s="9">
        <v>1.163</v>
      </c>
      <c r="R95" s="9">
        <f>Q95/F94</f>
        <v>0.95094031071136542</v>
      </c>
      <c r="S95" s="9">
        <f t="shared" ref="S95:S102" si="73">E95*1.15</f>
        <v>41.4</v>
      </c>
      <c r="T95" s="9">
        <v>1.1479999999999999</v>
      </c>
      <c r="U95" s="9">
        <f>T95/F94</f>
        <v>0.93867538838920672</v>
      </c>
      <c r="V95" s="9">
        <f t="shared" ref="V95:V102" si="74">E95*0.97</f>
        <v>34.92</v>
      </c>
      <c r="W95" s="9">
        <v>1.236</v>
      </c>
      <c r="X95" s="9">
        <f>W95/F94</f>
        <v>1.0106295993458707</v>
      </c>
      <c r="Y95" s="9">
        <f t="shared" ref="Y95:Y102" si="75">E95*0.94</f>
        <v>33.839999999999996</v>
      </c>
      <c r="Z95" s="9">
        <v>1.25</v>
      </c>
      <c r="AA95" s="9">
        <f>Z95/F94</f>
        <v>1.0220768601798855</v>
      </c>
      <c r="AB95" s="9">
        <f t="shared" ref="AB95:AB102" si="76">E95*0.91</f>
        <v>32.76</v>
      </c>
      <c r="AC95" s="9">
        <v>1.262</v>
      </c>
      <c r="AD95" s="9">
        <f>AC95/F94</f>
        <v>1.0318887980376124</v>
      </c>
      <c r="AE95" s="9">
        <f t="shared" ref="AE95:AE102" si="77">E95*0.88</f>
        <v>31.68</v>
      </c>
      <c r="AF95" s="9">
        <v>1.276</v>
      </c>
      <c r="AG95" s="9">
        <f>AF95/F94</f>
        <v>1.0433360588716272</v>
      </c>
      <c r="AH95" s="9">
        <f t="shared" ref="AH95:AH102" si="78">E95*0.85</f>
        <v>30.599999999999998</v>
      </c>
      <c r="AI95" s="9">
        <v>1.29</v>
      </c>
      <c r="AJ95" s="9">
        <f>AI95/F94</f>
        <v>1.0547833197056418</v>
      </c>
    </row>
    <row r="96" spans="1:36" ht="25.25" customHeight="1" x14ac:dyDescent="0.35">
      <c r="A96" s="5"/>
      <c r="B96" s="5"/>
      <c r="C96" s="2" t="s">
        <v>30</v>
      </c>
      <c r="D96" s="2">
        <v>2</v>
      </c>
      <c r="E96" s="9">
        <f>16.5+D96*0.4</f>
        <v>17.3</v>
      </c>
      <c r="F96" s="10">
        <v>1.2230000000000001</v>
      </c>
      <c r="G96" s="9">
        <f t="shared" si="70"/>
        <v>17.819000000000003</v>
      </c>
      <c r="H96" s="9">
        <v>1.2090000000000001</v>
      </c>
      <c r="I96" s="9">
        <f>H96/F94</f>
        <v>0.98855273916598529</v>
      </c>
      <c r="J96" s="9">
        <f>E96*1.06</f>
        <v>18.338000000000001</v>
      </c>
      <c r="K96" s="9">
        <v>1.1950000000000001</v>
      </c>
      <c r="L96" s="9">
        <f>K96/F94</f>
        <v>0.97710547833197059</v>
      </c>
      <c r="M96" s="9">
        <f t="shared" si="71"/>
        <v>18.857000000000003</v>
      </c>
      <c r="N96" s="9">
        <v>1.18</v>
      </c>
      <c r="O96" s="9">
        <f>N96/F94</f>
        <v>0.96484055600981178</v>
      </c>
      <c r="P96" s="9">
        <f t="shared" si="72"/>
        <v>19.376000000000001</v>
      </c>
      <c r="Q96" s="9">
        <v>1.1659999999999999</v>
      </c>
      <c r="R96" s="9">
        <f>Q96/F94</f>
        <v>0.95339329517579707</v>
      </c>
      <c r="S96" s="9">
        <f t="shared" si="73"/>
        <v>19.895</v>
      </c>
      <c r="T96" s="9">
        <v>1.153</v>
      </c>
      <c r="U96" s="9">
        <f>T96/F94</f>
        <v>0.94276369582992636</v>
      </c>
      <c r="V96" s="9">
        <f t="shared" si="74"/>
        <v>16.780999999999999</v>
      </c>
      <c r="W96" s="9">
        <v>1.2390000000000001</v>
      </c>
      <c r="X96" s="9">
        <f>W96/F94</f>
        <v>1.0130825838103026</v>
      </c>
      <c r="Y96" s="9">
        <f t="shared" si="75"/>
        <v>16.262</v>
      </c>
      <c r="Z96" s="9">
        <v>1.2549999999999999</v>
      </c>
      <c r="AA96" s="9">
        <f>Z96/F94</f>
        <v>1.0261651676206049</v>
      </c>
      <c r="AB96" s="9">
        <f t="shared" si="76"/>
        <v>15.743</v>
      </c>
      <c r="AC96" s="9">
        <v>1.272</v>
      </c>
      <c r="AD96" s="9">
        <f>AC96/F94</f>
        <v>1.0400654129190514</v>
      </c>
      <c r="AE96" s="9">
        <f t="shared" si="77"/>
        <v>15.224</v>
      </c>
      <c r="AF96" s="9">
        <v>1.29</v>
      </c>
      <c r="AG96" s="9">
        <f>AF96/F94</f>
        <v>1.0547833197056418</v>
      </c>
      <c r="AH96" s="9">
        <f t="shared" si="78"/>
        <v>14.705</v>
      </c>
      <c r="AI96" s="9">
        <v>1.306</v>
      </c>
      <c r="AJ96" s="9">
        <f>AI96/F94</f>
        <v>1.0678659035159443</v>
      </c>
    </row>
    <row r="97" spans="1:36" ht="25.25" customHeight="1" x14ac:dyDescent="0.35">
      <c r="A97" s="5"/>
      <c r="B97" s="5"/>
      <c r="C97" s="11" t="s">
        <v>31</v>
      </c>
      <c r="D97" s="2">
        <v>35</v>
      </c>
      <c r="E97" s="9">
        <f>25+D97*0.4</f>
        <v>39</v>
      </c>
      <c r="F97" s="10">
        <v>1.2230000000000001</v>
      </c>
      <c r="G97" s="9">
        <f t="shared" si="70"/>
        <v>40.17</v>
      </c>
      <c r="H97" s="9">
        <v>1.24</v>
      </c>
      <c r="I97" s="9">
        <f>H97/F94</f>
        <v>1.0139002452984465</v>
      </c>
      <c r="J97" s="9">
        <f>E97*1.06</f>
        <v>41.34</v>
      </c>
      <c r="K97" s="9">
        <v>1.256</v>
      </c>
      <c r="L97" s="9">
        <f>K97/F94</f>
        <v>1.0269828291087488</v>
      </c>
      <c r="M97" s="9">
        <f t="shared" si="71"/>
        <v>42.510000000000005</v>
      </c>
      <c r="N97" s="9">
        <v>1.2729999999999999</v>
      </c>
      <c r="O97" s="9">
        <f>N97/F94</f>
        <v>1.0408830744071953</v>
      </c>
      <c r="P97" s="9">
        <f t="shared" si="72"/>
        <v>43.680000000000007</v>
      </c>
      <c r="Q97" s="9">
        <v>1.2889999999999999</v>
      </c>
      <c r="R97" s="9">
        <f>Q97/F94</f>
        <v>1.0539656582174979</v>
      </c>
      <c r="S97" s="9">
        <f t="shared" si="73"/>
        <v>44.849999999999994</v>
      </c>
      <c r="T97" s="9">
        <v>1.306</v>
      </c>
      <c r="U97" s="9">
        <f>T97/F94</f>
        <v>1.0678659035159443</v>
      </c>
      <c r="V97" s="9">
        <f t="shared" si="74"/>
        <v>37.83</v>
      </c>
      <c r="W97" s="9">
        <v>1.2070000000000001</v>
      </c>
      <c r="X97" s="9">
        <f>W97/F94</f>
        <v>0.98691741618969742</v>
      </c>
      <c r="Y97" s="9">
        <f t="shared" si="75"/>
        <v>36.659999999999997</v>
      </c>
      <c r="Z97" s="9">
        <v>1.19</v>
      </c>
      <c r="AA97" s="9">
        <f>Z97/F94</f>
        <v>0.97301717089125095</v>
      </c>
      <c r="AB97" s="9">
        <f t="shared" si="76"/>
        <v>35.49</v>
      </c>
      <c r="AC97" s="9">
        <v>1.1739999999999999</v>
      </c>
      <c r="AD97" s="9">
        <f>AC97/F94</f>
        <v>0.95993458708094836</v>
      </c>
      <c r="AE97" s="9">
        <f t="shared" si="77"/>
        <v>34.32</v>
      </c>
      <c r="AF97" s="9">
        <v>1.157</v>
      </c>
      <c r="AG97" s="9">
        <f>AF97/F94</f>
        <v>0.94603434178250201</v>
      </c>
      <c r="AH97" s="9">
        <f t="shared" si="78"/>
        <v>33.15</v>
      </c>
      <c r="AI97" s="9">
        <v>1.1399999999999999</v>
      </c>
      <c r="AJ97" s="9">
        <f>AI97/F94</f>
        <v>0.93213409648405543</v>
      </c>
    </row>
    <row r="98" spans="1:36" ht="25.25" customHeight="1" x14ac:dyDescent="0.35">
      <c r="A98" s="5"/>
      <c r="B98" s="5"/>
      <c r="C98" s="2" t="s">
        <v>4</v>
      </c>
      <c r="D98" s="2">
        <v>3</v>
      </c>
      <c r="E98" s="9">
        <f>15+D98*0.4</f>
        <v>16.2</v>
      </c>
      <c r="F98" s="10">
        <v>1.2230000000000001</v>
      </c>
      <c r="G98" s="9">
        <f t="shared" si="70"/>
        <v>16.686</v>
      </c>
      <c r="H98" s="9">
        <v>1.2450000000000001</v>
      </c>
      <c r="I98" s="9">
        <f>H98/F94</f>
        <v>1.0179885527391661</v>
      </c>
      <c r="J98" s="9">
        <f>E98*1.06</f>
        <v>17.172000000000001</v>
      </c>
      <c r="K98" s="9">
        <v>1.266</v>
      </c>
      <c r="L98" s="9">
        <f>K98/F94</f>
        <v>1.0351594439901881</v>
      </c>
      <c r="M98" s="9">
        <f t="shared" si="71"/>
        <v>17.658000000000001</v>
      </c>
      <c r="N98" s="9">
        <v>1.288</v>
      </c>
      <c r="O98" s="9">
        <f>N98/F94</f>
        <v>1.053147996729354</v>
      </c>
      <c r="P98" s="9">
        <f t="shared" si="72"/>
        <v>18.144000000000002</v>
      </c>
      <c r="Q98" s="9">
        <v>1.31</v>
      </c>
      <c r="R98" s="9">
        <f>Q98/F94</f>
        <v>1.0711365494685201</v>
      </c>
      <c r="S98" s="9">
        <f t="shared" si="73"/>
        <v>18.63</v>
      </c>
      <c r="T98" s="9">
        <v>1.331</v>
      </c>
      <c r="U98" s="9">
        <f>T98/F94</f>
        <v>1.0883074407195421</v>
      </c>
      <c r="V98" s="9">
        <f t="shared" si="74"/>
        <v>15.713999999999999</v>
      </c>
      <c r="W98" s="9">
        <v>1.202</v>
      </c>
      <c r="X98" s="9">
        <f>W98/F94</f>
        <v>0.98282910874897778</v>
      </c>
      <c r="Y98" s="9">
        <f t="shared" si="75"/>
        <v>15.227999999999998</v>
      </c>
      <c r="Z98" s="9">
        <v>1.181</v>
      </c>
      <c r="AA98" s="9">
        <f>Z98/F94</f>
        <v>0.96565821749795577</v>
      </c>
      <c r="AB98" s="9">
        <f t="shared" si="76"/>
        <v>14.741999999999999</v>
      </c>
      <c r="AC98" s="9">
        <v>1.1599999999999999</v>
      </c>
      <c r="AD98" s="9">
        <f>AC98/F94</f>
        <v>0.94848732624693366</v>
      </c>
      <c r="AE98" s="9">
        <f t="shared" si="77"/>
        <v>14.256</v>
      </c>
      <c r="AF98" s="9">
        <v>1.139</v>
      </c>
      <c r="AG98" s="9">
        <f>AF98/F94</f>
        <v>0.93131643499591166</v>
      </c>
      <c r="AH98" s="9">
        <f t="shared" si="78"/>
        <v>13.77</v>
      </c>
      <c r="AI98" s="9">
        <v>1.1180000000000001</v>
      </c>
      <c r="AJ98" s="9">
        <f>AI98/F94</f>
        <v>0.91414554374488965</v>
      </c>
    </row>
    <row r="99" spans="1:36" ht="25.25" hidden="1" customHeight="1" x14ac:dyDescent="0.35">
      <c r="A99" s="5"/>
      <c r="B99" s="5"/>
      <c r="C99" s="12" t="s">
        <v>12</v>
      </c>
      <c r="D99" s="13">
        <v>5.4E-6</v>
      </c>
      <c r="E99" s="14">
        <f>0.0000006+D99*0.4</f>
        <v>2.7599999999999998E-6</v>
      </c>
      <c r="F99" s="10">
        <v>1.2230000000000001</v>
      </c>
      <c r="G99" s="14">
        <f t="shared" si="70"/>
        <v>2.8427999999999997E-6</v>
      </c>
      <c r="H99" s="9">
        <v>1.224</v>
      </c>
      <c r="I99" s="9">
        <f>H99/F95</f>
        <v>1.0008176614881439</v>
      </c>
      <c r="J99" s="14">
        <f t="shared" ref="J99" si="79">E99*1.06</f>
        <v>2.9256E-6</v>
      </c>
      <c r="K99" s="9">
        <v>1.226</v>
      </c>
      <c r="L99" s="9">
        <f>K99/F95</f>
        <v>1.0024529844644317</v>
      </c>
      <c r="M99" s="14">
        <f t="shared" si="71"/>
        <v>3.0083999999999999E-6</v>
      </c>
      <c r="N99" s="9">
        <v>1.226</v>
      </c>
      <c r="O99" s="9">
        <f>N99/F95</f>
        <v>1.0024529844644317</v>
      </c>
      <c r="P99" s="14">
        <f t="shared" si="72"/>
        <v>3.0912000000000002E-6</v>
      </c>
      <c r="Q99" s="9">
        <v>1.2270000000000001</v>
      </c>
      <c r="R99" s="9">
        <f>Q99/F95</f>
        <v>1.0032706459525755</v>
      </c>
      <c r="S99" s="14">
        <f t="shared" si="73"/>
        <v>3.1739999999999996E-6</v>
      </c>
      <c r="T99" s="9">
        <v>1.228</v>
      </c>
      <c r="U99" s="9">
        <f>T99/F95</f>
        <v>1.0040883074407194</v>
      </c>
      <c r="V99" s="14">
        <f t="shared" si="74"/>
        <v>2.6772E-6</v>
      </c>
      <c r="W99" s="9">
        <v>1.222</v>
      </c>
      <c r="X99" s="9">
        <f>W99/F95</f>
        <v>0.99918233851185601</v>
      </c>
      <c r="Y99" s="14">
        <f t="shared" si="75"/>
        <v>2.5943999999999997E-6</v>
      </c>
      <c r="Z99" s="9">
        <v>1.2210000000000001</v>
      </c>
      <c r="AA99" s="9">
        <f>Z99/F95</f>
        <v>0.99836467702371223</v>
      </c>
      <c r="AB99" s="14">
        <f t="shared" si="76"/>
        <v>2.5115999999999998E-6</v>
      </c>
      <c r="AC99" s="9">
        <v>1.22</v>
      </c>
      <c r="AD99" s="9">
        <f>AC99/F95</f>
        <v>0.99754701553556813</v>
      </c>
      <c r="AE99" s="14">
        <f t="shared" si="77"/>
        <v>2.4287999999999999E-6</v>
      </c>
      <c r="AF99" s="9">
        <v>1.218</v>
      </c>
      <c r="AG99" s="9">
        <f>AF99/F95</f>
        <v>0.99591169255928036</v>
      </c>
      <c r="AH99" s="14">
        <f t="shared" si="78"/>
        <v>2.3459999999999996E-6</v>
      </c>
      <c r="AI99" s="9">
        <v>1.2170000000000001</v>
      </c>
      <c r="AJ99" s="9">
        <f>AI99/F95</f>
        <v>0.99509403107113659</v>
      </c>
    </row>
    <row r="100" spans="1:36" ht="25.25" hidden="1" customHeight="1" x14ac:dyDescent="0.35">
      <c r="A100" s="5"/>
      <c r="B100" s="5"/>
      <c r="C100" s="2" t="s">
        <v>13</v>
      </c>
      <c r="D100" s="14">
        <f>100/1000/24/3600/7</f>
        <v>1.6534391534391535E-7</v>
      </c>
      <c r="E100" s="14">
        <f>D100*0.4</f>
        <v>6.6137566137566138E-8</v>
      </c>
      <c r="F100" s="10">
        <v>1.2230000000000001</v>
      </c>
      <c r="G100" s="14">
        <f t="shared" si="70"/>
        <v>6.8121693121693122E-8</v>
      </c>
      <c r="H100" s="9">
        <v>1.222</v>
      </c>
      <c r="I100" s="9">
        <f>H100/F94</f>
        <v>0.99918233851185601</v>
      </c>
      <c r="J100" s="14">
        <f>E100*1.06</f>
        <v>7.0105820105820105E-8</v>
      </c>
      <c r="K100" s="9">
        <v>1.2210000000000001</v>
      </c>
      <c r="L100" s="9">
        <f>K100/F94</f>
        <v>0.99836467702371223</v>
      </c>
      <c r="M100" s="14">
        <f t="shared" si="71"/>
        <v>7.2089947089947102E-8</v>
      </c>
      <c r="N100" s="9">
        <v>1.22</v>
      </c>
      <c r="O100" s="9">
        <f>N100/F94</f>
        <v>0.99754701553556813</v>
      </c>
      <c r="P100" s="14">
        <f t="shared" si="72"/>
        <v>7.4074074074074086E-8</v>
      </c>
      <c r="Q100" s="9">
        <v>1.2190000000000001</v>
      </c>
      <c r="R100" s="9">
        <f>Q100/F94</f>
        <v>0.99672935404742435</v>
      </c>
      <c r="S100" s="14">
        <f t="shared" si="73"/>
        <v>7.6058201058201056E-8</v>
      </c>
      <c r="T100" s="9">
        <v>1.218</v>
      </c>
      <c r="U100" s="9">
        <f>T100/F94</f>
        <v>0.99591169255928036</v>
      </c>
      <c r="V100" s="14">
        <f t="shared" si="74"/>
        <v>6.4153439153439155E-8</v>
      </c>
      <c r="W100" s="9">
        <v>1.224</v>
      </c>
      <c r="X100" s="9">
        <f>W100/F94</f>
        <v>1.0008176614881439</v>
      </c>
      <c r="Y100" s="14">
        <f t="shared" si="75"/>
        <v>6.2169312169312171E-8</v>
      </c>
      <c r="Z100" s="9">
        <v>1.226</v>
      </c>
      <c r="AA100" s="9">
        <f>Z100/F94</f>
        <v>1.0024529844644317</v>
      </c>
      <c r="AB100" s="14">
        <f t="shared" si="76"/>
        <v>6.0185185185185187E-8</v>
      </c>
      <c r="AC100" s="9">
        <v>1.2270000000000001</v>
      </c>
      <c r="AD100" s="9">
        <f>AC100/F94</f>
        <v>1.0032706459525755</v>
      </c>
      <c r="AE100" s="14">
        <f t="shared" si="77"/>
        <v>5.8201058201058204E-8</v>
      </c>
      <c r="AF100" s="9">
        <v>1.228</v>
      </c>
      <c r="AG100" s="9">
        <f>AF100/F94</f>
        <v>1.0040883074407194</v>
      </c>
      <c r="AH100" s="14">
        <f t="shared" si="78"/>
        <v>5.6216931216931214E-8</v>
      </c>
      <c r="AI100" s="9">
        <v>1.2290000000000001</v>
      </c>
      <c r="AJ100" s="9">
        <f>AI100/F94</f>
        <v>1.0049059689288635</v>
      </c>
    </row>
    <row r="101" spans="1:36" s="9" customFormat="1" ht="25.25" hidden="1" customHeight="1" x14ac:dyDescent="0.35">
      <c r="A101" s="5"/>
      <c r="B101" s="5"/>
      <c r="C101" s="7" t="s">
        <v>5</v>
      </c>
      <c r="D101" s="9">
        <v>1</v>
      </c>
      <c r="E101" s="9">
        <f>D101*0.4</f>
        <v>0.4</v>
      </c>
      <c r="F101" s="10">
        <v>1.2230000000000001</v>
      </c>
      <c r="G101" s="9">
        <f t="shared" si="70"/>
        <v>0.41200000000000003</v>
      </c>
      <c r="H101" s="9">
        <v>1.2230000000000001</v>
      </c>
      <c r="I101" s="9">
        <f>H101/F94</f>
        <v>1</v>
      </c>
      <c r="J101" s="9">
        <f>E101*1.06</f>
        <v>0.42400000000000004</v>
      </c>
      <c r="K101" s="9">
        <v>1.2230000000000001</v>
      </c>
      <c r="L101" s="9">
        <f>K101/F94</f>
        <v>1</v>
      </c>
      <c r="M101" s="9">
        <f t="shared" si="71"/>
        <v>0.43600000000000005</v>
      </c>
      <c r="N101" s="9">
        <v>1.2230000000000001</v>
      </c>
      <c r="O101" s="9">
        <f>N101/F94</f>
        <v>1</v>
      </c>
      <c r="P101" s="9">
        <f t="shared" si="72"/>
        <v>0.44800000000000006</v>
      </c>
      <c r="Q101" s="9">
        <v>1.2230000000000001</v>
      </c>
      <c r="R101" s="9">
        <f>Q101/F94</f>
        <v>1</v>
      </c>
      <c r="S101" s="9">
        <f t="shared" si="73"/>
        <v>0.45999999999999996</v>
      </c>
      <c r="T101" s="9">
        <v>1.2230000000000001</v>
      </c>
      <c r="U101" s="9">
        <f>T101/F94</f>
        <v>1</v>
      </c>
      <c r="V101" s="9">
        <f t="shared" si="74"/>
        <v>0.38800000000000001</v>
      </c>
      <c r="W101" s="9">
        <v>1.2230000000000001</v>
      </c>
      <c r="X101" s="9">
        <f>W101/F94</f>
        <v>1</v>
      </c>
      <c r="Y101" s="9">
        <f t="shared" si="75"/>
        <v>0.376</v>
      </c>
      <c r="Z101" s="9">
        <v>1.2230000000000001</v>
      </c>
      <c r="AA101" s="9">
        <f>Z101/F94</f>
        <v>1</v>
      </c>
      <c r="AB101" s="9">
        <f t="shared" si="76"/>
        <v>0.36400000000000005</v>
      </c>
      <c r="AC101" s="9">
        <v>1.2230000000000001</v>
      </c>
      <c r="AD101" s="9">
        <f>AC101/F94</f>
        <v>1</v>
      </c>
      <c r="AE101" s="9">
        <f t="shared" si="77"/>
        <v>0.35200000000000004</v>
      </c>
      <c r="AF101" s="9">
        <v>1.224</v>
      </c>
      <c r="AG101" s="9">
        <f>AF101/F94</f>
        <v>1.0008176614881439</v>
      </c>
      <c r="AH101" s="9">
        <f t="shared" si="78"/>
        <v>0.34</v>
      </c>
      <c r="AI101" s="9">
        <v>1.224</v>
      </c>
      <c r="AJ101" s="9">
        <f>AI101/F94</f>
        <v>1.0008176614881439</v>
      </c>
    </row>
    <row r="102" spans="1:36" ht="25.25" hidden="1" customHeight="1" x14ac:dyDescent="0.35">
      <c r="A102" s="5"/>
      <c r="B102" s="5"/>
      <c r="C102" s="2" t="s">
        <v>6</v>
      </c>
      <c r="D102" s="14">
        <f>100/1000/24/3600</f>
        <v>1.1574074074074074E-6</v>
      </c>
      <c r="E102" s="14">
        <f>D102*0.4</f>
        <v>4.6296296296296297E-7</v>
      </c>
      <c r="F102" s="10">
        <v>1.2230000000000001</v>
      </c>
      <c r="G102" s="14">
        <f t="shared" si="70"/>
        <v>4.7685185185185191E-7</v>
      </c>
      <c r="H102" s="9">
        <v>1.2230000000000001</v>
      </c>
      <c r="I102" s="9">
        <f>H102/F94</f>
        <v>1</v>
      </c>
      <c r="J102" s="14">
        <f>E102*1.06</f>
        <v>4.9074074074074079E-7</v>
      </c>
      <c r="K102" s="9">
        <v>1.2230000000000001</v>
      </c>
      <c r="L102" s="9">
        <f>K102/F94</f>
        <v>1</v>
      </c>
      <c r="M102" s="14">
        <f t="shared" si="71"/>
        <v>5.0462962962962968E-7</v>
      </c>
      <c r="N102" s="9">
        <v>1.2230000000000001</v>
      </c>
      <c r="O102" s="9">
        <f>N102/F94</f>
        <v>1</v>
      </c>
      <c r="P102" s="14">
        <f t="shared" si="72"/>
        <v>5.1851851851851856E-7</v>
      </c>
      <c r="Q102" s="9">
        <v>1.2230000000000001</v>
      </c>
      <c r="R102" s="9">
        <f>Q102/F94</f>
        <v>1</v>
      </c>
      <c r="S102" s="14">
        <f t="shared" si="73"/>
        <v>5.3240740740740734E-7</v>
      </c>
      <c r="T102" s="9">
        <v>1.2230000000000001</v>
      </c>
      <c r="U102" s="9">
        <f>T102/F94</f>
        <v>1</v>
      </c>
      <c r="V102" s="14">
        <f t="shared" si="74"/>
        <v>4.4907407407407408E-7</v>
      </c>
      <c r="W102" s="9">
        <v>1.2230000000000001</v>
      </c>
      <c r="X102" s="9">
        <f>W102/F94</f>
        <v>1</v>
      </c>
      <c r="Y102" s="14">
        <f t="shared" si="75"/>
        <v>4.3518518518518514E-7</v>
      </c>
      <c r="Z102" s="9">
        <v>1.2230000000000001</v>
      </c>
      <c r="AA102" s="9">
        <f>Z102/F94</f>
        <v>1</v>
      </c>
      <c r="AB102" s="14">
        <f t="shared" si="76"/>
        <v>4.2129629629629631E-7</v>
      </c>
      <c r="AC102" s="9">
        <v>1.224</v>
      </c>
      <c r="AD102" s="9">
        <f>AC102/F94</f>
        <v>1.0008176614881439</v>
      </c>
      <c r="AE102" s="14">
        <f t="shared" si="77"/>
        <v>4.0740740740740743E-7</v>
      </c>
      <c r="AF102" s="9">
        <v>1.224</v>
      </c>
      <c r="AG102" s="9">
        <f>AF102/F94</f>
        <v>1.0008176614881439</v>
      </c>
      <c r="AH102" s="14">
        <f t="shared" si="78"/>
        <v>3.9351851851851849E-7</v>
      </c>
      <c r="AI102" s="9">
        <v>1.224</v>
      </c>
      <c r="AJ102" s="9">
        <f>AI102/F94</f>
        <v>1.0008176614881439</v>
      </c>
    </row>
    <row r="104" spans="1:36" x14ac:dyDescent="0.35">
      <c r="E104" s="1" t="s">
        <v>1</v>
      </c>
      <c r="F104" s="1"/>
      <c r="G104" s="1" t="s">
        <v>15</v>
      </c>
      <c r="H104" s="1"/>
      <c r="I104" s="1"/>
      <c r="J104" s="1" t="s">
        <v>16</v>
      </c>
      <c r="K104" s="1"/>
      <c r="L104" s="1"/>
      <c r="M104" s="1" t="s">
        <v>17</v>
      </c>
      <c r="N104" s="1"/>
      <c r="O104" s="1"/>
      <c r="P104" s="1" t="s">
        <v>18</v>
      </c>
      <c r="Q104" s="1"/>
      <c r="R104" s="1"/>
      <c r="S104" s="1" t="s">
        <v>19</v>
      </c>
      <c r="T104" s="1"/>
      <c r="U104" s="1"/>
      <c r="V104" s="1" t="s">
        <v>20</v>
      </c>
      <c r="W104" s="1"/>
      <c r="X104" s="1"/>
      <c r="Y104" s="1" t="s">
        <v>21</v>
      </c>
      <c r="Z104" s="1"/>
      <c r="AA104" s="1"/>
      <c r="AB104" s="1" t="s">
        <v>22</v>
      </c>
      <c r="AC104" s="1"/>
      <c r="AD104" s="1"/>
      <c r="AE104" s="1" t="s">
        <v>23</v>
      </c>
      <c r="AF104" s="1"/>
      <c r="AG104" s="1"/>
      <c r="AH104" s="1" t="s">
        <v>24</v>
      </c>
      <c r="AI104" s="1"/>
      <c r="AJ104" s="1"/>
    </row>
    <row r="105" spans="1:36" ht="25.25" customHeight="1" x14ac:dyDescent="0.35">
      <c r="A105" s="1" t="s">
        <v>26</v>
      </c>
      <c r="B105" s="8">
        <v>0.45</v>
      </c>
      <c r="C105" s="2" t="s">
        <v>3</v>
      </c>
      <c r="D105" s="2">
        <v>70</v>
      </c>
      <c r="E105" s="9">
        <f>D105*0.45</f>
        <v>31.5</v>
      </c>
      <c r="F105" s="10">
        <v>1.1180000000000001</v>
      </c>
      <c r="G105" s="9">
        <f>E105*1.03</f>
        <v>32.445</v>
      </c>
      <c r="H105" s="9">
        <v>1.101</v>
      </c>
      <c r="I105" s="9">
        <f>H105/F105</f>
        <v>0.98479427549194976</v>
      </c>
      <c r="J105" s="9">
        <f>E105*1.06</f>
        <v>33.39</v>
      </c>
      <c r="K105" s="9">
        <v>1.087</v>
      </c>
      <c r="L105" s="9">
        <f>K105/F105</f>
        <v>0.97227191413237912</v>
      </c>
      <c r="M105" s="9">
        <f>E105*1.09</f>
        <v>34.335000000000001</v>
      </c>
      <c r="N105" s="9">
        <v>1.0720000000000001</v>
      </c>
      <c r="O105" s="9">
        <f>N105/F105</f>
        <v>0.95885509838998206</v>
      </c>
      <c r="P105" s="9">
        <f>E105*1.12</f>
        <v>35.28</v>
      </c>
      <c r="Q105" s="9">
        <v>1.0589999999999999</v>
      </c>
      <c r="R105" s="9">
        <f>Q105/F105</f>
        <v>0.94722719141323775</v>
      </c>
      <c r="S105" s="9">
        <f>E105*1.15</f>
        <v>36.224999999999994</v>
      </c>
      <c r="T105" s="9">
        <v>1.0449999999999999</v>
      </c>
      <c r="U105" s="9">
        <f>T105/F105</f>
        <v>0.93470483005366711</v>
      </c>
      <c r="V105" s="9">
        <f>E105*0.97</f>
        <v>30.555</v>
      </c>
      <c r="W105" s="9">
        <v>1.1359999999999999</v>
      </c>
      <c r="X105" s="9">
        <f>W105/F105</f>
        <v>1.0161001788908763</v>
      </c>
      <c r="Y105" s="9">
        <f>E105*0.94</f>
        <v>29.61</v>
      </c>
      <c r="Z105" s="9">
        <v>1.153</v>
      </c>
      <c r="AA105" s="9">
        <f>Z105/F105</f>
        <v>1.0313059033989265</v>
      </c>
      <c r="AB105" s="9">
        <f>E105*0.91</f>
        <v>28.665000000000003</v>
      </c>
      <c r="AC105" s="9">
        <v>1.1739999999999999</v>
      </c>
      <c r="AD105" s="9">
        <f>AC105/F105</f>
        <v>1.0500894454382825</v>
      </c>
      <c r="AE105" s="9">
        <f>E105*0.88</f>
        <v>27.72</v>
      </c>
      <c r="AF105" s="9">
        <v>1.194</v>
      </c>
      <c r="AG105" s="9">
        <f>AF105/F105</f>
        <v>1.0679785330948119</v>
      </c>
      <c r="AH105" s="9">
        <f>E105*0.85</f>
        <v>26.774999999999999</v>
      </c>
      <c r="AI105" s="9">
        <v>1.212</v>
      </c>
      <c r="AJ105" s="9">
        <f>AI105/F105</f>
        <v>1.0840787119856885</v>
      </c>
    </row>
    <row r="106" spans="1:36" ht="25.25" customHeight="1" x14ac:dyDescent="0.35">
      <c r="A106" s="5"/>
      <c r="B106" s="5"/>
      <c r="C106" s="2" t="s">
        <v>29</v>
      </c>
      <c r="D106" s="2">
        <v>90</v>
      </c>
      <c r="E106" s="9">
        <f>D106*0.45</f>
        <v>40.5</v>
      </c>
      <c r="F106" s="10">
        <v>1.1180000000000001</v>
      </c>
      <c r="G106" s="9">
        <f t="shared" ref="G106:G113" si="80">E106*1.03</f>
        <v>41.715000000000003</v>
      </c>
      <c r="H106" s="9">
        <v>1.1000000000000001</v>
      </c>
      <c r="I106" s="9">
        <f>H106/F105</f>
        <v>0.98389982110912344</v>
      </c>
      <c r="J106" s="9">
        <f>E106*1.06</f>
        <v>42.93</v>
      </c>
      <c r="K106" s="9">
        <v>1.083</v>
      </c>
      <c r="L106" s="9">
        <f>K106/F105</f>
        <v>0.9686940966010732</v>
      </c>
      <c r="M106" s="9">
        <f t="shared" ref="M106:M113" si="81">E106*1.09</f>
        <v>44.145000000000003</v>
      </c>
      <c r="N106" s="9">
        <v>1.0660000000000001</v>
      </c>
      <c r="O106" s="9">
        <f>N106/F105</f>
        <v>0.95348837209302317</v>
      </c>
      <c r="P106" s="9">
        <f t="shared" ref="P106:P113" si="82">E106*1.12</f>
        <v>45.360000000000007</v>
      </c>
      <c r="Q106" s="9">
        <v>1.0449999999999999</v>
      </c>
      <c r="R106" s="9">
        <f>Q106/F105</f>
        <v>0.93470483005366711</v>
      </c>
      <c r="S106" s="9">
        <f t="shared" ref="S106:S113" si="83">E106*1.15</f>
        <v>46.574999999999996</v>
      </c>
      <c r="T106" s="9">
        <v>1.032</v>
      </c>
      <c r="U106" s="9">
        <f>T106/F105</f>
        <v>0.92307692307692302</v>
      </c>
      <c r="V106" s="9">
        <f t="shared" ref="V106:V113" si="84">E106*0.97</f>
        <v>39.284999999999997</v>
      </c>
      <c r="W106" s="9">
        <v>1.1359999999999999</v>
      </c>
      <c r="X106" s="9">
        <f>W106/F105</f>
        <v>1.0161001788908763</v>
      </c>
      <c r="Y106" s="9">
        <f t="shared" ref="Y106:Y113" si="85">E106*0.94</f>
        <v>38.07</v>
      </c>
      <c r="Z106" s="9">
        <v>1.155</v>
      </c>
      <c r="AA106" s="9">
        <f>Z106/F105</f>
        <v>1.0330948121645795</v>
      </c>
      <c r="AB106" s="9">
        <f t="shared" ref="AB106:AB113" si="86">E106*0.91</f>
        <v>36.855000000000004</v>
      </c>
      <c r="AC106" s="9">
        <v>1.173</v>
      </c>
      <c r="AD106" s="9">
        <f>AC106/F105</f>
        <v>1.0491949910554561</v>
      </c>
      <c r="AE106" s="9">
        <f t="shared" ref="AE106:AE113" si="87">E106*0.88</f>
        <v>35.64</v>
      </c>
      <c r="AF106" s="9">
        <v>1.1870000000000001</v>
      </c>
      <c r="AG106" s="9">
        <f>AF106/F105</f>
        <v>1.0617173524150267</v>
      </c>
      <c r="AH106" s="9">
        <f t="shared" ref="AH106:AH113" si="88">E106*0.85</f>
        <v>34.424999999999997</v>
      </c>
      <c r="AI106" s="9">
        <v>1.202</v>
      </c>
      <c r="AJ106" s="9">
        <f>AI106/F105</f>
        <v>1.0751341681574238</v>
      </c>
    </row>
    <row r="107" spans="1:36" ht="25.25" customHeight="1" x14ac:dyDescent="0.35">
      <c r="A107" s="5"/>
      <c r="B107" s="5"/>
      <c r="C107" s="2" t="s">
        <v>30</v>
      </c>
      <c r="D107" s="2">
        <v>2</v>
      </c>
      <c r="E107" s="9">
        <f>16.5+D107*0.45</f>
        <v>17.399999999999999</v>
      </c>
      <c r="F107" s="10">
        <v>1.1180000000000001</v>
      </c>
      <c r="G107" s="9">
        <f t="shared" si="80"/>
        <v>17.922000000000001</v>
      </c>
      <c r="H107" s="9">
        <v>1.103</v>
      </c>
      <c r="I107" s="9">
        <f>H107/F105</f>
        <v>0.98658318425760272</v>
      </c>
      <c r="J107" s="9">
        <f>E107*1.06</f>
        <v>18.443999999999999</v>
      </c>
      <c r="K107" s="9">
        <v>1.0880000000000001</v>
      </c>
      <c r="L107" s="9">
        <f>K107/F105</f>
        <v>0.97316636851520566</v>
      </c>
      <c r="M107" s="9">
        <f t="shared" si="81"/>
        <v>18.966000000000001</v>
      </c>
      <c r="N107" s="9">
        <v>1.0740000000000001</v>
      </c>
      <c r="O107" s="9">
        <f>N107/F105</f>
        <v>0.96064400715563503</v>
      </c>
      <c r="P107" s="9">
        <f t="shared" si="82"/>
        <v>19.488</v>
      </c>
      <c r="Q107" s="9">
        <v>1.0609999999999999</v>
      </c>
      <c r="R107" s="9">
        <f>Q107/F105</f>
        <v>0.94901610017889071</v>
      </c>
      <c r="S107" s="9">
        <f t="shared" si="83"/>
        <v>20.009999999999998</v>
      </c>
      <c r="T107" s="9">
        <v>1.0469999999999999</v>
      </c>
      <c r="U107" s="9">
        <f>T107/F105</f>
        <v>0.93649373881932008</v>
      </c>
      <c r="V107" s="9">
        <f t="shared" si="84"/>
        <v>16.877999999999997</v>
      </c>
      <c r="W107" s="9">
        <v>1.135</v>
      </c>
      <c r="X107" s="9">
        <f>W107/F105</f>
        <v>1.0152057245080499</v>
      </c>
      <c r="Y107" s="9">
        <f t="shared" si="85"/>
        <v>16.355999999999998</v>
      </c>
      <c r="Z107" s="9">
        <v>1.1519999999999999</v>
      </c>
      <c r="AA107" s="9">
        <f>Z107/F105</f>
        <v>1.0304114490161</v>
      </c>
      <c r="AB107" s="9">
        <f t="shared" si="86"/>
        <v>15.834</v>
      </c>
      <c r="AC107" s="9">
        <v>1.171</v>
      </c>
      <c r="AD107" s="9">
        <f>AC107/F105</f>
        <v>1.0474060822898033</v>
      </c>
      <c r="AE107" s="9">
        <f t="shared" si="87"/>
        <v>15.311999999999999</v>
      </c>
      <c r="AF107" s="9">
        <v>1.1910000000000001</v>
      </c>
      <c r="AG107" s="9">
        <f>AF107/F105</f>
        <v>1.0652951699463327</v>
      </c>
      <c r="AH107" s="9">
        <f t="shared" si="88"/>
        <v>14.79</v>
      </c>
      <c r="AI107" s="9">
        <v>1.2130000000000001</v>
      </c>
      <c r="AJ107" s="9">
        <f>AI107/F105</f>
        <v>1.0849731663685152</v>
      </c>
    </row>
    <row r="108" spans="1:36" ht="25.25" customHeight="1" x14ac:dyDescent="0.35">
      <c r="A108" s="5"/>
      <c r="B108" s="5"/>
      <c r="C108" s="11" t="s">
        <v>31</v>
      </c>
      <c r="D108" s="2">
        <v>35</v>
      </c>
      <c r="E108" s="9">
        <f>25+D108*0.45</f>
        <v>40.75</v>
      </c>
      <c r="F108" s="10">
        <v>1.1180000000000001</v>
      </c>
      <c r="G108" s="9">
        <f t="shared" si="80"/>
        <v>41.972500000000004</v>
      </c>
      <c r="H108" s="9">
        <v>1.133</v>
      </c>
      <c r="I108" s="9">
        <f>H108/F105</f>
        <v>1.0134168157423971</v>
      </c>
      <c r="J108" s="9">
        <f>E108*1.06</f>
        <v>43.195</v>
      </c>
      <c r="K108" s="9">
        <v>1.147</v>
      </c>
      <c r="L108" s="9">
        <f>K108/F105</f>
        <v>1.0259391771019677</v>
      </c>
      <c r="M108" s="9">
        <f t="shared" si="81"/>
        <v>44.417500000000004</v>
      </c>
      <c r="N108" s="9">
        <v>1.1619999999999999</v>
      </c>
      <c r="O108" s="9">
        <f>N108/F105</f>
        <v>1.0393559928443648</v>
      </c>
      <c r="P108" s="9">
        <f t="shared" si="82"/>
        <v>45.640000000000008</v>
      </c>
      <c r="Q108" s="9">
        <v>1.177</v>
      </c>
      <c r="R108" s="9">
        <f>Q108/F105</f>
        <v>1.052772808586762</v>
      </c>
      <c r="S108" s="9">
        <f t="shared" si="83"/>
        <v>46.862499999999997</v>
      </c>
      <c r="T108" s="9">
        <v>1.1919999999999999</v>
      </c>
      <c r="U108" s="9">
        <f>T108/F105</f>
        <v>1.0661896243291591</v>
      </c>
      <c r="V108" s="9">
        <f t="shared" si="84"/>
        <v>39.527499999999996</v>
      </c>
      <c r="W108" s="9">
        <v>1.1040000000000001</v>
      </c>
      <c r="X108" s="9">
        <f>W108/F105</f>
        <v>0.98747763864042937</v>
      </c>
      <c r="Y108" s="9">
        <f t="shared" si="85"/>
        <v>38.305</v>
      </c>
      <c r="Z108" s="9">
        <v>1.089</v>
      </c>
      <c r="AA108" s="9">
        <f>Z108/F105</f>
        <v>0.97406082289803209</v>
      </c>
      <c r="AB108" s="9">
        <f t="shared" si="86"/>
        <v>37.082500000000003</v>
      </c>
      <c r="AC108" s="9">
        <v>1.0740000000000001</v>
      </c>
      <c r="AD108" s="9">
        <f>AC108/F105</f>
        <v>0.96064400715563503</v>
      </c>
      <c r="AE108" s="9">
        <f t="shared" si="87"/>
        <v>35.86</v>
      </c>
      <c r="AF108" s="9">
        <v>1.06</v>
      </c>
      <c r="AG108" s="9">
        <f>AF108/F105</f>
        <v>0.94812164579606439</v>
      </c>
      <c r="AH108" s="9">
        <f t="shared" si="88"/>
        <v>34.637499999999996</v>
      </c>
      <c r="AI108" s="9">
        <v>1.044</v>
      </c>
      <c r="AJ108" s="9">
        <f>AI108/F105</f>
        <v>0.93381037567084069</v>
      </c>
    </row>
    <row r="109" spans="1:36" ht="25.25" customHeight="1" x14ac:dyDescent="0.35">
      <c r="A109" s="5"/>
      <c r="B109" s="5"/>
      <c r="C109" s="2" t="s">
        <v>4</v>
      </c>
      <c r="D109" s="2">
        <v>3</v>
      </c>
      <c r="E109" s="9">
        <f>15+D109*0.45</f>
        <v>16.350000000000001</v>
      </c>
      <c r="F109" s="10">
        <v>1.1180000000000001</v>
      </c>
      <c r="G109" s="9">
        <f t="shared" si="80"/>
        <v>16.840500000000002</v>
      </c>
      <c r="H109" s="9">
        <v>1.1379999999999999</v>
      </c>
      <c r="I109" s="9">
        <f>H109/F105</f>
        <v>1.0178890876565294</v>
      </c>
      <c r="J109" s="9">
        <f>E109*1.06</f>
        <v>17.331000000000003</v>
      </c>
      <c r="K109" s="9">
        <v>1.1579999999999999</v>
      </c>
      <c r="L109" s="9">
        <f>K109/F105</f>
        <v>1.0357781753130588</v>
      </c>
      <c r="M109" s="9">
        <f t="shared" si="81"/>
        <v>17.821500000000004</v>
      </c>
      <c r="N109" s="9">
        <v>1.1779999999999999</v>
      </c>
      <c r="O109" s="9">
        <f>N109/F105</f>
        <v>1.0536672629695885</v>
      </c>
      <c r="P109" s="9">
        <f t="shared" si="82"/>
        <v>18.312000000000005</v>
      </c>
      <c r="Q109" s="9">
        <v>1.198</v>
      </c>
      <c r="R109" s="9">
        <f>Q109/F105</f>
        <v>1.0715563506261179</v>
      </c>
      <c r="S109" s="9">
        <f t="shared" si="83"/>
        <v>18.802499999999998</v>
      </c>
      <c r="T109" s="9">
        <v>1.2190000000000001</v>
      </c>
      <c r="U109" s="9">
        <f>T109/F105</f>
        <v>1.0903398926654739</v>
      </c>
      <c r="V109" s="9">
        <f t="shared" si="84"/>
        <v>15.859500000000001</v>
      </c>
      <c r="W109" s="9">
        <v>1.0980000000000001</v>
      </c>
      <c r="X109" s="9">
        <f>W109/F105</f>
        <v>0.98211091234347048</v>
      </c>
      <c r="Y109" s="9">
        <f t="shared" si="85"/>
        <v>15.369</v>
      </c>
      <c r="Z109" s="9">
        <v>1.079</v>
      </c>
      <c r="AA109" s="9">
        <f>Z109/F105</f>
        <v>0.96511627906976727</v>
      </c>
      <c r="AB109" s="9">
        <f t="shared" si="86"/>
        <v>14.878500000000003</v>
      </c>
      <c r="AC109" s="9">
        <v>1.0589999999999999</v>
      </c>
      <c r="AD109" s="9">
        <f>AC109/F105</f>
        <v>0.94722719141323775</v>
      </c>
      <c r="AE109" s="9">
        <f t="shared" si="87"/>
        <v>14.388000000000002</v>
      </c>
      <c r="AF109" s="9">
        <v>1.0389999999999999</v>
      </c>
      <c r="AG109" s="9">
        <f>AF109/F105</f>
        <v>0.92933810375670822</v>
      </c>
      <c r="AH109" s="9">
        <f t="shared" si="88"/>
        <v>13.897500000000001</v>
      </c>
      <c r="AI109" s="9">
        <v>1.02</v>
      </c>
      <c r="AJ109" s="9">
        <f>AI109/F105</f>
        <v>0.91234347048300535</v>
      </c>
    </row>
    <row r="110" spans="1:36" ht="25.25" hidden="1" customHeight="1" x14ac:dyDescent="0.35">
      <c r="A110" s="5"/>
      <c r="B110" s="5"/>
      <c r="C110" s="12" t="s">
        <v>12</v>
      </c>
      <c r="D110" s="13">
        <v>5.4E-6</v>
      </c>
      <c r="E110" s="14">
        <f>0.0000006+D110*0.45</f>
        <v>3.0299999999999998E-6</v>
      </c>
      <c r="F110" s="10">
        <v>1.1180000000000001</v>
      </c>
      <c r="G110" s="14">
        <f t="shared" si="80"/>
        <v>3.1209000000000001E-6</v>
      </c>
      <c r="H110" s="9">
        <v>1.119</v>
      </c>
      <c r="I110" s="9">
        <f>H110/F106</f>
        <v>1.0008944543828264</v>
      </c>
      <c r="J110" s="14">
        <f t="shared" ref="J110" si="89">E110*1.06</f>
        <v>3.2117999999999999E-6</v>
      </c>
      <c r="K110" s="9">
        <v>1.1200000000000001</v>
      </c>
      <c r="L110" s="9">
        <f>K110/F106</f>
        <v>1.0017889087656529</v>
      </c>
      <c r="M110" s="14">
        <f t="shared" si="81"/>
        <v>3.3027000000000002E-6</v>
      </c>
      <c r="N110" s="9">
        <v>1.121</v>
      </c>
      <c r="O110" s="9">
        <f>N110/F106</f>
        <v>1.0026833631484793</v>
      </c>
      <c r="P110" s="14">
        <f t="shared" si="82"/>
        <v>3.3936E-6</v>
      </c>
      <c r="Q110" s="9">
        <v>1.121</v>
      </c>
      <c r="R110" s="9">
        <f>Q110/F106</f>
        <v>1.0026833631484793</v>
      </c>
      <c r="S110" s="14">
        <f t="shared" si="83"/>
        <v>3.4844999999999994E-6</v>
      </c>
      <c r="T110" s="9">
        <v>1.1220000000000001</v>
      </c>
      <c r="U110" s="9">
        <f>T110/F106</f>
        <v>1.0035778175313059</v>
      </c>
      <c r="V110" s="14">
        <f t="shared" si="84"/>
        <v>2.9390999999999995E-6</v>
      </c>
      <c r="W110" s="9">
        <v>1.117</v>
      </c>
      <c r="X110" s="9">
        <f>W110/F106</f>
        <v>0.99910554561717346</v>
      </c>
      <c r="Y110" s="14">
        <f t="shared" si="85"/>
        <v>2.8481999999999997E-6</v>
      </c>
      <c r="Z110" s="9">
        <v>1.1160000000000001</v>
      </c>
      <c r="AA110" s="9">
        <f>Z110/F106</f>
        <v>0.99821109123434704</v>
      </c>
      <c r="AB110" s="14">
        <f t="shared" si="86"/>
        <v>2.7572999999999998E-6</v>
      </c>
      <c r="AC110" s="9">
        <v>1.115</v>
      </c>
      <c r="AD110" s="9">
        <f>AC110/F106</f>
        <v>0.9973166368515205</v>
      </c>
      <c r="AE110" s="14">
        <f t="shared" si="87"/>
        <v>2.6664E-6</v>
      </c>
      <c r="AF110" s="9">
        <v>1.1140000000000001</v>
      </c>
      <c r="AG110" s="9">
        <f>AF110/F106</f>
        <v>0.99642218246869407</v>
      </c>
      <c r="AH110" s="14">
        <f t="shared" si="88"/>
        <v>2.5754999999999997E-6</v>
      </c>
      <c r="AI110" s="9">
        <v>1.113</v>
      </c>
      <c r="AJ110" s="9">
        <f>AI110/F106</f>
        <v>0.99552772808586754</v>
      </c>
    </row>
    <row r="111" spans="1:36" ht="25.25" hidden="1" customHeight="1" x14ac:dyDescent="0.35">
      <c r="A111" s="5"/>
      <c r="B111" s="5"/>
      <c r="C111" s="2" t="s">
        <v>13</v>
      </c>
      <c r="D111" s="14">
        <f>100/1000/24/3600/7</f>
        <v>1.6534391534391535E-7</v>
      </c>
      <c r="E111" s="14">
        <f>D111*0.45</f>
        <v>7.4404761904761912E-8</v>
      </c>
      <c r="F111" s="10">
        <v>1.1180000000000001</v>
      </c>
      <c r="G111" s="14">
        <f t="shared" si="80"/>
        <v>7.6636904761904769E-8</v>
      </c>
      <c r="H111" s="9">
        <v>1.117</v>
      </c>
      <c r="I111" s="9">
        <f>H111/F105</f>
        <v>0.99910554561717346</v>
      </c>
      <c r="J111" s="14">
        <f>E111*1.06</f>
        <v>7.8869047619047625E-8</v>
      </c>
      <c r="K111" s="9">
        <v>1.1160000000000001</v>
      </c>
      <c r="L111" s="9">
        <f>K111/F105</f>
        <v>0.99821109123434704</v>
      </c>
      <c r="M111" s="14">
        <f t="shared" si="81"/>
        <v>8.1101190476190495E-8</v>
      </c>
      <c r="N111" s="9">
        <v>1.115</v>
      </c>
      <c r="O111" s="9">
        <f>N111/F105</f>
        <v>0.9973166368515205</v>
      </c>
      <c r="P111" s="14">
        <f t="shared" si="82"/>
        <v>8.3333333333333352E-8</v>
      </c>
      <c r="Q111" s="9">
        <v>1.115</v>
      </c>
      <c r="R111" s="9">
        <f>Q111/F105</f>
        <v>0.9973166368515205</v>
      </c>
      <c r="S111" s="14">
        <f t="shared" si="83"/>
        <v>8.5565476190476195E-8</v>
      </c>
      <c r="T111" s="9">
        <v>1.1140000000000001</v>
      </c>
      <c r="U111" s="9">
        <f>T111/F105</f>
        <v>0.99642218246869407</v>
      </c>
      <c r="V111" s="14">
        <f t="shared" si="84"/>
        <v>7.2172619047619056E-8</v>
      </c>
      <c r="W111" s="9">
        <v>1.119</v>
      </c>
      <c r="X111" s="9">
        <f>W111/F105</f>
        <v>1.0008944543828264</v>
      </c>
      <c r="Y111" s="14">
        <f t="shared" si="85"/>
        <v>6.9940476190476199E-8</v>
      </c>
      <c r="Z111" s="9">
        <v>1.1200000000000001</v>
      </c>
      <c r="AA111" s="9">
        <f>Z111/F105</f>
        <v>1.0017889087656529</v>
      </c>
      <c r="AB111" s="14">
        <f t="shared" si="86"/>
        <v>6.7708333333333342E-8</v>
      </c>
      <c r="AC111" s="9">
        <v>1.121</v>
      </c>
      <c r="AD111" s="9">
        <f>AC111/F105</f>
        <v>1.0026833631484793</v>
      </c>
      <c r="AE111" s="14">
        <f t="shared" si="87"/>
        <v>6.5476190476190486E-8</v>
      </c>
      <c r="AF111" s="9">
        <v>1.1220000000000001</v>
      </c>
      <c r="AG111" s="9">
        <f>AF111/F105</f>
        <v>1.0035778175313059</v>
      </c>
      <c r="AH111" s="14">
        <f t="shared" si="88"/>
        <v>6.3244047619047629E-8</v>
      </c>
      <c r="AI111" s="9">
        <v>1.123</v>
      </c>
      <c r="AJ111" s="9">
        <f>AI111/F105</f>
        <v>1.0044722719141324</v>
      </c>
    </row>
    <row r="112" spans="1:36" s="9" customFormat="1" ht="25.25" hidden="1" customHeight="1" x14ac:dyDescent="0.35">
      <c r="A112" s="5"/>
      <c r="B112" s="5"/>
      <c r="C112" s="7" t="s">
        <v>5</v>
      </c>
      <c r="D112" s="9">
        <v>1</v>
      </c>
      <c r="E112" s="9">
        <f>D112*0.45</f>
        <v>0.45</v>
      </c>
      <c r="F112" s="10">
        <v>1.1180000000000001</v>
      </c>
      <c r="G112" s="9">
        <f t="shared" si="80"/>
        <v>0.46350000000000002</v>
      </c>
      <c r="H112" s="9">
        <v>1.1180000000000001</v>
      </c>
      <c r="I112" s="9">
        <f>H112/F105</f>
        <v>1</v>
      </c>
      <c r="J112" s="9">
        <f>E112*1.06</f>
        <v>0.47700000000000004</v>
      </c>
      <c r="K112" s="9">
        <v>1.1180000000000001</v>
      </c>
      <c r="L112" s="9">
        <f>K112/F105</f>
        <v>1</v>
      </c>
      <c r="M112" s="9">
        <f t="shared" si="81"/>
        <v>0.49050000000000005</v>
      </c>
      <c r="N112" s="9">
        <v>1.1180000000000001</v>
      </c>
      <c r="O112" s="9">
        <f>N112/F105</f>
        <v>1</v>
      </c>
      <c r="P112" s="9">
        <f t="shared" si="82"/>
        <v>0.50400000000000011</v>
      </c>
      <c r="Q112" s="9">
        <v>1.1180000000000001</v>
      </c>
      <c r="R112" s="9">
        <f>Q112/F105</f>
        <v>1</v>
      </c>
      <c r="S112" s="9">
        <f t="shared" si="83"/>
        <v>0.51749999999999996</v>
      </c>
      <c r="T112" s="9">
        <v>1.1180000000000001</v>
      </c>
      <c r="U112" s="9">
        <f>T112/F105</f>
        <v>1</v>
      </c>
      <c r="V112" s="9">
        <f t="shared" si="84"/>
        <v>0.4365</v>
      </c>
      <c r="W112" s="9">
        <v>1.1180000000000001</v>
      </c>
      <c r="X112" s="9">
        <f>W112/F105</f>
        <v>1</v>
      </c>
      <c r="Y112" s="9">
        <f t="shared" si="85"/>
        <v>0.42299999999999999</v>
      </c>
      <c r="Z112" s="9">
        <v>1.1180000000000001</v>
      </c>
      <c r="AA112" s="9">
        <f>Z112/F105</f>
        <v>1</v>
      </c>
      <c r="AB112" s="9">
        <f t="shared" si="86"/>
        <v>0.40950000000000003</v>
      </c>
      <c r="AC112" s="9">
        <v>1.1180000000000001</v>
      </c>
      <c r="AD112" s="9">
        <f>AC112/F105</f>
        <v>1</v>
      </c>
      <c r="AE112" s="9">
        <f t="shared" si="87"/>
        <v>0.39600000000000002</v>
      </c>
      <c r="AF112" s="9">
        <v>1.1180000000000001</v>
      </c>
      <c r="AG112" s="9">
        <f>AF112/F105</f>
        <v>1</v>
      </c>
      <c r="AH112" s="9">
        <f t="shared" si="88"/>
        <v>0.38250000000000001</v>
      </c>
      <c r="AI112" s="9">
        <v>1.1180000000000001</v>
      </c>
      <c r="AJ112" s="9">
        <f>AI112/F105</f>
        <v>1</v>
      </c>
    </row>
    <row r="113" spans="1:36" ht="25.25" hidden="1" customHeight="1" x14ac:dyDescent="0.35">
      <c r="A113" s="5"/>
      <c r="B113" s="5"/>
      <c r="C113" s="2" t="s">
        <v>6</v>
      </c>
      <c r="D113" s="14">
        <f>100/1000/24/3600</f>
        <v>1.1574074074074074E-6</v>
      </c>
      <c r="E113" s="14">
        <f>D113*0.45</f>
        <v>5.2083333333333336E-7</v>
      </c>
      <c r="F113" s="10">
        <v>1.1180000000000001</v>
      </c>
      <c r="G113" s="14">
        <f t="shared" si="80"/>
        <v>5.3645833333333342E-7</v>
      </c>
      <c r="H113" s="9">
        <v>1.1180000000000001</v>
      </c>
      <c r="I113" s="9">
        <f>H113/F105</f>
        <v>1</v>
      </c>
      <c r="J113" s="14">
        <f>E113*1.06</f>
        <v>5.5208333333333338E-7</v>
      </c>
      <c r="K113" s="9">
        <v>1.1180000000000001</v>
      </c>
      <c r="L113" s="9">
        <f>K113/F105</f>
        <v>1</v>
      </c>
      <c r="M113" s="14">
        <f t="shared" si="81"/>
        <v>5.6770833333333344E-7</v>
      </c>
      <c r="N113" s="9">
        <v>1.1180000000000001</v>
      </c>
      <c r="O113" s="9">
        <f>N113/F105</f>
        <v>1</v>
      </c>
      <c r="P113" s="14">
        <f t="shared" si="82"/>
        <v>5.833333333333334E-7</v>
      </c>
      <c r="Q113" s="9">
        <v>1.1180000000000001</v>
      </c>
      <c r="R113" s="9">
        <f>Q113/F105</f>
        <v>1</v>
      </c>
      <c r="S113" s="14">
        <f t="shared" si="83"/>
        <v>5.9895833333333335E-7</v>
      </c>
      <c r="T113" s="9">
        <v>1.1180000000000001</v>
      </c>
      <c r="U113" s="9">
        <f>T113/F105</f>
        <v>1</v>
      </c>
      <c r="V113" s="14">
        <f t="shared" si="84"/>
        <v>5.052083333333333E-7</v>
      </c>
      <c r="W113" s="9">
        <v>1.1180000000000001</v>
      </c>
      <c r="X113" s="9">
        <f>W113/F105</f>
        <v>1</v>
      </c>
      <c r="Y113" s="14">
        <f t="shared" si="85"/>
        <v>4.8958333333333334E-7</v>
      </c>
      <c r="Z113" s="9">
        <v>1.1180000000000001</v>
      </c>
      <c r="AA113" s="9">
        <f>Z113/F105</f>
        <v>1</v>
      </c>
      <c r="AB113" s="14">
        <f t="shared" si="86"/>
        <v>4.7395833333333338E-7</v>
      </c>
      <c r="AC113" s="9">
        <v>1.1180000000000001</v>
      </c>
      <c r="AD113" s="9">
        <f>AC113/F105</f>
        <v>1</v>
      </c>
      <c r="AE113" s="14">
        <f t="shared" si="87"/>
        <v>4.5833333333333337E-7</v>
      </c>
      <c r="AF113" s="9">
        <v>1.1180000000000001</v>
      </c>
      <c r="AG113" s="9">
        <f>AF113/F105</f>
        <v>1</v>
      </c>
      <c r="AH113" s="14">
        <f t="shared" si="88"/>
        <v>4.4270833333333337E-7</v>
      </c>
      <c r="AI113" s="9">
        <v>1.1180000000000001</v>
      </c>
      <c r="AJ113" s="9">
        <f>AI113/F105</f>
        <v>1</v>
      </c>
    </row>
    <row r="114" spans="1:36" x14ac:dyDescent="0.35">
      <c r="E114" s="14"/>
    </row>
    <row r="116" spans="1:36" ht="25.25" customHeight="1" x14ac:dyDescent="0.35">
      <c r="A116" s="1" t="s">
        <v>9</v>
      </c>
      <c r="B116" s="1" t="s">
        <v>2</v>
      </c>
      <c r="C116" s="1" t="s">
        <v>7</v>
      </c>
      <c r="D116" s="2" t="s">
        <v>0</v>
      </c>
      <c r="E116" s="1" t="s">
        <v>1</v>
      </c>
      <c r="F116" s="1"/>
      <c r="G116" s="1" t="s">
        <v>15</v>
      </c>
      <c r="H116" s="1"/>
      <c r="I116" s="1"/>
      <c r="J116" s="1" t="s">
        <v>16</v>
      </c>
      <c r="K116" s="1"/>
      <c r="L116" s="1"/>
      <c r="M116" s="1" t="s">
        <v>17</v>
      </c>
      <c r="N116" s="1"/>
      <c r="O116" s="1"/>
      <c r="P116" s="1" t="s">
        <v>18</v>
      </c>
      <c r="Q116" s="1"/>
      <c r="R116" s="1"/>
      <c r="S116" s="1" t="s">
        <v>19</v>
      </c>
      <c r="T116" s="1"/>
      <c r="U116" s="1"/>
      <c r="V116" s="1" t="s">
        <v>20</v>
      </c>
      <c r="W116" s="1"/>
      <c r="X116" s="1"/>
      <c r="Y116" s="1" t="s">
        <v>21</v>
      </c>
      <c r="Z116" s="1"/>
      <c r="AA116" s="1"/>
      <c r="AB116" s="1" t="s">
        <v>22</v>
      </c>
      <c r="AC116" s="1"/>
      <c r="AD116" s="1"/>
      <c r="AE116" s="1" t="s">
        <v>23</v>
      </c>
      <c r="AF116" s="1"/>
      <c r="AG116" s="1"/>
      <c r="AH116" s="1" t="s">
        <v>24</v>
      </c>
      <c r="AI116" s="1"/>
      <c r="AJ116" s="1"/>
    </row>
    <row r="117" spans="1:36" ht="25.25" customHeight="1" x14ac:dyDescent="0.35">
      <c r="A117" s="5"/>
      <c r="B117" s="1"/>
      <c r="C117" s="5"/>
      <c r="E117" s="6" t="s">
        <v>8</v>
      </c>
      <c r="F117" s="7" t="s">
        <v>10</v>
      </c>
      <c r="G117" s="6" t="s">
        <v>8</v>
      </c>
      <c r="H117" s="7" t="s">
        <v>10</v>
      </c>
      <c r="I117" s="7" t="s">
        <v>11</v>
      </c>
      <c r="J117" s="6" t="s">
        <v>8</v>
      </c>
      <c r="K117" s="7" t="s">
        <v>10</v>
      </c>
      <c r="L117" s="7" t="s">
        <v>11</v>
      </c>
      <c r="M117" s="6" t="s">
        <v>8</v>
      </c>
      <c r="N117" s="7" t="s">
        <v>10</v>
      </c>
      <c r="O117" s="7" t="s">
        <v>11</v>
      </c>
      <c r="P117" s="6" t="s">
        <v>8</v>
      </c>
      <c r="Q117" s="7" t="s">
        <v>10</v>
      </c>
      <c r="R117" s="7" t="s">
        <v>11</v>
      </c>
      <c r="S117" s="6" t="s">
        <v>8</v>
      </c>
      <c r="T117" s="7" t="s">
        <v>10</v>
      </c>
      <c r="U117" s="7" t="s">
        <v>11</v>
      </c>
      <c r="V117" s="6" t="s">
        <v>8</v>
      </c>
      <c r="W117" s="7" t="s">
        <v>10</v>
      </c>
      <c r="X117" s="7" t="s">
        <v>11</v>
      </c>
      <c r="Y117" s="6" t="s">
        <v>8</v>
      </c>
      <c r="Z117" s="7" t="s">
        <v>10</v>
      </c>
      <c r="AA117" s="7" t="s">
        <v>11</v>
      </c>
      <c r="AB117" s="6" t="s">
        <v>8</v>
      </c>
      <c r="AC117" s="7" t="s">
        <v>10</v>
      </c>
      <c r="AD117" s="7" t="s">
        <v>11</v>
      </c>
      <c r="AE117" s="6" t="s">
        <v>8</v>
      </c>
      <c r="AF117" s="7" t="s">
        <v>10</v>
      </c>
      <c r="AG117" s="7" t="s">
        <v>11</v>
      </c>
      <c r="AH117" s="6" t="s">
        <v>8</v>
      </c>
      <c r="AI117" s="7" t="s">
        <v>10</v>
      </c>
      <c r="AJ117" s="7" t="s">
        <v>11</v>
      </c>
    </row>
    <row r="118" spans="1:36" ht="25.25" customHeight="1" x14ac:dyDescent="0.35">
      <c r="A118" s="1" t="s">
        <v>26</v>
      </c>
      <c r="B118" s="8">
        <v>0.5</v>
      </c>
      <c r="C118" s="2" t="s">
        <v>3</v>
      </c>
      <c r="D118" s="2">
        <v>70</v>
      </c>
      <c r="E118" s="9">
        <f>D118*0.5</f>
        <v>35</v>
      </c>
      <c r="F118" s="10">
        <v>1.0209999999999999</v>
      </c>
      <c r="G118" s="9">
        <f>E118*1.03</f>
        <v>36.050000000000004</v>
      </c>
      <c r="H118" s="9">
        <v>1.0069999999999999</v>
      </c>
      <c r="I118" s="9">
        <f>H118/F118</f>
        <v>0.98628795298726735</v>
      </c>
      <c r="J118" s="9">
        <f>E118*1.06</f>
        <v>37.1</v>
      </c>
      <c r="K118" s="9">
        <v>0.99199999999999999</v>
      </c>
      <c r="L118" s="9">
        <f>K118/F118</f>
        <v>0.971596474045054</v>
      </c>
      <c r="M118" s="9">
        <f>E118*1.09</f>
        <v>38.150000000000006</v>
      </c>
      <c r="N118" s="9">
        <v>0.98099999999999998</v>
      </c>
      <c r="O118" s="9">
        <f>N118/F118</f>
        <v>0.96082272282076397</v>
      </c>
      <c r="P118" s="9">
        <f>E118*1.12</f>
        <v>39.200000000000003</v>
      </c>
      <c r="Q118" s="9">
        <v>0.96599999999999997</v>
      </c>
      <c r="R118" s="9">
        <f>Q118/F118</f>
        <v>0.94613124387855052</v>
      </c>
      <c r="S118" s="9">
        <f>E118*1.15</f>
        <v>40.25</v>
      </c>
      <c r="T118" s="9">
        <v>0.95399999999999996</v>
      </c>
      <c r="U118" s="9">
        <f>T118/F118</f>
        <v>0.93437806072477969</v>
      </c>
      <c r="V118" s="9">
        <f>E118*0.97</f>
        <v>33.949999999999996</v>
      </c>
      <c r="W118" s="9">
        <v>1.0369999999999999</v>
      </c>
      <c r="X118" s="9">
        <f>W118/F118</f>
        <v>1.0156709108716944</v>
      </c>
      <c r="Y118" s="9">
        <f>E118*0.94</f>
        <v>32.9</v>
      </c>
      <c r="Z118" s="9">
        <v>1.052</v>
      </c>
      <c r="AA118" s="9">
        <f>Z118/F118</f>
        <v>1.030362389813908</v>
      </c>
      <c r="AB118" s="9">
        <f>E118*0.91</f>
        <v>31.85</v>
      </c>
      <c r="AC118" s="9">
        <v>1.071</v>
      </c>
      <c r="AD118" s="9">
        <f>AC118/F118</f>
        <v>1.0489715964740451</v>
      </c>
      <c r="AE118" s="9">
        <f>E118*0.88</f>
        <v>30.8</v>
      </c>
      <c r="AF118" s="9">
        <v>1.0880000000000001</v>
      </c>
      <c r="AG118" s="9">
        <f>AF118/F118</f>
        <v>1.0656219392752206</v>
      </c>
      <c r="AH118" s="9">
        <f>E118*0.85</f>
        <v>29.75</v>
      </c>
      <c r="AI118" s="9">
        <v>1.1100000000000001</v>
      </c>
      <c r="AJ118" s="9">
        <f>AI118/F118</f>
        <v>1.0871694417238005</v>
      </c>
    </row>
    <row r="119" spans="1:36" ht="25.25" customHeight="1" x14ac:dyDescent="0.35">
      <c r="A119" s="5"/>
      <c r="B119" s="5"/>
      <c r="C119" s="2" t="s">
        <v>29</v>
      </c>
      <c r="D119" s="2">
        <v>90</v>
      </c>
      <c r="E119" s="9">
        <f>D119*0.5</f>
        <v>45</v>
      </c>
      <c r="F119" s="10">
        <v>1.0209999999999999</v>
      </c>
      <c r="G119" s="9">
        <f t="shared" ref="G119:G126" si="90">E119*1.03</f>
        <v>46.35</v>
      </c>
      <c r="H119" s="9">
        <v>1.002</v>
      </c>
      <c r="I119" s="9">
        <f>H119/F118</f>
        <v>0.98139079333986301</v>
      </c>
      <c r="J119" s="9">
        <f>E119*1.06</f>
        <v>47.7</v>
      </c>
      <c r="K119" s="9">
        <v>0.98299999999999998</v>
      </c>
      <c r="L119" s="9">
        <f>K119/F118</f>
        <v>0.9627815866797258</v>
      </c>
      <c r="M119" s="9">
        <f t="shared" ref="M119:M126" si="91">E119*1.09</f>
        <v>49.050000000000004</v>
      </c>
      <c r="N119" s="9">
        <v>0.96599999999999997</v>
      </c>
      <c r="O119" s="9">
        <f>N119/F118</f>
        <v>0.94613124387855052</v>
      </c>
      <c r="P119" s="9">
        <f t="shared" ref="P119:P126" si="92">E119*1.12</f>
        <v>50.400000000000006</v>
      </c>
      <c r="Q119" s="9">
        <v>0.94899999999999995</v>
      </c>
      <c r="R119" s="9">
        <f>Q119/F118</f>
        <v>0.92948090107737513</v>
      </c>
      <c r="S119" s="9">
        <f t="shared" ref="S119:S126" si="93">E119*1.15</f>
        <v>51.749999999999993</v>
      </c>
      <c r="T119" s="9">
        <v>0.93100000000000005</v>
      </c>
      <c r="U119" s="9">
        <f>T119/F118</f>
        <v>0.91185112634671905</v>
      </c>
      <c r="V119" s="9">
        <f t="shared" ref="V119:V126" si="94">E119*0.97</f>
        <v>43.65</v>
      </c>
      <c r="W119" s="9">
        <v>1.04</v>
      </c>
      <c r="X119" s="9">
        <f>W119/F118</f>
        <v>1.0186092066601373</v>
      </c>
      <c r="Y119" s="9">
        <f t="shared" ref="Y119:Y126" si="95">E119*0.94</f>
        <v>42.3</v>
      </c>
      <c r="Z119" s="9">
        <v>1.0589999999999999</v>
      </c>
      <c r="AA119" s="9">
        <f>Z119/F118</f>
        <v>1.0372184133202742</v>
      </c>
      <c r="AB119" s="9">
        <f t="shared" ref="AB119:AB126" si="96">E119*0.91</f>
        <v>40.950000000000003</v>
      </c>
      <c r="AC119" s="9">
        <v>1.0780000000000001</v>
      </c>
      <c r="AD119" s="9">
        <f>AC119/F118</f>
        <v>1.0558276199804115</v>
      </c>
      <c r="AE119" s="9">
        <f t="shared" ref="AE119:AE126" si="97">E119*0.88</f>
        <v>39.6</v>
      </c>
      <c r="AF119" s="9">
        <v>1.0980000000000001</v>
      </c>
      <c r="AG119" s="9">
        <f>AF119/F118</f>
        <v>1.0754162585700295</v>
      </c>
      <c r="AH119" s="9">
        <f t="shared" ref="AH119:AH126" si="98">E119*0.85</f>
        <v>38.25</v>
      </c>
      <c r="AI119" s="9">
        <v>1.119</v>
      </c>
      <c r="AJ119" s="9">
        <f>AI119/F118</f>
        <v>1.0959843290891285</v>
      </c>
    </row>
    <row r="120" spans="1:36" ht="25.25" customHeight="1" x14ac:dyDescent="0.35">
      <c r="A120" s="5"/>
      <c r="B120" s="5"/>
      <c r="C120" s="2" t="s">
        <v>30</v>
      </c>
      <c r="D120" s="2">
        <v>2</v>
      </c>
      <c r="E120" s="9">
        <f>16.5+D120*0.5</f>
        <v>17.5</v>
      </c>
      <c r="F120" s="10">
        <v>1.0209999999999999</v>
      </c>
      <c r="G120" s="9">
        <f t="shared" si="90"/>
        <v>18.025000000000002</v>
      </c>
      <c r="H120" s="9">
        <v>1.006</v>
      </c>
      <c r="I120" s="9">
        <f>H120/F118</f>
        <v>0.98530852105778655</v>
      </c>
      <c r="J120" s="9">
        <f>E120*1.06</f>
        <v>18.55</v>
      </c>
      <c r="K120" s="9">
        <v>0.99199999999999999</v>
      </c>
      <c r="L120" s="9">
        <f>K120/F118</f>
        <v>0.971596474045054</v>
      </c>
      <c r="M120" s="9">
        <f t="shared" si="91"/>
        <v>19.075000000000003</v>
      </c>
      <c r="N120" s="9">
        <v>0.97899999999999998</v>
      </c>
      <c r="O120" s="9">
        <f>N120/F118</f>
        <v>0.95886385896180226</v>
      </c>
      <c r="P120" s="9">
        <f t="shared" si="92"/>
        <v>19.600000000000001</v>
      </c>
      <c r="Q120" s="9">
        <v>0.96499999999999997</v>
      </c>
      <c r="R120" s="9">
        <f>Q120/F118</f>
        <v>0.94515181194906961</v>
      </c>
      <c r="S120" s="9">
        <f t="shared" si="93"/>
        <v>20.125</v>
      </c>
      <c r="T120" s="9">
        <v>0.95199999999999996</v>
      </c>
      <c r="U120" s="9">
        <f>T120/F118</f>
        <v>0.93241919686581787</v>
      </c>
      <c r="V120" s="9">
        <f t="shared" si="94"/>
        <v>16.974999999999998</v>
      </c>
      <c r="W120" s="9">
        <v>1.036</v>
      </c>
      <c r="X120" s="9">
        <f>W120/F118</f>
        <v>1.0146914789422137</v>
      </c>
      <c r="Y120" s="9">
        <f t="shared" si="95"/>
        <v>16.45</v>
      </c>
      <c r="Z120" s="9">
        <v>1.0529999999999999</v>
      </c>
      <c r="AA120" s="9">
        <f>Z120/F118</f>
        <v>1.031341821743389</v>
      </c>
      <c r="AB120" s="9">
        <f t="shared" si="96"/>
        <v>15.925000000000001</v>
      </c>
      <c r="AC120" s="9">
        <v>1.07</v>
      </c>
      <c r="AD120" s="9">
        <f>AC120/F118</f>
        <v>1.0479921645445642</v>
      </c>
      <c r="AE120" s="9">
        <f t="shared" si="97"/>
        <v>15.4</v>
      </c>
      <c r="AF120" s="9">
        <v>1.089</v>
      </c>
      <c r="AG120" s="9">
        <f>AF120/F118</f>
        <v>1.0666013712047013</v>
      </c>
      <c r="AH120" s="9">
        <f t="shared" si="98"/>
        <v>14.875</v>
      </c>
      <c r="AI120" s="9">
        <v>1.109</v>
      </c>
      <c r="AJ120" s="9">
        <f>AI120/F118</f>
        <v>1.0861900097943193</v>
      </c>
    </row>
    <row r="121" spans="1:36" ht="25.25" customHeight="1" x14ac:dyDescent="0.35">
      <c r="A121" s="5"/>
      <c r="B121" s="5"/>
      <c r="C121" s="11" t="s">
        <v>31</v>
      </c>
      <c r="D121" s="2">
        <v>35</v>
      </c>
      <c r="E121" s="9">
        <f>25+D121*0.5</f>
        <v>42.5</v>
      </c>
      <c r="F121" s="10">
        <v>1.0209999999999999</v>
      </c>
      <c r="G121" s="9">
        <f t="shared" si="90"/>
        <v>43.774999999999999</v>
      </c>
      <c r="H121" s="9">
        <v>1.034</v>
      </c>
      <c r="I121" s="9">
        <f>H121/F118</f>
        <v>1.0127326150832519</v>
      </c>
      <c r="J121" s="9">
        <f>E121*1.06</f>
        <v>45.050000000000004</v>
      </c>
      <c r="K121" s="9">
        <v>1.0469999999999999</v>
      </c>
      <c r="L121" s="9">
        <f>K121/F118</f>
        <v>1.0254652301665035</v>
      </c>
      <c r="M121" s="9">
        <f t="shared" si="91"/>
        <v>46.325000000000003</v>
      </c>
      <c r="N121" s="9">
        <v>1.0609999999999999</v>
      </c>
      <c r="O121" s="9">
        <f>N121/F118</f>
        <v>1.039177277179236</v>
      </c>
      <c r="P121" s="9">
        <f t="shared" si="92"/>
        <v>47.6</v>
      </c>
      <c r="Q121" s="9">
        <v>1.0740000000000001</v>
      </c>
      <c r="R121" s="9">
        <f>Q121/F118</f>
        <v>1.0519098922624879</v>
      </c>
      <c r="S121" s="9">
        <f t="shared" si="93"/>
        <v>48.874999999999993</v>
      </c>
      <c r="T121" s="9">
        <v>1.087</v>
      </c>
      <c r="U121" s="9">
        <f>T121/F118</f>
        <v>1.0646425073457395</v>
      </c>
      <c r="V121" s="9">
        <f t="shared" si="94"/>
        <v>41.225000000000001</v>
      </c>
      <c r="W121" s="9">
        <v>1.0069999999999999</v>
      </c>
      <c r="X121" s="9">
        <f>W121/F118</f>
        <v>0.98628795298726735</v>
      </c>
      <c r="Y121" s="9">
        <f t="shared" si="95"/>
        <v>39.949999999999996</v>
      </c>
      <c r="Z121" s="9">
        <v>0.99399999999999999</v>
      </c>
      <c r="AA121" s="9">
        <f>Z121/F118</f>
        <v>0.97355533790401572</v>
      </c>
      <c r="AB121" s="9">
        <f t="shared" si="96"/>
        <v>38.675000000000004</v>
      </c>
      <c r="AC121" s="9">
        <v>0.98099999999999998</v>
      </c>
      <c r="AD121" s="9">
        <f>AC121/F118</f>
        <v>0.96082272282076397</v>
      </c>
      <c r="AE121" s="9">
        <f t="shared" si="97"/>
        <v>37.4</v>
      </c>
      <c r="AF121" s="9">
        <v>0.96699999999999997</v>
      </c>
      <c r="AG121" s="9">
        <f>AF121/F118</f>
        <v>0.94711067580803143</v>
      </c>
      <c r="AH121" s="9">
        <f t="shared" si="98"/>
        <v>36.125</v>
      </c>
      <c r="AI121" s="9">
        <v>0.95199999999999996</v>
      </c>
      <c r="AJ121" s="9">
        <f>AI121/F118</f>
        <v>0.93241919686581787</v>
      </c>
    </row>
    <row r="122" spans="1:36" ht="25.25" customHeight="1" x14ac:dyDescent="0.35">
      <c r="A122" s="5"/>
      <c r="B122" s="5"/>
      <c r="C122" s="2" t="s">
        <v>4</v>
      </c>
      <c r="D122" s="2">
        <v>3</v>
      </c>
      <c r="E122" s="9">
        <f>15+D122*0.5</f>
        <v>16.5</v>
      </c>
      <c r="F122" s="10">
        <v>1.0209999999999999</v>
      </c>
      <c r="G122" s="9">
        <f>E122*1.03</f>
        <v>16.995000000000001</v>
      </c>
      <c r="H122" s="9">
        <v>1.0389999999999999</v>
      </c>
      <c r="I122" s="9">
        <f>H122/F118</f>
        <v>1.0176297747306562</v>
      </c>
      <c r="J122" s="9">
        <f>E122*1.06</f>
        <v>17.490000000000002</v>
      </c>
      <c r="K122" s="9">
        <v>1.0569999999999999</v>
      </c>
      <c r="L122" s="9">
        <f>K122/F118</f>
        <v>1.0352595494613124</v>
      </c>
      <c r="M122" s="9">
        <f t="shared" si="91"/>
        <v>17.985000000000003</v>
      </c>
      <c r="N122" s="9">
        <v>1.0760000000000001</v>
      </c>
      <c r="O122" s="9">
        <f>N122/F118</f>
        <v>1.0538687561214497</v>
      </c>
      <c r="P122" s="9">
        <f t="shared" si="92"/>
        <v>18.48</v>
      </c>
      <c r="Q122" s="9">
        <v>1.0940000000000001</v>
      </c>
      <c r="R122" s="9">
        <f>Q122/F118</f>
        <v>1.0714985308521059</v>
      </c>
      <c r="S122" s="9">
        <f t="shared" si="93"/>
        <v>18.974999999999998</v>
      </c>
      <c r="T122" s="9">
        <v>1.1120000000000001</v>
      </c>
      <c r="U122" s="9">
        <f>T122/F118</f>
        <v>1.0891283055827623</v>
      </c>
      <c r="V122" s="9">
        <f t="shared" si="94"/>
        <v>16.004999999999999</v>
      </c>
      <c r="W122" s="9">
        <v>1.0029999999999999</v>
      </c>
      <c r="X122" s="9">
        <f>W122/F118</f>
        <v>0.98237022526934381</v>
      </c>
      <c r="Y122" s="9">
        <f t="shared" si="95"/>
        <v>15.51</v>
      </c>
      <c r="Z122" s="9">
        <v>0.98399999999999999</v>
      </c>
      <c r="AA122" s="9">
        <f>Z122/F118</f>
        <v>0.96376101860920671</v>
      </c>
      <c r="AB122" s="9">
        <f t="shared" si="96"/>
        <v>15.015000000000001</v>
      </c>
      <c r="AC122" s="9">
        <v>0.95499999999999996</v>
      </c>
      <c r="AD122" s="9">
        <f>AC122/F118</f>
        <v>0.9353574926542606</v>
      </c>
      <c r="AE122" s="9">
        <f t="shared" si="97"/>
        <v>14.52</v>
      </c>
      <c r="AF122" s="9">
        <v>0.94799999999999995</v>
      </c>
      <c r="AG122" s="9">
        <f>AF122/F118</f>
        <v>0.92850146914789422</v>
      </c>
      <c r="AH122" s="9">
        <f t="shared" si="98"/>
        <v>14.025</v>
      </c>
      <c r="AI122" s="9">
        <v>0.93</v>
      </c>
      <c r="AJ122" s="9">
        <f>AI122/F118</f>
        <v>0.91087169441723814</v>
      </c>
    </row>
    <row r="123" spans="1:36" ht="25.25" hidden="1" customHeight="1" x14ac:dyDescent="0.35">
      <c r="A123" s="5"/>
      <c r="B123" s="5"/>
      <c r="C123" s="12" t="s">
        <v>12</v>
      </c>
      <c r="D123" s="13">
        <v>5.4E-6</v>
      </c>
      <c r="E123" s="14">
        <f>0.0000006+D123*0.5</f>
        <v>3.2999999999999997E-6</v>
      </c>
      <c r="F123" s="10">
        <v>1.0209999999999999</v>
      </c>
      <c r="G123" s="14">
        <f t="shared" si="90"/>
        <v>3.399E-6</v>
      </c>
      <c r="H123" s="9">
        <v>1.0209999999999999</v>
      </c>
      <c r="I123" s="9">
        <f>H123/F119</f>
        <v>1</v>
      </c>
      <c r="J123" s="14">
        <f t="shared" ref="J123" si="99">E123*1.06</f>
        <v>3.4979999999999998E-6</v>
      </c>
      <c r="K123" s="9">
        <v>1.022</v>
      </c>
      <c r="L123" s="9">
        <f>K123/F119</f>
        <v>1.0009794319294809</v>
      </c>
      <c r="M123" s="14">
        <f>E123*1.09</f>
        <v>3.597E-6</v>
      </c>
      <c r="N123" s="9">
        <v>1.022</v>
      </c>
      <c r="O123" s="9">
        <f>N123/F119</f>
        <v>1.0009794319294809</v>
      </c>
      <c r="P123" s="14">
        <f t="shared" si="92"/>
        <v>3.6960000000000003E-6</v>
      </c>
      <c r="Q123" s="9">
        <v>1.0229999999999999</v>
      </c>
      <c r="R123" s="9">
        <f>Q123/F119</f>
        <v>1.0019588638589618</v>
      </c>
      <c r="S123" s="14">
        <f t="shared" si="93"/>
        <v>3.7949999999999992E-6</v>
      </c>
      <c r="T123" s="9">
        <v>1.0229999999999999</v>
      </c>
      <c r="U123" s="9">
        <f>T123/F119</f>
        <v>1.0019588638589618</v>
      </c>
      <c r="V123" s="14">
        <f t="shared" si="94"/>
        <v>3.2009999999999995E-6</v>
      </c>
      <c r="W123" s="9">
        <v>1.02</v>
      </c>
      <c r="X123" s="9">
        <f>W123/F119</f>
        <v>0.9990205680705192</v>
      </c>
      <c r="Y123" s="14">
        <f t="shared" si="95"/>
        <v>3.1019999999999997E-6</v>
      </c>
      <c r="Z123" s="9">
        <v>1.0189999999999999</v>
      </c>
      <c r="AA123" s="9">
        <f>Z123/F119</f>
        <v>0.99804113614103818</v>
      </c>
      <c r="AB123" s="14">
        <f t="shared" si="96"/>
        <v>3.0029999999999999E-6</v>
      </c>
      <c r="AC123" s="9">
        <v>1.018</v>
      </c>
      <c r="AD123" s="9">
        <f>AC123/F119</f>
        <v>0.99706170421155738</v>
      </c>
      <c r="AE123" s="14">
        <f t="shared" si="97"/>
        <v>2.9039999999999996E-6</v>
      </c>
      <c r="AF123" s="9">
        <v>1.0169999999999999</v>
      </c>
      <c r="AG123" s="9">
        <f>AF123/F119</f>
        <v>0.99608227228207635</v>
      </c>
      <c r="AH123" s="14">
        <f t="shared" si="98"/>
        <v>2.8049999999999998E-6</v>
      </c>
      <c r="AI123" s="9">
        <v>1.0169999999999999</v>
      </c>
      <c r="AJ123" s="9">
        <f>AI123/F119</f>
        <v>0.99608227228207635</v>
      </c>
    </row>
    <row r="124" spans="1:36" ht="25.25" hidden="1" customHeight="1" x14ac:dyDescent="0.35">
      <c r="A124" s="5"/>
      <c r="B124" s="5"/>
      <c r="C124" s="2" t="s">
        <v>13</v>
      </c>
      <c r="D124" s="14">
        <f>100/1000/24/3600/7</f>
        <v>1.6534391534391535E-7</v>
      </c>
      <c r="E124" s="14">
        <f>D124*0.5</f>
        <v>8.2671957671957673E-8</v>
      </c>
      <c r="F124" s="10">
        <v>1.0209999999999999</v>
      </c>
      <c r="G124" s="14">
        <f t="shared" si="90"/>
        <v>8.5152116402116402E-8</v>
      </c>
      <c r="H124" s="9">
        <v>1.02</v>
      </c>
      <c r="I124" s="9">
        <f>H124/F118</f>
        <v>0.9990205680705192</v>
      </c>
      <c r="J124" s="14">
        <f>E124*1.06</f>
        <v>8.7632275132275132E-8</v>
      </c>
      <c r="K124" s="9">
        <v>1.0189999999999999</v>
      </c>
      <c r="L124" s="9">
        <f>K124/F118</f>
        <v>0.99804113614103818</v>
      </c>
      <c r="M124" s="14">
        <f t="shared" si="91"/>
        <v>9.0112433862433875E-8</v>
      </c>
      <c r="N124" s="9">
        <v>1.0189999999999999</v>
      </c>
      <c r="O124" s="9">
        <f>N124/F118</f>
        <v>0.99804113614103818</v>
      </c>
      <c r="P124" s="14">
        <f t="shared" si="92"/>
        <v>9.2592592592592604E-8</v>
      </c>
      <c r="Q124" s="9">
        <v>1.018</v>
      </c>
      <c r="R124" s="9">
        <f>Q124/F118</f>
        <v>0.99706170421155738</v>
      </c>
      <c r="S124" s="14">
        <f t="shared" si="93"/>
        <v>9.507275132275132E-8</v>
      </c>
      <c r="T124" s="9">
        <v>1.0169999999999999</v>
      </c>
      <c r="U124" s="9">
        <f>T124/F118</f>
        <v>0.99608227228207635</v>
      </c>
      <c r="V124" s="14">
        <f t="shared" si="94"/>
        <v>8.0191798941798943E-8</v>
      </c>
      <c r="W124" s="9">
        <v>1.0209999999999999</v>
      </c>
      <c r="X124" s="9">
        <f>W124/F118</f>
        <v>1</v>
      </c>
      <c r="Y124" s="14">
        <f t="shared" si="95"/>
        <v>7.7711640211640214E-8</v>
      </c>
      <c r="Z124" s="9">
        <v>1.022</v>
      </c>
      <c r="AA124" s="9">
        <f>Z124/F118</f>
        <v>1.0009794319294809</v>
      </c>
      <c r="AB124" s="14">
        <f t="shared" si="96"/>
        <v>7.5231481481481484E-8</v>
      </c>
      <c r="AC124" s="9">
        <v>1.0229999999999999</v>
      </c>
      <c r="AD124" s="9">
        <f>AC124/F118</f>
        <v>1.0019588638589618</v>
      </c>
      <c r="AE124" s="14">
        <f t="shared" si="97"/>
        <v>7.2751322751322755E-8</v>
      </c>
      <c r="AF124" s="9">
        <v>1.0229999999999999</v>
      </c>
      <c r="AG124" s="9">
        <f>AF124/F118</f>
        <v>1.0019588638589618</v>
      </c>
      <c r="AH124" s="14">
        <f t="shared" si="98"/>
        <v>7.0271164021164025E-8</v>
      </c>
      <c r="AI124" s="9">
        <v>1.024</v>
      </c>
      <c r="AJ124" s="9">
        <f>AI124/F118</f>
        <v>1.0029382957884427</v>
      </c>
    </row>
    <row r="125" spans="1:36" s="9" customFormat="1" ht="25.25" hidden="1" customHeight="1" x14ac:dyDescent="0.35">
      <c r="A125" s="5"/>
      <c r="B125" s="5"/>
      <c r="C125" s="7" t="s">
        <v>5</v>
      </c>
      <c r="D125" s="9">
        <v>1</v>
      </c>
      <c r="E125" s="9">
        <f>D125*0.5</f>
        <v>0.5</v>
      </c>
      <c r="F125" s="10">
        <v>1.0209999999999999</v>
      </c>
      <c r="G125" s="9">
        <f t="shared" si="90"/>
        <v>0.51500000000000001</v>
      </c>
      <c r="H125" s="9">
        <v>1.0209999999999999</v>
      </c>
      <c r="I125" s="9">
        <f>H125/F118</f>
        <v>1</v>
      </c>
      <c r="J125" s="9">
        <f>E125*1.06</f>
        <v>0.53</v>
      </c>
      <c r="K125" s="9">
        <v>1.02</v>
      </c>
      <c r="L125" s="9">
        <f>K125/F118</f>
        <v>0.9990205680705192</v>
      </c>
      <c r="M125" s="9">
        <f t="shared" si="91"/>
        <v>0.54500000000000004</v>
      </c>
      <c r="N125" s="9">
        <v>1.02</v>
      </c>
      <c r="O125" s="9">
        <f>N125/F118</f>
        <v>0.9990205680705192</v>
      </c>
      <c r="P125" s="9">
        <f t="shared" si="92"/>
        <v>0.56000000000000005</v>
      </c>
      <c r="Q125" s="9">
        <v>1.02</v>
      </c>
      <c r="R125" s="9">
        <f>Q125/F118</f>
        <v>0.9990205680705192</v>
      </c>
      <c r="S125" s="9">
        <f t="shared" si="93"/>
        <v>0.57499999999999996</v>
      </c>
      <c r="T125" s="9">
        <v>1.02</v>
      </c>
      <c r="U125" s="9">
        <f>T125/F118</f>
        <v>0.9990205680705192</v>
      </c>
      <c r="V125" s="9">
        <f t="shared" si="94"/>
        <v>0.48499999999999999</v>
      </c>
      <c r="W125" s="9">
        <v>1.0209999999999999</v>
      </c>
      <c r="X125" s="9">
        <f>W125/F118</f>
        <v>1</v>
      </c>
      <c r="Y125" s="9">
        <f t="shared" si="95"/>
        <v>0.47</v>
      </c>
      <c r="Z125" s="9">
        <v>1.0209999999999999</v>
      </c>
      <c r="AA125" s="9">
        <f>Z125/F118</f>
        <v>1</v>
      </c>
      <c r="AB125" s="9">
        <f t="shared" si="96"/>
        <v>0.45500000000000002</v>
      </c>
      <c r="AC125" s="9">
        <v>1.0209999999999999</v>
      </c>
      <c r="AD125" s="9">
        <f>AC125/F118</f>
        <v>1</v>
      </c>
      <c r="AE125" s="9">
        <f t="shared" si="97"/>
        <v>0.44</v>
      </c>
      <c r="AF125" s="9">
        <v>1.0209999999999999</v>
      </c>
      <c r="AG125" s="9">
        <f>AF125/F118</f>
        <v>1</v>
      </c>
      <c r="AH125" s="9">
        <f t="shared" si="98"/>
        <v>0.42499999999999999</v>
      </c>
      <c r="AI125" s="9">
        <v>1.0209999999999999</v>
      </c>
      <c r="AJ125" s="9">
        <f>AI125/F118</f>
        <v>1</v>
      </c>
    </row>
    <row r="126" spans="1:36" ht="25.25" hidden="1" customHeight="1" x14ac:dyDescent="0.35">
      <c r="A126" s="5"/>
      <c r="B126" s="5"/>
      <c r="C126" s="2" t="s">
        <v>6</v>
      </c>
      <c r="D126" s="14">
        <f>100/1000/24/3600</f>
        <v>1.1574074074074074E-6</v>
      </c>
      <c r="E126" s="14">
        <f>D126*0.5</f>
        <v>5.787037037037037E-7</v>
      </c>
      <c r="F126" s="10">
        <v>1.0209999999999999</v>
      </c>
      <c r="G126" s="14">
        <f t="shared" si="90"/>
        <v>5.9606481481481483E-7</v>
      </c>
      <c r="H126" s="9">
        <v>1.02</v>
      </c>
      <c r="I126" s="9">
        <f>H126/F118</f>
        <v>0.9990205680705192</v>
      </c>
      <c r="J126" s="14">
        <f>E126*1.06</f>
        <v>6.1342592592592596E-7</v>
      </c>
      <c r="K126" s="9">
        <v>1.02</v>
      </c>
      <c r="L126" s="9">
        <f>K126/F118</f>
        <v>0.9990205680705192</v>
      </c>
      <c r="M126" s="14">
        <f t="shared" si="91"/>
        <v>6.307870370370371E-7</v>
      </c>
      <c r="N126" s="9">
        <v>1.02</v>
      </c>
      <c r="O126" s="9">
        <f>N126/F118</f>
        <v>0.9990205680705192</v>
      </c>
      <c r="P126" s="14">
        <f t="shared" si="92"/>
        <v>6.4814814814814823E-7</v>
      </c>
      <c r="Q126" s="9">
        <v>1.02</v>
      </c>
      <c r="R126" s="9">
        <f>Q126/F118</f>
        <v>0.9990205680705192</v>
      </c>
      <c r="S126" s="14">
        <f t="shared" si="93"/>
        <v>6.6550925925925915E-7</v>
      </c>
      <c r="T126" s="9">
        <v>1.02</v>
      </c>
      <c r="U126" s="9">
        <f>T126/F118</f>
        <v>0.9990205680705192</v>
      </c>
      <c r="V126" s="14">
        <f t="shared" si="94"/>
        <v>5.6134259259259256E-7</v>
      </c>
      <c r="W126" s="9">
        <v>1.0209999999999999</v>
      </c>
      <c r="X126" s="9">
        <f>W126/F118</f>
        <v>1</v>
      </c>
      <c r="Y126" s="14">
        <f t="shared" si="95"/>
        <v>5.4398148148148143E-7</v>
      </c>
      <c r="Z126" s="9">
        <v>1.0209999999999999</v>
      </c>
      <c r="AA126" s="9">
        <f>Z126/F118</f>
        <v>1</v>
      </c>
      <c r="AB126" s="14">
        <f t="shared" si="96"/>
        <v>5.266203703703704E-7</v>
      </c>
      <c r="AC126" s="9">
        <v>1.0209999999999999</v>
      </c>
      <c r="AD126" s="9">
        <f>AC126/F118</f>
        <v>1</v>
      </c>
      <c r="AE126" s="14">
        <f t="shared" si="97"/>
        <v>5.0925925925925927E-7</v>
      </c>
      <c r="AF126" s="9">
        <v>1.0209999999999999</v>
      </c>
      <c r="AG126" s="9">
        <f>AF126/F118</f>
        <v>1</v>
      </c>
      <c r="AH126" s="14">
        <f t="shared" si="98"/>
        <v>4.9189814814814814E-7</v>
      </c>
      <c r="AI126" s="9">
        <v>1.0209999999999999</v>
      </c>
      <c r="AJ126" s="9">
        <f>AI126/F118</f>
        <v>1</v>
      </c>
    </row>
    <row r="129" spans="1:36" ht="25.25" customHeight="1" x14ac:dyDescent="0.35">
      <c r="A129" s="1" t="s">
        <v>9</v>
      </c>
      <c r="B129" s="1" t="s">
        <v>2</v>
      </c>
      <c r="C129" s="1" t="s">
        <v>7</v>
      </c>
      <c r="D129" s="2" t="s">
        <v>0</v>
      </c>
      <c r="E129" s="1" t="s">
        <v>1</v>
      </c>
      <c r="F129" s="1"/>
      <c r="G129" s="1" t="s">
        <v>15</v>
      </c>
      <c r="H129" s="1"/>
      <c r="I129" s="1"/>
      <c r="J129" s="1" t="s">
        <v>16</v>
      </c>
      <c r="K129" s="1"/>
      <c r="L129" s="1"/>
      <c r="M129" s="1" t="s">
        <v>17</v>
      </c>
      <c r="N129" s="1"/>
      <c r="O129" s="1"/>
      <c r="P129" s="1" t="s">
        <v>18</v>
      </c>
      <c r="Q129" s="1"/>
      <c r="R129" s="1"/>
      <c r="S129" s="1" t="s">
        <v>19</v>
      </c>
      <c r="T129" s="1"/>
      <c r="U129" s="1"/>
      <c r="V129" s="1" t="s">
        <v>20</v>
      </c>
      <c r="W129" s="1"/>
      <c r="X129" s="1"/>
      <c r="Y129" s="1" t="s">
        <v>21</v>
      </c>
      <c r="Z129" s="1"/>
      <c r="AA129" s="1"/>
      <c r="AB129" s="1" t="s">
        <v>22</v>
      </c>
      <c r="AC129" s="1"/>
      <c r="AD129" s="1"/>
      <c r="AE129" s="1" t="s">
        <v>23</v>
      </c>
      <c r="AF129" s="1"/>
      <c r="AG129" s="1"/>
      <c r="AH129" s="1" t="s">
        <v>24</v>
      </c>
      <c r="AI129" s="1"/>
      <c r="AJ129" s="1"/>
    </row>
    <row r="130" spans="1:36" ht="25.25" customHeight="1" x14ac:dyDescent="0.35">
      <c r="A130" s="5"/>
      <c r="B130" s="1"/>
      <c r="C130" s="5"/>
      <c r="E130" s="6" t="s">
        <v>8</v>
      </c>
      <c r="F130" s="7" t="s">
        <v>10</v>
      </c>
      <c r="G130" s="6" t="s">
        <v>8</v>
      </c>
      <c r="H130" s="7" t="s">
        <v>10</v>
      </c>
      <c r="I130" s="7" t="s">
        <v>11</v>
      </c>
      <c r="J130" s="6" t="s">
        <v>8</v>
      </c>
      <c r="K130" s="7" t="s">
        <v>10</v>
      </c>
      <c r="L130" s="7" t="s">
        <v>11</v>
      </c>
      <c r="M130" s="6" t="s">
        <v>8</v>
      </c>
      <c r="N130" s="7" t="s">
        <v>10</v>
      </c>
      <c r="O130" s="7" t="s">
        <v>11</v>
      </c>
      <c r="P130" s="6" t="s">
        <v>8</v>
      </c>
      <c r="Q130" s="7" t="s">
        <v>10</v>
      </c>
      <c r="R130" s="7" t="s">
        <v>11</v>
      </c>
      <c r="S130" s="6" t="s">
        <v>8</v>
      </c>
      <c r="T130" s="7" t="s">
        <v>10</v>
      </c>
      <c r="U130" s="7" t="s">
        <v>11</v>
      </c>
      <c r="V130" s="6" t="s">
        <v>8</v>
      </c>
      <c r="W130" s="7" t="s">
        <v>10</v>
      </c>
      <c r="X130" s="7" t="s">
        <v>11</v>
      </c>
      <c r="Y130" s="6" t="s">
        <v>8</v>
      </c>
      <c r="Z130" s="7" t="s">
        <v>10</v>
      </c>
      <c r="AA130" s="7" t="s">
        <v>11</v>
      </c>
      <c r="AB130" s="6" t="s">
        <v>8</v>
      </c>
      <c r="AC130" s="7" t="s">
        <v>10</v>
      </c>
      <c r="AD130" s="7" t="s">
        <v>11</v>
      </c>
      <c r="AE130" s="6" t="s">
        <v>8</v>
      </c>
      <c r="AF130" s="7" t="s">
        <v>10</v>
      </c>
      <c r="AG130" s="7" t="s">
        <v>11</v>
      </c>
      <c r="AH130" s="6" t="s">
        <v>8</v>
      </c>
      <c r="AI130" s="7" t="s">
        <v>10</v>
      </c>
      <c r="AJ130" s="7" t="s">
        <v>11</v>
      </c>
    </row>
    <row r="131" spans="1:36" ht="25.25" customHeight="1" x14ac:dyDescent="0.35">
      <c r="A131" s="1"/>
      <c r="B131" s="8">
        <v>0.55000000000000004</v>
      </c>
      <c r="C131" s="2" t="s">
        <v>3</v>
      </c>
      <c r="D131" s="2">
        <v>70</v>
      </c>
      <c r="E131" s="9">
        <f>D131*0.55</f>
        <v>38.5</v>
      </c>
      <c r="F131" s="10">
        <v>0.93700000000000006</v>
      </c>
      <c r="G131" s="9">
        <f>E131*1.03</f>
        <v>39.655000000000001</v>
      </c>
      <c r="H131" s="9">
        <v>0.92800000000000005</v>
      </c>
      <c r="I131" s="9">
        <f>H131/F131</f>
        <v>0.99039487726787623</v>
      </c>
      <c r="J131" s="9">
        <f>E131*1.06</f>
        <v>40.81</v>
      </c>
      <c r="K131" s="9">
        <v>0.92200000000000004</v>
      </c>
      <c r="L131" s="9">
        <f>K131/F131</f>
        <v>0.98399146211312694</v>
      </c>
      <c r="M131" s="9">
        <f>E131*1.09</f>
        <v>41.965000000000003</v>
      </c>
      <c r="N131" s="9">
        <v>0.89800000000000002</v>
      </c>
      <c r="O131" s="9">
        <f>N131/F131</f>
        <v>0.95837780149413021</v>
      </c>
      <c r="P131" s="9">
        <f>E131*1.12</f>
        <v>43.120000000000005</v>
      </c>
      <c r="Q131" s="9">
        <v>0.88300000000000001</v>
      </c>
      <c r="R131" s="9">
        <f>Q131/F131</f>
        <v>0.94236926360725715</v>
      </c>
      <c r="S131" s="9">
        <f>E131*1.15</f>
        <v>44.274999999999999</v>
      </c>
      <c r="T131" s="9">
        <v>0.88100000000000001</v>
      </c>
      <c r="U131" s="9">
        <f>T131/F131</f>
        <v>0.94023479188900738</v>
      </c>
      <c r="V131" s="9">
        <f>E131*0.97</f>
        <v>37.344999999999999</v>
      </c>
      <c r="W131" s="9">
        <v>0.94599999999999995</v>
      </c>
      <c r="X131" s="9">
        <f>W131/F131</f>
        <v>1.0096051227321237</v>
      </c>
      <c r="Y131" s="9">
        <f>E131*0.94</f>
        <v>36.19</v>
      </c>
      <c r="Z131" s="9">
        <v>0.96699999999999997</v>
      </c>
      <c r="AA131" s="9">
        <f>Z131/F131</f>
        <v>1.0320170757737459</v>
      </c>
      <c r="AB131" s="9">
        <f>E131*0.91</f>
        <v>35.035000000000004</v>
      </c>
      <c r="AC131" s="9">
        <v>0.98099999999999998</v>
      </c>
      <c r="AD131" s="9">
        <f>AC131/F131</f>
        <v>1.0469583778014941</v>
      </c>
      <c r="AE131" s="9">
        <f>E131*0.88</f>
        <v>33.880000000000003</v>
      </c>
      <c r="AF131" s="9">
        <v>0.998</v>
      </c>
      <c r="AG131" s="9">
        <f>AF131/F131</f>
        <v>1.0651013874066169</v>
      </c>
      <c r="AH131" s="9">
        <f>E131*0.85</f>
        <v>32.725000000000001</v>
      </c>
      <c r="AI131" s="9">
        <v>1.03</v>
      </c>
      <c r="AJ131" s="9">
        <f>AI131/F131</f>
        <v>1.0992529348986126</v>
      </c>
    </row>
    <row r="132" spans="1:36" ht="25.25" customHeight="1" x14ac:dyDescent="0.35">
      <c r="A132" s="5"/>
      <c r="B132" s="5"/>
      <c r="C132" s="2" t="s">
        <v>29</v>
      </c>
      <c r="D132" s="2">
        <v>90</v>
      </c>
      <c r="E132" s="9">
        <f>D132*0.55</f>
        <v>49.500000000000007</v>
      </c>
      <c r="F132" s="10">
        <v>0.93700000000000006</v>
      </c>
      <c r="G132" s="9">
        <f t="shared" ref="G132:G139" si="100">E132*1.03</f>
        <v>50.985000000000007</v>
      </c>
      <c r="H132" s="9">
        <v>0.91500000000000004</v>
      </c>
      <c r="I132" s="9">
        <f>H132/F131</f>
        <v>0.97652081109925293</v>
      </c>
      <c r="J132" s="9">
        <f>E132*1.06</f>
        <v>52.470000000000013</v>
      </c>
      <c r="K132" s="9">
        <v>0.89600000000000002</v>
      </c>
      <c r="L132" s="9">
        <f>K132/F131</f>
        <v>0.95624332977588045</v>
      </c>
      <c r="M132" s="9">
        <f t="shared" ref="M132:M139" si="101">E132*1.09</f>
        <v>53.955000000000013</v>
      </c>
      <c r="N132" s="9">
        <v>0.876</v>
      </c>
      <c r="O132" s="9">
        <f>N132/F131</f>
        <v>0.93489861259338314</v>
      </c>
      <c r="P132" s="9">
        <f t="shared" ref="P132:P139" si="102">E132*1.12</f>
        <v>55.440000000000012</v>
      </c>
      <c r="Q132" s="9">
        <v>0.875</v>
      </c>
      <c r="R132" s="9">
        <f>Q132/F131</f>
        <v>0.9338313767342582</v>
      </c>
      <c r="S132" s="9">
        <f t="shared" ref="S132:S139" si="103">E132*1.15</f>
        <v>56.925000000000004</v>
      </c>
      <c r="T132" s="9">
        <v>0.85799999999999998</v>
      </c>
      <c r="U132" s="9">
        <f>T132/F131</f>
        <v>0.91568836712913548</v>
      </c>
      <c r="V132" s="9">
        <f t="shared" ref="V132:V139" si="104">E132*0.97</f>
        <v>48.015000000000008</v>
      </c>
      <c r="W132" s="9">
        <v>0.95299999999999996</v>
      </c>
      <c r="X132" s="9">
        <f>W132/F131</f>
        <v>1.0170757737459977</v>
      </c>
      <c r="Y132" s="9">
        <f t="shared" ref="Y132:Y139" si="105">E132*0.94</f>
        <v>46.53</v>
      </c>
      <c r="Z132" s="9">
        <v>0.97499999999999998</v>
      </c>
      <c r="AA132" s="9">
        <f>Z132/F131</f>
        <v>1.0405549626467447</v>
      </c>
      <c r="AB132" s="9">
        <f t="shared" ref="AB132:AB139" si="106">E132*0.91</f>
        <v>45.045000000000009</v>
      </c>
      <c r="AC132" s="9">
        <v>0.99199999999999999</v>
      </c>
      <c r="AD132" s="9">
        <f>AC132/F131</f>
        <v>1.0586979722518677</v>
      </c>
      <c r="AE132" s="9">
        <f t="shared" ref="AE132:AE139" si="107">E132*0.88</f>
        <v>43.560000000000009</v>
      </c>
      <c r="AF132" s="9">
        <v>1.014</v>
      </c>
      <c r="AG132" s="9">
        <f>AF132/F131</f>
        <v>1.0821771611526148</v>
      </c>
      <c r="AH132" s="9">
        <f t="shared" ref="AH132:AH139" si="108">E132*0.85</f>
        <v>42.075000000000003</v>
      </c>
      <c r="AI132" s="9">
        <v>1.0349999999999999</v>
      </c>
      <c r="AJ132" s="9">
        <f>AI132/F131</f>
        <v>1.1045891141942368</v>
      </c>
    </row>
    <row r="133" spans="1:36" ht="25.25" customHeight="1" x14ac:dyDescent="0.35">
      <c r="A133" s="5"/>
      <c r="B133" s="5"/>
      <c r="C133" s="2" t="s">
        <v>30</v>
      </c>
      <c r="D133" s="2">
        <v>2</v>
      </c>
      <c r="E133" s="9">
        <f>16.5+D133*0.55</f>
        <v>17.600000000000001</v>
      </c>
      <c r="F133" s="10">
        <v>0.93700000000000006</v>
      </c>
      <c r="G133" s="9">
        <f t="shared" si="100"/>
        <v>18.128000000000004</v>
      </c>
      <c r="H133" s="9">
        <v>0.92200000000000004</v>
      </c>
      <c r="I133" s="9">
        <f>H133/F131</f>
        <v>0.98399146211312694</v>
      </c>
      <c r="J133" s="9">
        <f>E133*1.06</f>
        <v>18.656000000000002</v>
      </c>
      <c r="K133" s="9">
        <v>0.90700000000000003</v>
      </c>
      <c r="L133" s="9">
        <f>K133/F131</f>
        <v>0.96798292422625398</v>
      </c>
      <c r="M133" s="9">
        <f t="shared" si="101"/>
        <v>19.184000000000005</v>
      </c>
      <c r="N133" s="9">
        <v>0.89300000000000002</v>
      </c>
      <c r="O133" s="9">
        <f>N133/F131</f>
        <v>0.95304162219850586</v>
      </c>
      <c r="P133" s="9">
        <f t="shared" si="102"/>
        <v>19.712000000000003</v>
      </c>
      <c r="Q133" s="9">
        <v>0.88100000000000001</v>
      </c>
      <c r="R133" s="9">
        <f>Q133/F131</f>
        <v>0.94023479188900738</v>
      </c>
      <c r="S133" s="9">
        <f t="shared" si="103"/>
        <v>20.239999999999998</v>
      </c>
      <c r="T133" s="9">
        <v>0.86899999999999999</v>
      </c>
      <c r="U133" s="9">
        <f>T133/F131</f>
        <v>0.92742796157950902</v>
      </c>
      <c r="V133" s="9">
        <f t="shared" si="104"/>
        <v>17.071999999999999</v>
      </c>
      <c r="W133" s="9">
        <v>0.95099999999999996</v>
      </c>
      <c r="X133" s="9">
        <f>W133/F131</f>
        <v>1.014941302027748</v>
      </c>
      <c r="Y133" s="9">
        <f t="shared" si="105"/>
        <v>16.544</v>
      </c>
      <c r="Z133" s="9">
        <v>0.96599999999999997</v>
      </c>
      <c r="AA133" s="9">
        <f>Z133/F131</f>
        <v>1.0309498399146211</v>
      </c>
      <c r="AB133" s="9">
        <f t="shared" si="106"/>
        <v>16.016000000000002</v>
      </c>
      <c r="AC133" s="9">
        <v>0.98299999999999998</v>
      </c>
      <c r="AD133" s="9">
        <f>AC133/F131</f>
        <v>1.0490928495197438</v>
      </c>
      <c r="AE133" s="9">
        <f t="shared" si="107"/>
        <v>15.488000000000001</v>
      </c>
      <c r="AF133" s="9">
        <v>1</v>
      </c>
      <c r="AG133" s="9">
        <f>AF133/F131</f>
        <v>1.0672358591248665</v>
      </c>
      <c r="AH133" s="9">
        <f t="shared" si="108"/>
        <v>14.96</v>
      </c>
      <c r="AI133" s="9">
        <v>1.0189999999999999</v>
      </c>
      <c r="AJ133" s="9">
        <f>AI133/F131</f>
        <v>1.0875133404482389</v>
      </c>
    </row>
    <row r="134" spans="1:36" ht="25.25" customHeight="1" x14ac:dyDescent="0.35">
      <c r="A134" s="5"/>
      <c r="B134" s="5"/>
      <c r="C134" s="11" t="s">
        <v>31</v>
      </c>
      <c r="D134" s="2">
        <v>35</v>
      </c>
      <c r="E134" s="9">
        <f>25+D134*0.55</f>
        <v>44.25</v>
      </c>
      <c r="F134" s="10">
        <v>0.93700000000000006</v>
      </c>
      <c r="G134" s="9">
        <f t="shared" si="100"/>
        <v>45.577500000000001</v>
      </c>
      <c r="H134" s="9">
        <v>0.94899999999999995</v>
      </c>
      <c r="I134" s="9">
        <f>H134/F131</f>
        <v>1.0128068303094984</v>
      </c>
      <c r="J134" s="9">
        <f>E134*1.06</f>
        <v>46.905000000000001</v>
      </c>
      <c r="K134" s="9">
        <v>0.96099999999999997</v>
      </c>
      <c r="L134" s="9">
        <f>K134/F131</f>
        <v>1.0256136606189967</v>
      </c>
      <c r="M134" s="9">
        <f t="shared" si="101"/>
        <v>48.232500000000002</v>
      </c>
      <c r="N134" s="9">
        <v>0.97299999999999998</v>
      </c>
      <c r="O134" s="9">
        <f>N134/F131</f>
        <v>1.0384204909284951</v>
      </c>
      <c r="P134" s="9">
        <f t="shared" si="102"/>
        <v>49.56</v>
      </c>
      <c r="Q134" s="9">
        <v>0.98499999999999999</v>
      </c>
      <c r="R134" s="9">
        <f>Q134/F131</f>
        <v>1.0512273212379935</v>
      </c>
      <c r="S134" s="9">
        <f t="shared" si="103"/>
        <v>50.887499999999996</v>
      </c>
      <c r="T134" s="9">
        <v>0.997</v>
      </c>
      <c r="U134" s="9">
        <f>T134/F131</f>
        <v>1.064034151547492</v>
      </c>
      <c r="V134" s="9">
        <f t="shared" si="104"/>
        <v>42.922499999999999</v>
      </c>
      <c r="W134" s="9">
        <v>0.92400000000000004</v>
      </c>
      <c r="X134" s="9">
        <f>W134/F131</f>
        <v>0.9861259338313767</v>
      </c>
      <c r="Y134" s="9">
        <f t="shared" si="105"/>
        <v>41.594999999999999</v>
      </c>
      <c r="Z134" s="9">
        <v>0.91</v>
      </c>
      <c r="AA134" s="9">
        <f>Z134/F131</f>
        <v>0.97118463180362857</v>
      </c>
      <c r="AB134" s="9">
        <f t="shared" si="106"/>
        <v>40.267499999999998</v>
      </c>
      <c r="AC134" s="9">
        <v>0.89700000000000002</v>
      </c>
      <c r="AD134" s="9">
        <f>AC134/F131</f>
        <v>0.95731056563500527</v>
      </c>
      <c r="AE134" s="9">
        <f t="shared" si="107"/>
        <v>38.94</v>
      </c>
      <c r="AF134" s="9">
        <v>0.88300000000000001</v>
      </c>
      <c r="AG134" s="9">
        <f>AF134/F131</f>
        <v>0.94236926360725715</v>
      </c>
      <c r="AH134" s="9">
        <f t="shared" si="108"/>
        <v>37.612499999999997</v>
      </c>
      <c r="AI134" s="9">
        <v>0.86899999999999999</v>
      </c>
      <c r="AJ134" s="9">
        <f>AI134/F131</f>
        <v>0.92742796157950902</v>
      </c>
    </row>
    <row r="135" spans="1:36" ht="25.25" customHeight="1" x14ac:dyDescent="0.35">
      <c r="A135" s="5"/>
      <c r="B135" s="5"/>
      <c r="C135" s="2" t="s">
        <v>4</v>
      </c>
      <c r="D135" s="2">
        <v>3</v>
      </c>
      <c r="E135" s="9">
        <f>15+D135*0.55</f>
        <v>16.649999999999999</v>
      </c>
      <c r="F135" s="10">
        <v>0.93700000000000006</v>
      </c>
      <c r="G135" s="9">
        <f t="shared" si="100"/>
        <v>17.1495</v>
      </c>
      <c r="H135" s="9">
        <v>0.95299999999999996</v>
      </c>
      <c r="I135" s="9">
        <f>H135/F131</f>
        <v>1.0170757737459977</v>
      </c>
      <c r="J135" s="9">
        <f>E135*1.06</f>
        <v>17.649000000000001</v>
      </c>
      <c r="K135" s="9">
        <v>0.96799999999999997</v>
      </c>
      <c r="L135" s="9">
        <f>K135/F131</f>
        <v>1.0330843116328707</v>
      </c>
      <c r="M135" s="9">
        <f t="shared" si="101"/>
        <v>18.148499999999999</v>
      </c>
      <c r="N135" s="9">
        <v>0.98399999999999999</v>
      </c>
      <c r="O135" s="9">
        <f>N135/F131</f>
        <v>1.0501600853788686</v>
      </c>
      <c r="P135" s="9">
        <f t="shared" si="102"/>
        <v>18.648</v>
      </c>
      <c r="Q135" s="9">
        <v>0.999</v>
      </c>
      <c r="R135" s="9">
        <f>Q135/F131</f>
        <v>1.0661686232657417</v>
      </c>
      <c r="S135" s="9">
        <f t="shared" si="103"/>
        <v>19.147499999999997</v>
      </c>
      <c r="T135" s="9">
        <v>1.0149999999999999</v>
      </c>
      <c r="U135" s="9">
        <f>T135/F131</f>
        <v>1.0832443970117394</v>
      </c>
      <c r="V135" s="9">
        <f t="shared" si="104"/>
        <v>16.150499999999997</v>
      </c>
      <c r="W135" s="9">
        <v>0.92</v>
      </c>
      <c r="X135" s="9">
        <f>W135/F131</f>
        <v>0.98185699039487728</v>
      </c>
      <c r="Y135" s="9">
        <f t="shared" si="105"/>
        <v>15.650999999999998</v>
      </c>
      <c r="Z135" s="9">
        <v>0.90300000000000002</v>
      </c>
      <c r="AA135" s="9">
        <f>Z135/F131</f>
        <v>0.96371398078975445</v>
      </c>
      <c r="AB135" s="9">
        <f t="shared" si="106"/>
        <v>15.151499999999999</v>
      </c>
      <c r="AC135" s="9">
        <v>0.88600000000000001</v>
      </c>
      <c r="AD135" s="9">
        <f>AC135/F131</f>
        <v>0.94557097118463174</v>
      </c>
      <c r="AE135" s="9">
        <f t="shared" si="107"/>
        <v>14.651999999999999</v>
      </c>
      <c r="AF135" s="9">
        <v>0.87</v>
      </c>
      <c r="AG135" s="9">
        <f>AF135/F131</f>
        <v>0.92849519743863385</v>
      </c>
      <c r="AH135" s="9">
        <f t="shared" si="108"/>
        <v>14.152499999999998</v>
      </c>
      <c r="AI135" s="9">
        <v>0.85299999999999998</v>
      </c>
      <c r="AJ135" s="9">
        <f>AI135/F131</f>
        <v>0.91035218783351113</v>
      </c>
    </row>
    <row r="136" spans="1:36" ht="25.25" hidden="1" customHeight="1" x14ac:dyDescent="0.35">
      <c r="A136" s="5"/>
      <c r="B136" s="5"/>
      <c r="C136" s="12" t="s">
        <v>12</v>
      </c>
      <c r="D136" s="13">
        <v>5.4E-6</v>
      </c>
      <c r="E136" s="14">
        <f>0.0000006+D136*0.55</f>
        <v>3.5700000000000005E-6</v>
      </c>
      <c r="F136" s="10">
        <v>0.93700000000000006</v>
      </c>
      <c r="G136" s="14">
        <f t="shared" si="100"/>
        <v>3.6771000000000008E-6</v>
      </c>
      <c r="H136" s="9">
        <v>0.93700000000000006</v>
      </c>
      <c r="I136" s="9">
        <f>H136/F132</f>
        <v>1</v>
      </c>
      <c r="J136" s="14">
        <f t="shared" ref="J136" si="109">E136*1.06</f>
        <v>3.784200000000001E-6</v>
      </c>
      <c r="K136" s="9">
        <v>0.93799999999999994</v>
      </c>
      <c r="L136" s="9">
        <f>K136/F132</f>
        <v>1.0010672358591248</v>
      </c>
      <c r="M136" s="14">
        <f t="shared" si="101"/>
        <v>3.8913000000000012E-6</v>
      </c>
      <c r="N136" s="9">
        <v>0.93799999999999994</v>
      </c>
      <c r="O136" s="9">
        <f>N136/F132</f>
        <v>1.0010672358591248</v>
      </c>
      <c r="P136" s="14">
        <f t="shared" si="102"/>
        <v>3.9984000000000014E-6</v>
      </c>
      <c r="Q136" s="9">
        <v>0.93899999999999995</v>
      </c>
      <c r="R136" s="9">
        <f>Q136/F132</f>
        <v>1.0021344717182497</v>
      </c>
      <c r="S136" s="14">
        <f t="shared" si="103"/>
        <v>4.1054999999999999E-6</v>
      </c>
      <c r="T136" s="9">
        <v>0.93899999999999995</v>
      </c>
      <c r="U136" s="9">
        <f>T136/F132</f>
        <v>1.0021344717182497</v>
      </c>
      <c r="V136" s="14">
        <f t="shared" si="104"/>
        <v>3.4629000000000003E-6</v>
      </c>
      <c r="W136" s="9">
        <v>0.93600000000000005</v>
      </c>
      <c r="X136" s="9">
        <f>W136/F132</f>
        <v>0.99893276414087517</v>
      </c>
      <c r="Y136" s="14">
        <f t="shared" si="105"/>
        <v>3.3558000000000001E-6</v>
      </c>
      <c r="Z136" s="9">
        <v>0.93600000000000005</v>
      </c>
      <c r="AA136" s="9">
        <f>Z136/F132</f>
        <v>0.99893276414087517</v>
      </c>
      <c r="AB136" s="14">
        <f t="shared" si="106"/>
        <v>3.2487000000000008E-6</v>
      </c>
      <c r="AC136" s="9">
        <v>0.93500000000000005</v>
      </c>
      <c r="AD136" s="9">
        <f>AC136/F132</f>
        <v>0.99786552828175024</v>
      </c>
      <c r="AE136" s="14">
        <f t="shared" si="107"/>
        <v>3.1416000000000005E-6</v>
      </c>
      <c r="AF136" s="9">
        <v>0.93400000000000005</v>
      </c>
      <c r="AG136" s="9">
        <f>AF136/F132</f>
        <v>0.99679829242262541</v>
      </c>
      <c r="AH136" s="14">
        <f t="shared" si="108"/>
        <v>3.0345000000000003E-6</v>
      </c>
      <c r="AI136" s="9">
        <v>0.93400000000000005</v>
      </c>
      <c r="AJ136" s="9">
        <f>AI136/F132</f>
        <v>0.99679829242262541</v>
      </c>
    </row>
    <row r="137" spans="1:36" ht="25.25" hidden="1" customHeight="1" x14ac:dyDescent="0.35">
      <c r="A137" s="5"/>
      <c r="B137" s="5"/>
      <c r="C137" s="2" t="s">
        <v>13</v>
      </c>
      <c r="D137" s="14">
        <f>100/1000/24/3600/7</f>
        <v>1.6534391534391535E-7</v>
      </c>
      <c r="E137" s="14">
        <f>D137*0.55</f>
        <v>9.0939153439153447E-8</v>
      </c>
      <c r="F137" s="10">
        <v>0.93700000000000006</v>
      </c>
      <c r="G137" s="14">
        <f t="shared" si="100"/>
        <v>9.3667328042328049E-8</v>
      </c>
      <c r="H137" s="9">
        <v>0.93600000000000005</v>
      </c>
      <c r="I137" s="9">
        <f>H137/F131</f>
        <v>0.99893276414087517</v>
      </c>
      <c r="J137" s="14">
        <f>E137*1.06</f>
        <v>9.6395502645502665E-8</v>
      </c>
      <c r="K137" s="9">
        <v>0.93600000000000005</v>
      </c>
      <c r="L137" s="9">
        <f>K137/F131</f>
        <v>0.99893276414087517</v>
      </c>
      <c r="M137" s="14">
        <f t="shared" si="101"/>
        <v>9.9123677248677267E-8</v>
      </c>
      <c r="N137" s="9">
        <v>0.93500000000000005</v>
      </c>
      <c r="O137" s="9">
        <f>N137/F131</f>
        <v>0.99786552828175024</v>
      </c>
      <c r="P137" s="14">
        <f t="shared" si="102"/>
        <v>1.0185185185185187E-7</v>
      </c>
      <c r="Q137" s="9">
        <v>0.93500000000000005</v>
      </c>
      <c r="R137" s="9">
        <f>Q137/F131</f>
        <v>0.99786552828175024</v>
      </c>
      <c r="S137" s="14">
        <f t="shared" si="103"/>
        <v>1.0458002645502646E-7</v>
      </c>
      <c r="T137" s="9">
        <v>0.93400000000000005</v>
      </c>
      <c r="U137" s="9">
        <f>T137/F131</f>
        <v>0.99679829242262541</v>
      </c>
      <c r="V137" s="14">
        <f t="shared" si="104"/>
        <v>8.8210978835978844E-8</v>
      </c>
      <c r="W137" s="9">
        <v>0.93700000000000006</v>
      </c>
      <c r="X137" s="9">
        <f>W137/F131</f>
        <v>1</v>
      </c>
      <c r="Y137" s="14">
        <f t="shared" si="105"/>
        <v>8.5482804232804228E-8</v>
      </c>
      <c r="Z137" s="9">
        <v>0.93799999999999994</v>
      </c>
      <c r="AA137" s="9">
        <f>Z137/F131</f>
        <v>1.0010672358591248</v>
      </c>
      <c r="AB137" s="14">
        <f t="shared" si="106"/>
        <v>8.2754629629629639E-8</v>
      </c>
      <c r="AC137" s="9">
        <v>0.93799999999999994</v>
      </c>
      <c r="AD137" s="9">
        <f>AC137/F131</f>
        <v>1.0010672358591248</v>
      </c>
      <c r="AE137" s="14">
        <f t="shared" si="107"/>
        <v>8.0026455026455037E-8</v>
      </c>
      <c r="AF137" s="9">
        <v>0.93899999999999995</v>
      </c>
      <c r="AG137" s="9">
        <f>AF137/F131</f>
        <v>1.0021344717182497</v>
      </c>
      <c r="AH137" s="14">
        <f t="shared" si="108"/>
        <v>7.7298280423280421E-8</v>
      </c>
      <c r="AI137" s="9">
        <v>0.93899999999999995</v>
      </c>
      <c r="AJ137" s="9">
        <f>AI137/F131</f>
        <v>1.0021344717182497</v>
      </c>
    </row>
    <row r="138" spans="1:36" s="9" customFormat="1" ht="25.25" hidden="1" customHeight="1" x14ac:dyDescent="0.35">
      <c r="A138" s="5"/>
      <c r="B138" s="5"/>
      <c r="C138" s="7" t="s">
        <v>5</v>
      </c>
      <c r="D138" s="9">
        <v>1</v>
      </c>
      <c r="E138" s="9">
        <f>D138*0.55</f>
        <v>0.55000000000000004</v>
      </c>
      <c r="F138" s="10">
        <v>0.93700000000000006</v>
      </c>
      <c r="G138" s="9">
        <f t="shared" si="100"/>
        <v>0.56650000000000011</v>
      </c>
      <c r="H138" s="9">
        <v>0.93700000000000006</v>
      </c>
      <c r="I138" s="9">
        <f>H138/F131</f>
        <v>1</v>
      </c>
      <c r="J138" s="9">
        <f>E138*1.06</f>
        <v>0.58300000000000007</v>
      </c>
      <c r="K138" s="9">
        <v>0.93700000000000006</v>
      </c>
      <c r="L138" s="9">
        <f>K138/F131</f>
        <v>1</v>
      </c>
      <c r="M138" s="9">
        <f t="shared" si="101"/>
        <v>0.59950000000000014</v>
      </c>
      <c r="N138" s="9">
        <v>0.93700000000000006</v>
      </c>
      <c r="O138" s="9">
        <f>N138/F131</f>
        <v>1</v>
      </c>
      <c r="P138" s="9">
        <f t="shared" si="102"/>
        <v>0.6160000000000001</v>
      </c>
      <c r="Q138" s="9">
        <v>0.93700000000000006</v>
      </c>
      <c r="R138" s="9">
        <f>Q138/F131</f>
        <v>1</v>
      </c>
      <c r="S138" s="9">
        <f t="shared" si="103"/>
        <v>0.63249999999999995</v>
      </c>
      <c r="T138" s="9">
        <v>0.93700000000000006</v>
      </c>
      <c r="U138" s="9">
        <f>T138/F131</f>
        <v>1</v>
      </c>
      <c r="V138" s="9">
        <f t="shared" si="104"/>
        <v>0.53349999999999997</v>
      </c>
      <c r="W138" s="9">
        <v>0.93700000000000006</v>
      </c>
      <c r="X138" s="9">
        <f>W138/F131</f>
        <v>1</v>
      </c>
      <c r="Y138" s="9">
        <f t="shared" si="105"/>
        <v>0.51700000000000002</v>
      </c>
      <c r="Z138" s="9">
        <v>0.93700000000000006</v>
      </c>
      <c r="AA138" s="9">
        <f>Z138/F131</f>
        <v>1</v>
      </c>
      <c r="AB138" s="9">
        <f t="shared" si="106"/>
        <v>0.50050000000000006</v>
      </c>
      <c r="AC138" s="9">
        <v>0.93700000000000006</v>
      </c>
      <c r="AD138" s="9">
        <f>AC138/F131</f>
        <v>1</v>
      </c>
      <c r="AE138" s="9">
        <f t="shared" si="107"/>
        <v>0.48400000000000004</v>
      </c>
      <c r="AF138" s="9">
        <v>0.93700000000000006</v>
      </c>
      <c r="AG138" s="9">
        <f>AF138/F131</f>
        <v>1</v>
      </c>
      <c r="AH138" s="9">
        <f t="shared" si="108"/>
        <v>0.46750000000000003</v>
      </c>
      <c r="AI138" s="9">
        <v>0.93700000000000006</v>
      </c>
      <c r="AJ138" s="9">
        <f>AI138/F131</f>
        <v>1</v>
      </c>
    </row>
    <row r="139" spans="1:36" ht="25.25" hidden="1" customHeight="1" x14ac:dyDescent="0.35">
      <c r="A139" s="5"/>
      <c r="B139" s="5"/>
      <c r="C139" s="2" t="s">
        <v>6</v>
      </c>
      <c r="D139" s="14">
        <f>100/1000/24/3600</f>
        <v>1.1574074074074074E-6</v>
      </c>
      <c r="E139" s="14">
        <f>D139*0.55</f>
        <v>6.3657407407407414E-7</v>
      </c>
      <c r="F139" s="10">
        <v>0.93700000000000006</v>
      </c>
      <c r="G139" s="14">
        <f t="shared" si="100"/>
        <v>6.5567129629629634E-7</v>
      </c>
      <c r="H139" s="9">
        <v>0.93700000000000006</v>
      </c>
      <c r="I139" s="9">
        <f>H139/F131</f>
        <v>1</v>
      </c>
      <c r="J139" s="14">
        <f>E139*1.06</f>
        <v>6.7476851851851865E-7</v>
      </c>
      <c r="K139" s="9">
        <v>0.93700000000000006</v>
      </c>
      <c r="L139" s="9">
        <f>K139/F131</f>
        <v>1</v>
      </c>
      <c r="M139" s="14">
        <f t="shared" si="101"/>
        <v>6.9386574074074086E-7</v>
      </c>
      <c r="N139" s="9">
        <v>0.93700000000000006</v>
      </c>
      <c r="O139" s="9">
        <f>N139/F131</f>
        <v>1</v>
      </c>
      <c r="P139" s="14">
        <f t="shared" si="102"/>
        <v>7.1296296296296306E-7</v>
      </c>
      <c r="Q139" s="9">
        <v>0.93700000000000006</v>
      </c>
      <c r="R139" s="9">
        <f>Q139/F131</f>
        <v>1</v>
      </c>
      <c r="S139" s="14">
        <f t="shared" si="103"/>
        <v>7.3206018518518516E-7</v>
      </c>
      <c r="T139" s="9">
        <v>0.93700000000000006</v>
      </c>
      <c r="U139" s="9">
        <f>T139/F131</f>
        <v>1</v>
      </c>
      <c r="V139" s="14">
        <f t="shared" si="104"/>
        <v>6.1747685185185194E-7</v>
      </c>
      <c r="W139" s="9">
        <v>0.93700000000000006</v>
      </c>
      <c r="X139" s="9">
        <f>W139/F131</f>
        <v>1</v>
      </c>
      <c r="Y139" s="14">
        <f t="shared" si="105"/>
        <v>5.9837962962962963E-7</v>
      </c>
      <c r="Z139" s="9">
        <v>0.93700000000000006</v>
      </c>
      <c r="AA139" s="9">
        <f>Z139/F131</f>
        <v>1</v>
      </c>
      <c r="AB139" s="14">
        <f t="shared" si="106"/>
        <v>5.7928240740740753E-7</v>
      </c>
      <c r="AC139" s="9">
        <v>0.93700000000000006</v>
      </c>
      <c r="AD139" s="9">
        <f>AC139/F131</f>
        <v>1</v>
      </c>
      <c r="AE139" s="14">
        <f t="shared" si="107"/>
        <v>5.6018518518518522E-7</v>
      </c>
      <c r="AF139" s="9">
        <v>0.93700000000000006</v>
      </c>
      <c r="AG139" s="9">
        <f>AF139/F131</f>
        <v>1</v>
      </c>
      <c r="AH139" s="14">
        <f t="shared" si="108"/>
        <v>5.4108796296296301E-7</v>
      </c>
      <c r="AI139" s="9">
        <v>0.93700000000000006</v>
      </c>
      <c r="AJ139" s="9">
        <f>AI139/F131</f>
        <v>1</v>
      </c>
    </row>
    <row r="140" spans="1:36" x14ac:dyDescent="0.35">
      <c r="E140" s="14"/>
    </row>
    <row r="142" spans="1:36" ht="25.25" customHeight="1" x14ac:dyDescent="0.35">
      <c r="A142" s="1" t="s">
        <v>9</v>
      </c>
      <c r="B142" s="1" t="s">
        <v>2</v>
      </c>
      <c r="C142" s="1" t="s">
        <v>7</v>
      </c>
      <c r="D142" s="2" t="s">
        <v>0</v>
      </c>
      <c r="E142" s="1" t="s">
        <v>1</v>
      </c>
      <c r="F142" s="1"/>
      <c r="G142" s="1" t="s">
        <v>15</v>
      </c>
      <c r="H142" s="1"/>
      <c r="I142" s="1"/>
      <c r="J142" s="1" t="s">
        <v>16</v>
      </c>
      <c r="K142" s="1"/>
      <c r="L142" s="1"/>
      <c r="M142" s="1" t="s">
        <v>17</v>
      </c>
      <c r="N142" s="1"/>
      <c r="O142" s="1"/>
      <c r="P142" s="1" t="s">
        <v>18</v>
      </c>
      <c r="Q142" s="1"/>
      <c r="R142" s="1"/>
      <c r="S142" s="1" t="s">
        <v>19</v>
      </c>
      <c r="T142" s="1"/>
      <c r="U142" s="1"/>
      <c r="V142" s="1" t="s">
        <v>20</v>
      </c>
      <c r="W142" s="1"/>
      <c r="X142" s="1"/>
      <c r="Y142" s="1" t="s">
        <v>21</v>
      </c>
      <c r="Z142" s="1"/>
      <c r="AA142" s="1"/>
      <c r="AB142" s="1" t="s">
        <v>22</v>
      </c>
      <c r="AC142" s="1"/>
      <c r="AD142" s="1"/>
      <c r="AE142" s="1" t="s">
        <v>23</v>
      </c>
      <c r="AF142" s="1"/>
      <c r="AG142" s="1"/>
      <c r="AH142" s="1" t="s">
        <v>24</v>
      </c>
      <c r="AI142" s="1"/>
      <c r="AJ142" s="1"/>
    </row>
    <row r="143" spans="1:36" ht="25.25" customHeight="1" x14ac:dyDescent="0.35">
      <c r="A143" s="5"/>
      <c r="B143" s="1"/>
      <c r="C143" s="5"/>
      <c r="E143" s="6" t="s">
        <v>8</v>
      </c>
      <c r="F143" s="7" t="s">
        <v>10</v>
      </c>
      <c r="G143" s="6" t="s">
        <v>8</v>
      </c>
      <c r="H143" s="7" t="s">
        <v>10</v>
      </c>
      <c r="I143" s="7" t="s">
        <v>11</v>
      </c>
      <c r="J143" s="6" t="s">
        <v>8</v>
      </c>
      <c r="K143" s="7" t="s">
        <v>10</v>
      </c>
      <c r="L143" s="7" t="s">
        <v>11</v>
      </c>
      <c r="M143" s="6" t="s">
        <v>8</v>
      </c>
      <c r="N143" s="7" t="s">
        <v>10</v>
      </c>
      <c r="O143" s="7" t="s">
        <v>11</v>
      </c>
      <c r="P143" s="6" t="s">
        <v>8</v>
      </c>
      <c r="Q143" s="7" t="s">
        <v>10</v>
      </c>
      <c r="R143" s="7" t="s">
        <v>11</v>
      </c>
      <c r="S143" s="6" t="s">
        <v>8</v>
      </c>
      <c r="T143" s="7" t="s">
        <v>10</v>
      </c>
      <c r="U143" s="7" t="s">
        <v>11</v>
      </c>
      <c r="V143" s="6" t="s">
        <v>8</v>
      </c>
      <c r="W143" s="7" t="s">
        <v>10</v>
      </c>
      <c r="X143" s="7" t="s">
        <v>11</v>
      </c>
      <c r="Y143" s="6" t="s">
        <v>8</v>
      </c>
      <c r="Z143" s="7" t="s">
        <v>10</v>
      </c>
      <c r="AA143" s="7" t="s">
        <v>11</v>
      </c>
      <c r="AB143" s="6" t="s">
        <v>8</v>
      </c>
      <c r="AC143" s="7" t="s">
        <v>10</v>
      </c>
      <c r="AD143" s="7" t="s">
        <v>11</v>
      </c>
      <c r="AE143" s="6" t="s">
        <v>8</v>
      </c>
      <c r="AF143" s="7" t="s">
        <v>10</v>
      </c>
      <c r="AG143" s="7" t="s">
        <v>11</v>
      </c>
      <c r="AH143" s="6" t="s">
        <v>8</v>
      </c>
      <c r="AI143" s="7" t="s">
        <v>10</v>
      </c>
      <c r="AJ143" s="7" t="s">
        <v>11</v>
      </c>
    </row>
    <row r="144" spans="1:36" ht="25.25" customHeight="1" x14ac:dyDescent="0.35">
      <c r="A144" s="1"/>
      <c r="B144" s="8">
        <v>0.6</v>
      </c>
      <c r="C144" s="2" t="s">
        <v>3</v>
      </c>
      <c r="D144" s="2">
        <v>70</v>
      </c>
      <c r="E144" s="9">
        <f>D144*0.6</f>
        <v>42</v>
      </c>
      <c r="F144" s="10">
        <v>0.85499999999999998</v>
      </c>
      <c r="G144" s="9">
        <f>E144*1.03</f>
        <v>43.26</v>
      </c>
      <c r="H144" s="9">
        <v>0.84199999999999997</v>
      </c>
      <c r="I144" s="9">
        <f>H144/F144</f>
        <v>0.98479532163742689</v>
      </c>
      <c r="J144" s="9">
        <f>E144*1.06</f>
        <v>44.52</v>
      </c>
      <c r="K144" s="9">
        <v>0.83199999999999996</v>
      </c>
      <c r="L144" s="9">
        <f>K144/F144</f>
        <v>0.97309941520467835</v>
      </c>
      <c r="M144" s="9">
        <f>E144*1.09</f>
        <v>45.78</v>
      </c>
      <c r="N144" s="9">
        <v>0.82</v>
      </c>
      <c r="O144" s="9">
        <f>N144/F144</f>
        <v>0.95906432748538006</v>
      </c>
      <c r="P144" s="9">
        <f>E144*1.12</f>
        <v>47.040000000000006</v>
      </c>
      <c r="Q144" s="9">
        <v>0.80700000000000005</v>
      </c>
      <c r="R144" s="9">
        <f>Q144/F144</f>
        <v>0.94385964912280707</v>
      </c>
      <c r="S144" s="9">
        <f>E144*1.15</f>
        <v>48.3</v>
      </c>
      <c r="T144" s="9">
        <v>0.79500000000000004</v>
      </c>
      <c r="U144" s="9">
        <f>T144/F144</f>
        <v>0.92982456140350889</v>
      </c>
      <c r="V144" s="9">
        <f>E144*0.97</f>
        <v>40.74</v>
      </c>
      <c r="W144" s="9">
        <v>0.87</v>
      </c>
      <c r="X144" s="9">
        <f>W144/F144</f>
        <v>1.0175438596491229</v>
      </c>
      <c r="Y144" s="9">
        <f>E144*0.94</f>
        <v>39.479999999999997</v>
      </c>
      <c r="Z144" s="9">
        <v>0.88300000000000001</v>
      </c>
      <c r="AA144" s="9">
        <f>Z144/F144</f>
        <v>1.0327485380116959</v>
      </c>
      <c r="AB144" s="9">
        <f>E144*0.91</f>
        <v>38.22</v>
      </c>
      <c r="AC144" s="9">
        <v>0.89700000000000002</v>
      </c>
      <c r="AD144" s="9">
        <f>AC144/F144</f>
        <v>1.049122807017544</v>
      </c>
      <c r="AE144" s="9">
        <f>E144*0.88</f>
        <v>36.96</v>
      </c>
      <c r="AF144" s="9">
        <v>0.91300000000000003</v>
      </c>
      <c r="AG144" s="9">
        <f>AF144/F144</f>
        <v>1.0678362573099416</v>
      </c>
      <c r="AH144" s="9">
        <f>E144*0.85</f>
        <v>35.699999999999996</v>
      </c>
      <c r="AI144" s="9">
        <v>0.94699999999999995</v>
      </c>
      <c r="AJ144" s="9">
        <f>AI144/F144</f>
        <v>1.1076023391812866</v>
      </c>
    </row>
    <row r="145" spans="1:36" ht="25.25" customHeight="1" x14ac:dyDescent="0.35">
      <c r="A145" s="5"/>
      <c r="B145" s="5"/>
      <c r="C145" s="2" t="s">
        <v>29</v>
      </c>
      <c r="D145" s="2">
        <v>90</v>
      </c>
      <c r="E145" s="9">
        <f>D145*0.6</f>
        <v>54</v>
      </c>
      <c r="F145" s="10">
        <v>0.85499999999999998</v>
      </c>
      <c r="G145" s="9">
        <f t="shared" ref="G145:G152" si="110">E145*1.03</f>
        <v>55.620000000000005</v>
      </c>
      <c r="H145" s="9">
        <v>0.83299999999999996</v>
      </c>
      <c r="I145" s="9">
        <f>H145/F144</f>
        <v>0.97426900584795317</v>
      </c>
      <c r="J145" s="9">
        <f>E145*1.06</f>
        <v>57.24</v>
      </c>
      <c r="K145" s="9">
        <v>0.82799999999999996</v>
      </c>
      <c r="L145" s="9">
        <f>K145/F144</f>
        <v>0.96842105263157896</v>
      </c>
      <c r="M145" s="9">
        <f t="shared" ref="M145:M152" si="111">E145*1.09</f>
        <v>58.860000000000007</v>
      </c>
      <c r="N145" s="9">
        <v>0.82199999999999995</v>
      </c>
      <c r="O145" s="9">
        <f>N145/F144</f>
        <v>0.96140350877192982</v>
      </c>
      <c r="P145" s="9">
        <f t="shared" ref="P145:P152" si="112">E145*1.12</f>
        <v>60.480000000000004</v>
      </c>
      <c r="Q145" s="9">
        <v>0.81599999999999995</v>
      </c>
      <c r="R145" s="9">
        <f>Q145/F144</f>
        <v>0.95438596491228067</v>
      </c>
      <c r="S145" s="9">
        <f t="shared" ref="S145:S152" si="113">E145*1.15</f>
        <v>62.099999999999994</v>
      </c>
      <c r="T145" s="9">
        <v>0.80600000000000005</v>
      </c>
      <c r="U145" s="9">
        <f>T145/F144</f>
        <v>0.94269005847953224</v>
      </c>
      <c r="V145" s="9">
        <f t="shared" ref="V145:V152" si="114">E145*0.97</f>
        <v>52.379999999999995</v>
      </c>
      <c r="W145" s="9">
        <v>0.876</v>
      </c>
      <c r="X145" s="9">
        <f>W145/F144</f>
        <v>1.024561403508772</v>
      </c>
      <c r="Y145" s="9">
        <f t="shared" ref="Y145:Y152" si="115">E145*0.94</f>
        <v>50.76</v>
      </c>
      <c r="Z145" s="9">
        <v>0.89500000000000002</v>
      </c>
      <c r="AA145" s="9">
        <f>Z145/F144</f>
        <v>1.0467836257309941</v>
      </c>
      <c r="AB145" s="9">
        <f t="shared" ref="AB145:AB152" si="116">E145*0.91</f>
        <v>49.14</v>
      </c>
      <c r="AC145" s="9">
        <v>0.91700000000000004</v>
      </c>
      <c r="AD145" s="9">
        <f>AC145/F144</f>
        <v>1.0725146198830411</v>
      </c>
      <c r="AE145" s="9">
        <f t="shared" ref="AE145:AE152" si="117">E145*0.88</f>
        <v>47.52</v>
      </c>
      <c r="AF145" s="9">
        <v>0.94</v>
      </c>
      <c r="AG145" s="9">
        <f>AF145/F144</f>
        <v>1.0994152046783625</v>
      </c>
      <c r="AH145" s="9">
        <f t="shared" ref="AH145:AH152" si="118">E145*0.85</f>
        <v>45.9</v>
      </c>
      <c r="AI145" s="9">
        <v>0.96099999999999997</v>
      </c>
      <c r="AJ145" s="9">
        <f>AI145/F144</f>
        <v>1.1239766081871345</v>
      </c>
    </row>
    <row r="146" spans="1:36" ht="25.25" customHeight="1" x14ac:dyDescent="0.35">
      <c r="A146" s="5"/>
      <c r="B146" s="5"/>
      <c r="C146" s="2" t="s">
        <v>30</v>
      </c>
      <c r="D146" s="2">
        <v>2</v>
      </c>
      <c r="E146" s="9">
        <f>16.5+D146*0.6</f>
        <v>17.7</v>
      </c>
      <c r="F146" s="10">
        <v>0.85499999999999998</v>
      </c>
      <c r="G146" s="9">
        <f t="shared" si="110"/>
        <v>18.230999999999998</v>
      </c>
      <c r="H146" s="9">
        <v>0.84199999999999997</v>
      </c>
      <c r="I146" s="9">
        <f>H146/F144</f>
        <v>0.98479532163742689</v>
      </c>
      <c r="J146" s="9">
        <f>E146*1.06</f>
        <v>18.762</v>
      </c>
      <c r="K146" s="9">
        <v>0.83</v>
      </c>
      <c r="L146" s="9">
        <f>K146/F144</f>
        <v>0.9707602339181286</v>
      </c>
      <c r="M146" s="9">
        <f t="shared" si="111"/>
        <v>19.292999999999999</v>
      </c>
      <c r="N146" s="9">
        <v>0.81799999999999995</v>
      </c>
      <c r="O146" s="9">
        <f>N146/F144</f>
        <v>0.95672514619883042</v>
      </c>
      <c r="P146" s="9">
        <f t="shared" si="112"/>
        <v>19.824000000000002</v>
      </c>
      <c r="Q146" s="9">
        <v>0.80600000000000005</v>
      </c>
      <c r="R146" s="9">
        <f>Q146/F144</f>
        <v>0.94269005847953224</v>
      </c>
      <c r="S146" s="9">
        <f t="shared" si="113"/>
        <v>20.354999999999997</v>
      </c>
      <c r="T146" s="9">
        <v>0.79400000000000004</v>
      </c>
      <c r="U146" s="9">
        <f>T146/F144</f>
        <v>0.92865497076023396</v>
      </c>
      <c r="V146" s="9">
        <f t="shared" si="114"/>
        <v>17.169</v>
      </c>
      <c r="W146" s="9">
        <v>0.86799999999999999</v>
      </c>
      <c r="X146" s="9">
        <f>W146/F144</f>
        <v>1.0152046783625732</v>
      </c>
      <c r="Y146" s="9">
        <f t="shared" si="115"/>
        <v>16.637999999999998</v>
      </c>
      <c r="Z146" s="9">
        <v>0.88200000000000001</v>
      </c>
      <c r="AA146" s="9">
        <f>Z146/F144</f>
        <v>1.0315789473684212</v>
      </c>
      <c r="AB146" s="9">
        <f t="shared" si="116"/>
        <v>16.106999999999999</v>
      </c>
      <c r="AC146" s="9">
        <v>0.89800000000000002</v>
      </c>
      <c r="AD146" s="9">
        <f>AC146/F144</f>
        <v>1.0502923976608187</v>
      </c>
      <c r="AE146" s="9">
        <f t="shared" si="117"/>
        <v>15.575999999999999</v>
      </c>
      <c r="AF146" s="9">
        <v>0.91300000000000003</v>
      </c>
      <c r="AG146" s="9">
        <f>AF146/F144</f>
        <v>1.0678362573099416</v>
      </c>
      <c r="AH146" s="9">
        <f t="shared" si="118"/>
        <v>15.044999999999998</v>
      </c>
      <c r="AI146" s="9">
        <v>0.94899999999999995</v>
      </c>
      <c r="AJ146" s="9">
        <f>AI146/F144</f>
        <v>1.1099415204678362</v>
      </c>
    </row>
    <row r="147" spans="1:36" ht="25.25" customHeight="1" x14ac:dyDescent="0.35">
      <c r="A147" s="5"/>
      <c r="B147" s="5"/>
      <c r="C147" s="11" t="s">
        <v>31</v>
      </c>
      <c r="D147" s="2">
        <v>35</v>
      </c>
      <c r="E147" s="9">
        <f>25+D147*0.6</f>
        <v>46</v>
      </c>
      <c r="F147" s="10">
        <v>0.85499999999999998</v>
      </c>
      <c r="G147" s="9">
        <f t="shared" si="110"/>
        <v>47.38</v>
      </c>
      <c r="H147" s="9">
        <v>0.86599999999999999</v>
      </c>
      <c r="I147" s="9">
        <f>H147/F144</f>
        <v>1.0128654970760234</v>
      </c>
      <c r="J147" s="9">
        <f>E147*1.06</f>
        <v>48.760000000000005</v>
      </c>
      <c r="K147" s="9">
        <v>0.877</v>
      </c>
      <c r="L147" s="9">
        <f>K147/F144</f>
        <v>1.0257309941520467</v>
      </c>
      <c r="M147" s="9">
        <f t="shared" si="111"/>
        <v>50.14</v>
      </c>
      <c r="N147" s="9">
        <v>0.88800000000000001</v>
      </c>
      <c r="O147" s="9">
        <f>N147/F144</f>
        <v>1.0385964912280703</v>
      </c>
      <c r="P147" s="9">
        <f t="shared" si="112"/>
        <v>51.52</v>
      </c>
      <c r="Q147" s="9">
        <v>0.89900000000000002</v>
      </c>
      <c r="R147" s="9">
        <f>Q147/F144</f>
        <v>1.0514619883040937</v>
      </c>
      <c r="S147" s="9">
        <f t="shared" si="113"/>
        <v>52.9</v>
      </c>
      <c r="T147" s="9">
        <v>0.91</v>
      </c>
      <c r="U147" s="9">
        <f>T147/F144</f>
        <v>1.064327485380117</v>
      </c>
      <c r="V147" s="9">
        <f t="shared" si="114"/>
        <v>44.62</v>
      </c>
      <c r="W147" s="9">
        <v>0.84399999999999997</v>
      </c>
      <c r="X147" s="9">
        <f>W147/F144</f>
        <v>0.98713450292397664</v>
      </c>
      <c r="Y147" s="9">
        <f t="shared" si="115"/>
        <v>43.239999999999995</v>
      </c>
      <c r="Z147" s="9">
        <v>0.83199999999999996</v>
      </c>
      <c r="AA147" s="9">
        <f>Z147/F144</f>
        <v>0.97309941520467835</v>
      </c>
      <c r="AB147" s="9">
        <f t="shared" si="116"/>
        <v>41.86</v>
      </c>
      <c r="AC147" s="9">
        <v>0.82099999999999995</v>
      </c>
      <c r="AD147" s="9">
        <f>AC147/F144</f>
        <v>0.96023391812865488</v>
      </c>
      <c r="AE147" s="9">
        <f t="shared" si="117"/>
        <v>40.479999999999997</v>
      </c>
      <c r="AF147" s="9">
        <v>0.80800000000000005</v>
      </c>
      <c r="AG147" s="9">
        <f>AF147/F144</f>
        <v>0.945029239766082</v>
      </c>
      <c r="AH147" s="9">
        <f t="shared" si="118"/>
        <v>39.1</v>
      </c>
      <c r="AI147" s="9">
        <v>0.79500000000000004</v>
      </c>
      <c r="AJ147" s="9">
        <f>AI147/F144</f>
        <v>0.92982456140350889</v>
      </c>
    </row>
    <row r="148" spans="1:36" ht="25.25" customHeight="1" x14ac:dyDescent="0.35">
      <c r="A148" s="5"/>
      <c r="B148" s="5"/>
      <c r="C148" s="2" t="s">
        <v>4</v>
      </c>
      <c r="D148" s="2">
        <v>3</v>
      </c>
      <c r="E148" s="9">
        <f>15+D148*0.6</f>
        <v>16.8</v>
      </c>
      <c r="F148" s="10">
        <v>0.85499999999999998</v>
      </c>
      <c r="G148" s="9">
        <f t="shared" si="110"/>
        <v>17.304000000000002</v>
      </c>
      <c r="H148" s="9">
        <v>0.87</v>
      </c>
      <c r="I148" s="9">
        <f>H148/F144</f>
        <v>1.0175438596491229</v>
      </c>
      <c r="J148" s="9">
        <f>E148*1.06</f>
        <v>17.808000000000003</v>
      </c>
      <c r="K148" s="9">
        <v>0.88500000000000001</v>
      </c>
      <c r="L148" s="9">
        <f>K148/F144</f>
        <v>1.0350877192982457</v>
      </c>
      <c r="M148" s="9">
        <f t="shared" si="111"/>
        <v>18.312000000000001</v>
      </c>
      <c r="N148" s="9">
        <v>0.90100000000000002</v>
      </c>
      <c r="O148" s="9">
        <f>N148/F144</f>
        <v>1.0538011695906433</v>
      </c>
      <c r="P148" s="9">
        <f t="shared" si="112"/>
        <v>18.816000000000003</v>
      </c>
      <c r="Q148" s="9">
        <v>0.91500000000000004</v>
      </c>
      <c r="R148" s="9">
        <f>Q148/F144</f>
        <v>1.0701754385964912</v>
      </c>
      <c r="S148" s="9">
        <f t="shared" si="113"/>
        <v>19.32</v>
      </c>
      <c r="T148" s="9">
        <v>0.92900000000000005</v>
      </c>
      <c r="U148" s="9">
        <f>T148/F144</f>
        <v>1.0865497076023392</v>
      </c>
      <c r="V148" s="9">
        <f t="shared" si="114"/>
        <v>16.295999999999999</v>
      </c>
      <c r="W148" s="9">
        <v>0.83899999999999997</v>
      </c>
      <c r="X148" s="9">
        <f>W148/F144</f>
        <v>0.98128654970760232</v>
      </c>
      <c r="Y148" s="9">
        <f t="shared" si="115"/>
        <v>15.792</v>
      </c>
      <c r="Z148" s="9">
        <v>0.82499999999999996</v>
      </c>
      <c r="AA148" s="9">
        <f>Z148/F144</f>
        <v>0.96491228070175439</v>
      </c>
      <c r="AB148" s="9">
        <f t="shared" si="116"/>
        <v>15.288000000000002</v>
      </c>
      <c r="AC148" s="9">
        <v>0.80900000000000005</v>
      </c>
      <c r="AD148" s="9">
        <f>AC148/F144</f>
        <v>0.94619883040935682</v>
      </c>
      <c r="AE148" s="9">
        <f t="shared" si="117"/>
        <v>14.784000000000001</v>
      </c>
      <c r="AF148" s="9">
        <v>0.79300000000000004</v>
      </c>
      <c r="AG148" s="9">
        <f>AF148/F144</f>
        <v>0.92748538011695913</v>
      </c>
      <c r="AH148" s="9">
        <f t="shared" si="118"/>
        <v>14.28</v>
      </c>
      <c r="AI148" s="9">
        <v>0.77800000000000002</v>
      </c>
      <c r="AJ148" s="9">
        <f>AI148/F144</f>
        <v>0.90994152046783627</v>
      </c>
    </row>
    <row r="149" spans="1:36" ht="25.25" hidden="1" customHeight="1" x14ac:dyDescent="0.35">
      <c r="A149" s="5"/>
      <c r="B149" s="5"/>
      <c r="C149" s="12" t="s">
        <v>12</v>
      </c>
      <c r="D149" s="13">
        <v>5.4E-6</v>
      </c>
      <c r="E149" s="14">
        <f>0.0000006+D149*0.6</f>
        <v>3.8399999999999997E-6</v>
      </c>
      <c r="F149" s="10">
        <v>0.85499999999999998</v>
      </c>
      <c r="G149" s="14">
        <f t="shared" si="110"/>
        <v>3.9551999999999998E-6</v>
      </c>
      <c r="I149" s="9">
        <f>H149/F145</f>
        <v>0</v>
      </c>
      <c r="J149" s="14">
        <f t="shared" ref="J149" si="119">E149*1.06</f>
        <v>4.0704E-6</v>
      </c>
      <c r="L149" s="9">
        <f>K149/F145</f>
        <v>0</v>
      </c>
      <c r="M149" s="14">
        <f t="shared" si="111"/>
        <v>4.1856000000000002E-6</v>
      </c>
      <c r="O149" s="9">
        <f>N149/F145</f>
        <v>0</v>
      </c>
      <c r="P149" s="14">
        <f t="shared" si="112"/>
        <v>4.3008000000000004E-6</v>
      </c>
      <c r="R149" s="9">
        <f>Q149/F145</f>
        <v>0</v>
      </c>
      <c r="S149" s="14">
        <f t="shared" si="113"/>
        <v>4.4159999999999989E-6</v>
      </c>
      <c r="T149" s="9">
        <v>0.85599999999999998</v>
      </c>
      <c r="U149" s="9">
        <f>T149/F145</f>
        <v>1.0011695906432749</v>
      </c>
      <c r="V149" s="14">
        <f t="shared" si="114"/>
        <v>3.7247999999999995E-6</v>
      </c>
      <c r="X149" s="9">
        <f>W149/F145</f>
        <v>0</v>
      </c>
      <c r="Y149" s="14">
        <f t="shared" si="115"/>
        <v>3.6095999999999993E-6</v>
      </c>
      <c r="AA149" s="9">
        <f>Z149/F145</f>
        <v>0</v>
      </c>
      <c r="AB149" s="14">
        <f t="shared" si="116"/>
        <v>3.4944E-6</v>
      </c>
      <c r="AD149" s="9">
        <f>AC149/F145</f>
        <v>0</v>
      </c>
      <c r="AE149" s="14">
        <f t="shared" si="117"/>
        <v>3.3791999999999998E-6</v>
      </c>
      <c r="AG149" s="9">
        <f>AF149/F145</f>
        <v>0</v>
      </c>
      <c r="AH149" s="14">
        <f t="shared" si="118"/>
        <v>3.2639999999999996E-6</v>
      </c>
      <c r="AI149" s="9">
        <v>0.85699999999999998</v>
      </c>
      <c r="AJ149" s="9">
        <f>AI149/F145</f>
        <v>1.0023391812865496</v>
      </c>
    </row>
    <row r="150" spans="1:36" ht="25.25" hidden="1" customHeight="1" x14ac:dyDescent="0.35">
      <c r="A150" s="5"/>
      <c r="B150" s="5"/>
      <c r="C150" s="2" t="s">
        <v>13</v>
      </c>
      <c r="D150" s="14">
        <f>100/1000/24/3600/7</f>
        <v>1.6534391534391535E-7</v>
      </c>
      <c r="E150" s="14">
        <f>D150*0.6</f>
        <v>9.9206349206349207E-8</v>
      </c>
      <c r="F150" s="10">
        <v>0.85499999999999998</v>
      </c>
      <c r="G150" s="14">
        <f t="shared" si="110"/>
        <v>1.0218253968253968E-7</v>
      </c>
      <c r="I150" s="9">
        <f>H150/F144</f>
        <v>0</v>
      </c>
      <c r="J150" s="14">
        <f>E150*1.06</f>
        <v>1.0515873015873017E-7</v>
      </c>
      <c r="L150" s="9">
        <f>K150/F144</f>
        <v>0</v>
      </c>
      <c r="M150" s="14">
        <f t="shared" si="111"/>
        <v>1.0813492063492065E-7</v>
      </c>
      <c r="O150" s="9">
        <f>N150/F144</f>
        <v>0</v>
      </c>
      <c r="P150" s="14">
        <f t="shared" si="112"/>
        <v>1.1111111111111112E-7</v>
      </c>
      <c r="R150" s="9">
        <f>Q150/F144</f>
        <v>0</v>
      </c>
      <c r="S150" s="14">
        <f t="shared" si="113"/>
        <v>1.1408730158730158E-7</v>
      </c>
      <c r="T150" s="9">
        <v>0.85299999999999998</v>
      </c>
      <c r="U150" s="9">
        <f>T150/F144</f>
        <v>0.99766081871345025</v>
      </c>
      <c r="V150" s="14">
        <f t="shared" si="114"/>
        <v>9.6230158730158732E-8</v>
      </c>
      <c r="X150" s="9">
        <f>W150/F144</f>
        <v>0</v>
      </c>
      <c r="Y150" s="14">
        <f t="shared" si="115"/>
        <v>9.3253968253968243E-8</v>
      </c>
      <c r="AA150" s="9">
        <f>Z150/F144</f>
        <v>0</v>
      </c>
      <c r="AB150" s="14">
        <f t="shared" si="116"/>
        <v>9.0277777777777781E-8</v>
      </c>
      <c r="AD150" s="9">
        <f>AC150/F144</f>
        <v>0</v>
      </c>
      <c r="AE150" s="14">
        <f t="shared" si="117"/>
        <v>8.7301587301587306E-8</v>
      </c>
      <c r="AG150" s="9">
        <f>AF150/F144</f>
        <v>0</v>
      </c>
      <c r="AH150" s="14">
        <f t="shared" si="118"/>
        <v>8.432539682539683E-8</v>
      </c>
      <c r="AJ150" s="9">
        <f>AI150/F144</f>
        <v>0</v>
      </c>
    </row>
    <row r="151" spans="1:36" s="9" customFormat="1" ht="25.25" hidden="1" customHeight="1" x14ac:dyDescent="0.35">
      <c r="A151" s="5"/>
      <c r="B151" s="5"/>
      <c r="C151" s="7" t="s">
        <v>5</v>
      </c>
      <c r="D151" s="9">
        <v>1</v>
      </c>
      <c r="E151" s="9">
        <f>D151*0.6</f>
        <v>0.6</v>
      </c>
      <c r="F151" s="10">
        <v>0.85499999999999998</v>
      </c>
      <c r="G151" s="9">
        <f t="shared" si="110"/>
        <v>0.61799999999999999</v>
      </c>
      <c r="I151" s="9">
        <f>H151/F144</f>
        <v>0</v>
      </c>
      <c r="J151" s="9">
        <f>E151*1.06</f>
        <v>0.63600000000000001</v>
      </c>
      <c r="L151" s="9">
        <f>K151/F144</f>
        <v>0</v>
      </c>
      <c r="M151" s="9">
        <f t="shared" si="111"/>
        <v>0.65400000000000003</v>
      </c>
      <c r="O151" s="9">
        <f>N151/F144</f>
        <v>0</v>
      </c>
      <c r="P151" s="9">
        <f t="shared" si="112"/>
        <v>0.67200000000000004</v>
      </c>
      <c r="R151" s="9">
        <f>Q151/F144</f>
        <v>0</v>
      </c>
      <c r="S151" s="9">
        <f t="shared" si="113"/>
        <v>0.69</v>
      </c>
      <c r="T151" s="9">
        <v>0.85499999999999998</v>
      </c>
      <c r="U151" s="9">
        <f>T151/F144</f>
        <v>1</v>
      </c>
      <c r="V151" s="9">
        <f t="shared" si="114"/>
        <v>0.58199999999999996</v>
      </c>
      <c r="X151" s="9">
        <f>W151/F144</f>
        <v>0</v>
      </c>
      <c r="Y151" s="9">
        <f t="shared" si="115"/>
        <v>0.56399999999999995</v>
      </c>
      <c r="AA151" s="9">
        <f>Z151/F144</f>
        <v>0</v>
      </c>
      <c r="AB151" s="9">
        <f t="shared" si="116"/>
        <v>0.54600000000000004</v>
      </c>
      <c r="AD151" s="9">
        <f>AC151/F144</f>
        <v>0</v>
      </c>
      <c r="AE151" s="9">
        <f t="shared" si="117"/>
        <v>0.52800000000000002</v>
      </c>
      <c r="AG151" s="9">
        <f>AF151/F144</f>
        <v>0</v>
      </c>
      <c r="AH151" s="9">
        <f t="shared" si="118"/>
        <v>0.51</v>
      </c>
      <c r="AJ151" s="9">
        <f>AI151/F144</f>
        <v>0</v>
      </c>
    </row>
    <row r="152" spans="1:36" ht="25.25" hidden="1" customHeight="1" x14ac:dyDescent="0.35">
      <c r="A152" s="5"/>
      <c r="B152" s="5"/>
      <c r="C152" s="2" t="s">
        <v>6</v>
      </c>
      <c r="D152" s="14">
        <f>100/1000/24/3600</f>
        <v>1.1574074074074074E-6</v>
      </c>
      <c r="E152" s="14">
        <f>D152*0.6</f>
        <v>6.9444444444444437E-7</v>
      </c>
      <c r="F152" s="10">
        <v>0.85499999999999998</v>
      </c>
      <c r="G152" s="14">
        <f t="shared" si="110"/>
        <v>7.1527777777777775E-7</v>
      </c>
      <c r="I152" s="9">
        <f>H152/F144</f>
        <v>0</v>
      </c>
      <c r="J152" s="14">
        <f>E152*1.06</f>
        <v>7.3611111111111103E-7</v>
      </c>
      <c r="L152" s="9">
        <f>K152/F144</f>
        <v>0</v>
      </c>
      <c r="M152" s="14">
        <f t="shared" si="111"/>
        <v>7.5694444444444441E-7</v>
      </c>
      <c r="O152" s="9">
        <f>N152/F144</f>
        <v>0</v>
      </c>
      <c r="P152" s="14">
        <f t="shared" si="112"/>
        <v>7.7777777777777779E-7</v>
      </c>
      <c r="R152" s="9">
        <f>Q152/F144</f>
        <v>0</v>
      </c>
      <c r="S152" s="14">
        <f t="shared" si="113"/>
        <v>7.9861111111111096E-7</v>
      </c>
      <c r="T152" s="9">
        <v>0.85499999999999998</v>
      </c>
      <c r="U152" s="9">
        <f>T152/F144</f>
        <v>1</v>
      </c>
      <c r="V152" s="14">
        <f t="shared" si="114"/>
        <v>6.7361111111111099E-7</v>
      </c>
      <c r="X152" s="9">
        <f>W152/F144</f>
        <v>0</v>
      </c>
      <c r="Y152" s="14">
        <f t="shared" si="115"/>
        <v>6.5277777777777772E-7</v>
      </c>
      <c r="AA152" s="9">
        <f>Z152/F144</f>
        <v>0</v>
      </c>
      <c r="AB152" s="14">
        <f t="shared" si="116"/>
        <v>6.3194444444444444E-7</v>
      </c>
      <c r="AD152" s="9">
        <f>AC152/F144</f>
        <v>0</v>
      </c>
      <c r="AE152" s="14">
        <f t="shared" si="117"/>
        <v>6.1111111111111106E-7</v>
      </c>
      <c r="AG152" s="9">
        <f>AF152/F144</f>
        <v>0</v>
      </c>
      <c r="AH152" s="14">
        <f t="shared" si="118"/>
        <v>5.9027777777777768E-7</v>
      </c>
      <c r="AJ152" s="9">
        <f>AI152/F144</f>
        <v>0</v>
      </c>
    </row>
    <row r="155" spans="1:36" ht="25.25" customHeight="1" x14ac:dyDescent="0.35">
      <c r="A155" s="1" t="s">
        <v>9</v>
      </c>
      <c r="B155" s="1" t="s">
        <v>2</v>
      </c>
      <c r="C155" s="1" t="s">
        <v>7</v>
      </c>
      <c r="D155" s="2" t="s">
        <v>0</v>
      </c>
      <c r="E155" s="1" t="s">
        <v>1</v>
      </c>
      <c r="F155" s="1"/>
      <c r="G155" s="1" t="s">
        <v>15</v>
      </c>
      <c r="H155" s="1"/>
      <c r="I155" s="1"/>
      <c r="J155" s="1" t="s">
        <v>16</v>
      </c>
      <c r="K155" s="1"/>
      <c r="L155" s="1"/>
      <c r="M155" s="1" t="s">
        <v>17</v>
      </c>
      <c r="N155" s="1"/>
      <c r="O155" s="1"/>
      <c r="P155" s="1" t="s">
        <v>18</v>
      </c>
      <c r="Q155" s="1"/>
      <c r="R155" s="1"/>
      <c r="S155" s="1" t="s">
        <v>19</v>
      </c>
      <c r="T155" s="1"/>
      <c r="U155" s="1"/>
      <c r="V155" s="1" t="s">
        <v>20</v>
      </c>
      <c r="W155" s="1"/>
      <c r="X155" s="1"/>
      <c r="Y155" s="1" t="s">
        <v>21</v>
      </c>
      <c r="Z155" s="1"/>
      <c r="AA155" s="1"/>
      <c r="AB155" s="1" t="s">
        <v>22</v>
      </c>
      <c r="AC155" s="1"/>
      <c r="AD155" s="1"/>
      <c r="AE155" s="1" t="s">
        <v>23</v>
      </c>
      <c r="AF155" s="1"/>
      <c r="AG155" s="1"/>
      <c r="AH155" s="1" t="s">
        <v>24</v>
      </c>
      <c r="AI155" s="1"/>
      <c r="AJ155" s="1"/>
    </row>
    <row r="156" spans="1:36" ht="25.25" customHeight="1" x14ac:dyDescent="0.35">
      <c r="A156" s="5"/>
      <c r="B156" s="1"/>
      <c r="C156" s="5"/>
      <c r="E156" s="6" t="s">
        <v>8</v>
      </c>
      <c r="F156" s="7" t="s">
        <v>10</v>
      </c>
      <c r="G156" s="6" t="s">
        <v>8</v>
      </c>
      <c r="H156" s="7" t="s">
        <v>10</v>
      </c>
      <c r="I156" s="7" t="s">
        <v>11</v>
      </c>
      <c r="J156" s="6" t="s">
        <v>8</v>
      </c>
      <c r="K156" s="7" t="s">
        <v>10</v>
      </c>
      <c r="L156" s="7" t="s">
        <v>11</v>
      </c>
      <c r="M156" s="6" t="s">
        <v>8</v>
      </c>
      <c r="N156" s="7" t="s">
        <v>10</v>
      </c>
      <c r="O156" s="7" t="s">
        <v>11</v>
      </c>
      <c r="P156" s="6" t="s">
        <v>8</v>
      </c>
      <c r="Q156" s="7" t="s">
        <v>10</v>
      </c>
      <c r="R156" s="7" t="s">
        <v>11</v>
      </c>
      <c r="S156" s="6" t="s">
        <v>8</v>
      </c>
      <c r="T156" s="7" t="s">
        <v>10</v>
      </c>
      <c r="U156" s="7" t="s">
        <v>11</v>
      </c>
      <c r="V156" s="6" t="s">
        <v>8</v>
      </c>
      <c r="W156" s="7" t="s">
        <v>10</v>
      </c>
      <c r="X156" s="7" t="s">
        <v>11</v>
      </c>
      <c r="Y156" s="6" t="s">
        <v>8</v>
      </c>
      <c r="Z156" s="7" t="s">
        <v>10</v>
      </c>
      <c r="AA156" s="7" t="s">
        <v>11</v>
      </c>
      <c r="AB156" s="6" t="s">
        <v>8</v>
      </c>
      <c r="AC156" s="7" t="s">
        <v>10</v>
      </c>
      <c r="AD156" s="7" t="s">
        <v>11</v>
      </c>
      <c r="AE156" s="6" t="s">
        <v>8</v>
      </c>
      <c r="AF156" s="7" t="s">
        <v>10</v>
      </c>
      <c r="AG156" s="7" t="s">
        <v>11</v>
      </c>
      <c r="AH156" s="6" t="s">
        <v>8</v>
      </c>
      <c r="AI156" s="7" t="s">
        <v>10</v>
      </c>
      <c r="AJ156" s="7" t="s">
        <v>11</v>
      </c>
    </row>
    <row r="157" spans="1:36" ht="25.25" customHeight="1" x14ac:dyDescent="0.35">
      <c r="A157" s="1"/>
      <c r="B157" s="8">
        <v>0.65</v>
      </c>
      <c r="C157" s="2" t="s">
        <v>3</v>
      </c>
      <c r="D157" s="2">
        <v>70</v>
      </c>
      <c r="E157" s="9">
        <f>D157*0.65</f>
        <v>45.5</v>
      </c>
      <c r="F157" s="10">
        <v>0.79500000000000004</v>
      </c>
      <c r="G157" s="9">
        <f>E157*1.03</f>
        <v>46.865000000000002</v>
      </c>
      <c r="H157" s="9">
        <v>0.77600000000000002</v>
      </c>
      <c r="I157" s="9">
        <f>H157/F157</f>
        <v>0.97610062893081762</v>
      </c>
      <c r="J157" s="9">
        <f>E157*1.06</f>
        <v>48.230000000000004</v>
      </c>
      <c r="K157" s="9">
        <v>0.76800000000000002</v>
      </c>
      <c r="L157" s="9">
        <f>K157/F157</f>
        <v>0.96603773584905661</v>
      </c>
      <c r="M157" s="9">
        <f>E157*1.09</f>
        <v>49.595000000000006</v>
      </c>
      <c r="N157" s="9">
        <v>0.75</v>
      </c>
      <c r="O157" s="9">
        <f>N157/F157</f>
        <v>0.94339622641509424</v>
      </c>
      <c r="P157" s="9">
        <f>E157*1.12</f>
        <v>50.960000000000008</v>
      </c>
      <c r="Q157" s="9">
        <v>0.74299999999999999</v>
      </c>
      <c r="R157" s="9">
        <f>Q157/F157</f>
        <v>0.93459119496855336</v>
      </c>
      <c r="S157" s="9">
        <f>E157*1.15</f>
        <v>52.324999999999996</v>
      </c>
      <c r="T157" s="9">
        <v>0.73199999999999998</v>
      </c>
      <c r="U157" s="9">
        <f>T157/F157</f>
        <v>0.92075471698113198</v>
      </c>
      <c r="V157" s="9">
        <f>E157*0.97</f>
        <v>44.134999999999998</v>
      </c>
      <c r="W157" s="9">
        <v>0.80900000000000005</v>
      </c>
      <c r="X157" s="9">
        <f>W157/F157</f>
        <v>1.0176100628930818</v>
      </c>
      <c r="Y157" s="9">
        <f>E157*0.94</f>
        <v>42.769999999999996</v>
      </c>
      <c r="Z157" s="9">
        <v>0.82799999999999996</v>
      </c>
      <c r="AA157" s="9">
        <f>Z157/F157</f>
        <v>1.0415094339622641</v>
      </c>
      <c r="AB157" s="9">
        <f>E157*0.91</f>
        <v>41.405000000000001</v>
      </c>
      <c r="AC157" s="9">
        <v>0.83899999999999997</v>
      </c>
      <c r="AD157" s="9">
        <f>AC157/F157</f>
        <v>1.0553459119496855</v>
      </c>
      <c r="AE157" s="9">
        <f>E157*0.88</f>
        <v>40.04</v>
      </c>
      <c r="AF157" s="9">
        <v>0.85299999999999998</v>
      </c>
      <c r="AG157" s="9">
        <f>AF157/F157</f>
        <v>1.0729559748427673</v>
      </c>
      <c r="AH157" s="9">
        <f>E157*0.85</f>
        <v>38.674999999999997</v>
      </c>
      <c r="AI157" s="9">
        <v>0.86899999999999999</v>
      </c>
      <c r="AJ157" s="9">
        <f>AI157/F157</f>
        <v>1.0930817610062893</v>
      </c>
    </row>
    <row r="158" spans="1:36" ht="25.25" customHeight="1" x14ac:dyDescent="0.35">
      <c r="A158" s="5"/>
      <c r="B158" s="5"/>
      <c r="C158" s="2" t="s">
        <v>29</v>
      </c>
      <c r="D158" s="2">
        <v>90</v>
      </c>
      <c r="E158" s="9">
        <f>D158*0.65</f>
        <v>58.5</v>
      </c>
      <c r="F158" s="10">
        <v>0.79500000000000004</v>
      </c>
      <c r="G158" s="9">
        <f t="shared" ref="G158:G165" si="120">E158*1.03</f>
        <v>60.255000000000003</v>
      </c>
      <c r="H158" s="9">
        <v>0.77800000000000002</v>
      </c>
      <c r="I158" s="9">
        <f>H158/F157</f>
        <v>0.97861635220125787</v>
      </c>
      <c r="J158" s="9">
        <f>E158*1.06</f>
        <v>62.010000000000005</v>
      </c>
      <c r="K158" s="9">
        <v>0.77200000000000002</v>
      </c>
      <c r="L158" s="9">
        <f>K158/F157</f>
        <v>0.97106918238993711</v>
      </c>
      <c r="M158" s="9">
        <f t="shared" ref="M158:M165" si="121">E158*1.09</f>
        <v>63.765000000000008</v>
      </c>
      <c r="N158" s="9">
        <v>0.76800000000000002</v>
      </c>
      <c r="O158" s="9">
        <f>N158/F157</f>
        <v>0.96603773584905661</v>
      </c>
      <c r="P158" s="9">
        <f t="shared" ref="P158:P165" si="122">E158*1.12</f>
        <v>65.52000000000001</v>
      </c>
      <c r="Q158" s="9">
        <v>0.75600000000000001</v>
      </c>
      <c r="R158" s="9">
        <f>Q158/F157</f>
        <v>0.95094339622641511</v>
      </c>
      <c r="S158" s="9">
        <f t="shared" ref="S158:S165" si="123">E158*1.15</f>
        <v>67.274999999999991</v>
      </c>
      <c r="T158" s="9">
        <v>0.73899999999999999</v>
      </c>
      <c r="U158" s="9">
        <f>T158/F157</f>
        <v>0.92955974842767286</v>
      </c>
      <c r="V158" s="9">
        <f t="shared" ref="V158:V165" si="124">E158*0.97</f>
        <v>56.744999999999997</v>
      </c>
      <c r="W158" s="9">
        <v>0.80700000000000005</v>
      </c>
      <c r="X158" s="9">
        <f>W158/F157</f>
        <v>1.0150943396226415</v>
      </c>
      <c r="Y158" s="9">
        <f t="shared" ref="Y158:Y165" si="125">E158*0.94</f>
        <v>54.989999999999995</v>
      </c>
      <c r="Z158" s="9">
        <v>0.82699999999999996</v>
      </c>
      <c r="AA158" s="9">
        <f>Z158/F157</f>
        <v>1.040251572327044</v>
      </c>
      <c r="AB158" s="9">
        <f t="shared" ref="AB158:AB165" si="126">E158*0.91</f>
        <v>53.234999999999999</v>
      </c>
      <c r="AC158" s="9">
        <v>0.84599999999999997</v>
      </c>
      <c r="AD158" s="9">
        <f>AC158/F157</f>
        <v>1.0641509433962264</v>
      </c>
      <c r="AE158" s="9">
        <f t="shared" ref="AE158:AE165" si="127">E158*0.88</f>
        <v>51.48</v>
      </c>
      <c r="AF158" s="9">
        <v>0.86799999999999999</v>
      </c>
      <c r="AG158" s="9">
        <f>AF158/F157</f>
        <v>1.0918238993710692</v>
      </c>
      <c r="AH158" s="9">
        <f t="shared" ref="AH158:AH165" si="128">E158*0.85</f>
        <v>49.725000000000001</v>
      </c>
      <c r="AI158" s="9">
        <v>0.88800000000000001</v>
      </c>
      <c r="AJ158" s="9">
        <f>AI158/F157</f>
        <v>1.1169811320754717</v>
      </c>
    </row>
    <row r="159" spans="1:36" ht="25.25" customHeight="1" x14ac:dyDescent="0.35">
      <c r="A159" s="5"/>
      <c r="B159" s="5"/>
      <c r="C159" s="2" t="s">
        <v>30</v>
      </c>
      <c r="D159" s="2">
        <v>2</v>
      </c>
      <c r="E159" s="9">
        <f>16.5+D159*0.65</f>
        <v>17.8</v>
      </c>
      <c r="F159" s="10">
        <v>0.79500000000000004</v>
      </c>
      <c r="G159" s="9">
        <f t="shared" si="120"/>
        <v>18.334</v>
      </c>
      <c r="H159" s="9">
        <v>0.78200000000000003</v>
      </c>
      <c r="I159" s="9">
        <f>H159/F157</f>
        <v>0.98364779874213837</v>
      </c>
      <c r="J159" s="9">
        <f>E159*1.06</f>
        <v>18.868000000000002</v>
      </c>
      <c r="K159" s="9">
        <v>0.75900000000000001</v>
      </c>
      <c r="L159" s="9">
        <f>K159/F157</f>
        <v>0.95471698113207548</v>
      </c>
      <c r="M159" s="9">
        <f t="shared" si="121"/>
        <v>19.402000000000001</v>
      </c>
      <c r="N159" s="9">
        <v>0.75</v>
      </c>
      <c r="O159" s="9">
        <f>N159/F157</f>
        <v>0.94339622641509424</v>
      </c>
      <c r="P159" s="9">
        <f t="shared" si="122"/>
        <v>19.936000000000003</v>
      </c>
      <c r="Q159" s="9">
        <v>0.73899999999999999</v>
      </c>
      <c r="R159" s="9">
        <f>Q159/F157</f>
        <v>0.92955974842767286</v>
      </c>
      <c r="S159" s="9">
        <f t="shared" si="123"/>
        <v>20.47</v>
      </c>
      <c r="T159" s="9">
        <v>0.72899999999999998</v>
      </c>
      <c r="U159" s="9">
        <f>T159/F157</f>
        <v>0.91698113207547161</v>
      </c>
      <c r="V159" s="9">
        <f t="shared" si="124"/>
        <v>17.266000000000002</v>
      </c>
      <c r="W159" s="9">
        <v>0.81299999999999994</v>
      </c>
      <c r="X159" s="9">
        <f>W159/F157</f>
        <v>1.022641509433962</v>
      </c>
      <c r="Y159" s="9">
        <f t="shared" si="125"/>
        <v>16.731999999999999</v>
      </c>
      <c r="Z159" s="9">
        <v>0.82699999999999996</v>
      </c>
      <c r="AA159" s="9">
        <f>Z159/F157</f>
        <v>1.040251572327044</v>
      </c>
      <c r="AB159" s="9">
        <f t="shared" si="126"/>
        <v>16.198</v>
      </c>
      <c r="AC159" s="9">
        <v>0.84099999999999997</v>
      </c>
      <c r="AD159" s="9">
        <f>AC159/F157</f>
        <v>1.0578616352201258</v>
      </c>
      <c r="AE159" s="9">
        <f t="shared" si="127"/>
        <v>15.664000000000001</v>
      </c>
      <c r="AF159" s="9">
        <v>0.85699999999999998</v>
      </c>
      <c r="AG159" s="9">
        <f>AF159/F157</f>
        <v>1.0779874213836478</v>
      </c>
      <c r="AH159" s="9">
        <f t="shared" si="128"/>
        <v>15.13</v>
      </c>
      <c r="AI159" s="9">
        <v>0.873</v>
      </c>
      <c r="AJ159" s="9">
        <f>AI159/F157</f>
        <v>1.0981132075471698</v>
      </c>
    </row>
    <row r="160" spans="1:36" ht="25.25" customHeight="1" x14ac:dyDescent="0.35">
      <c r="A160" s="5"/>
      <c r="B160" s="5"/>
      <c r="C160" s="11" t="s">
        <v>31</v>
      </c>
      <c r="D160" s="2">
        <v>35</v>
      </c>
      <c r="E160" s="9">
        <f>25+D160*0.65</f>
        <v>47.75</v>
      </c>
      <c r="F160" s="10">
        <v>0.79500000000000004</v>
      </c>
      <c r="G160" s="9">
        <f t="shared" si="120"/>
        <v>49.182500000000005</v>
      </c>
      <c r="H160" s="9">
        <v>0.81100000000000005</v>
      </c>
      <c r="I160" s="9">
        <f>H160/F157</f>
        <v>1.020125786163522</v>
      </c>
      <c r="J160" s="9">
        <f>E160*1.06</f>
        <v>50.615000000000002</v>
      </c>
      <c r="K160" s="9">
        <v>0.82099999999999995</v>
      </c>
      <c r="L160" s="9">
        <f>K160/F157</f>
        <v>1.0327044025157233</v>
      </c>
      <c r="M160" s="9">
        <f t="shared" si="121"/>
        <v>52.047500000000007</v>
      </c>
      <c r="N160" s="9">
        <v>0.83099999999999996</v>
      </c>
      <c r="O160" s="9">
        <f>N160/F157</f>
        <v>1.0452830188679245</v>
      </c>
      <c r="P160" s="9">
        <f t="shared" si="122"/>
        <v>53.480000000000004</v>
      </c>
      <c r="Q160" s="9">
        <v>0.84199999999999997</v>
      </c>
      <c r="R160" s="9">
        <f>Q160/F157</f>
        <v>1.0591194968553459</v>
      </c>
      <c r="S160" s="9">
        <f t="shared" si="123"/>
        <v>54.912499999999994</v>
      </c>
      <c r="T160" s="9">
        <v>0.85199999999999998</v>
      </c>
      <c r="U160" s="9">
        <f>T160/F157</f>
        <v>1.0716981132075472</v>
      </c>
      <c r="V160" s="9">
        <f t="shared" si="124"/>
        <v>46.317499999999995</v>
      </c>
      <c r="W160" s="9">
        <v>0.78300000000000003</v>
      </c>
      <c r="X160" s="9">
        <f>W160/F157</f>
        <v>0.98490566037735849</v>
      </c>
      <c r="Y160" s="9">
        <f t="shared" si="125"/>
        <v>44.884999999999998</v>
      </c>
      <c r="Z160" s="9">
        <v>0.77300000000000002</v>
      </c>
      <c r="AA160" s="9">
        <f>Z160/F157</f>
        <v>0.97232704402515724</v>
      </c>
      <c r="AB160" s="9">
        <f t="shared" si="126"/>
        <v>43.452500000000001</v>
      </c>
      <c r="AC160" s="9">
        <v>0.752</v>
      </c>
      <c r="AD160" s="9">
        <f>AC160/F157</f>
        <v>0.94591194968553449</v>
      </c>
      <c r="AE160" s="9">
        <f t="shared" si="127"/>
        <v>42.02</v>
      </c>
      <c r="AF160" s="9">
        <v>0.74199999999999999</v>
      </c>
      <c r="AG160" s="9">
        <f>AF160/F157</f>
        <v>0.93333333333333324</v>
      </c>
      <c r="AH160" s="9">
        <f t="shared" si="128"/>
        <v>40.587499999999999</v>
      </c>
      <c r="AI160" s="9">
        <v>0.73099999999999998</v>
      </c>
      <c r="AJ160" s="9">
        <f>AI160/F157</f>
        <v>0.91949685534591186</v>
      </c>
    </row>
    <row r="161" spans="1:36" ht="25.25" customHeight="1" x14ac:dyDescent="0.35">
      <c r="A161" s="5"/>
      <c r="B161" s="5"/>
      <c r="C161" s="2" t="s">
        <v>4</v>
      </c>
      <c r="D161" s="2">
        <v>3</v>
      </c>
      <c r="E161" s="9">
        <f>15+D161*0.65</f>
        <v>16.95</v>
      </c>
      <c r="F161" s="10">
        <v>0.79500000000000004</v>
      </c>
      <c r="G161" s="9">
        <f t="shared" si="120"/>
        <v>17.458500000000001</v>
      </c>
      <c r="H161" s="9">
        <v>0.80800000000000005</v>
      </c>
      <c r="I161" s="9">
        <f>H161/F157</f>
        <v>1.0163522012578616</v>
      </c>
      <c r="J161" s="9">
        <f>E161*1.06</f>
        <v>17.966999999999999</v>
      </c>
      <c r="K161" s="9">
        <v>0.82199999999999995</v>
      </c>
      <c r="L161" s="9">
        <f>K161/F157</f>
        <v>1.0339622641509434</v>
      </c>
      <c r="M161" s="9">
        <f t="shared" si="121"/>
        <v>18.4755</v>
      </c>
      <c r="N161" s="9">
        <v>0.83399999999999996</v>
      </c>
      <c r="O161" s="9">
        <f>N161/F157</f>
        <v>1.0490566037735849</v>
      </c>
      <c r="P161" s="9">
        <f t="shared" si="122"/>
        <v>18.984000000000002</v>
      </c>
      <c r="Q161" s="9">
        <v>0.83899999999999997</v>
      </c>
      <c r="R161" s="9">
        <f>Q161/F157</f>
        <v>1.0553459119496855</v>
      </c>
      <c r="S161" s="9">
        <f t="shared" si="123"/>
        <v>19.492499999999996</v>
      </c>
      <c r="T161" s="9">
        <v>0.85299999999999998</v>
      </c>
      <c r="U161" s="9">
        <f>T161/F157</f>
        <v>1.0729559748427673</v>
      </c>
      <c r="V161" s="9">
        <f t="shared" si="124"/>
        <v>16.441499999999998</v>
      </c>
      <c r="W161" s="9">
        <v>0.78600000000000003</v>
      </c>
      <c r="X161" s="9">
        <f>W161/F157</f>
        <v>0.98867924528301887</v>
      </c>
      <c r="Y161" s="9">
        <f t="shared" si="125"/>
        <v>15.932999999999998</v>
      </c>
      <c r="Z161" s="9">
        <v>0.77200000000000002</v>
      </c>
      <c r="AA161" s="9">
        <f>Z161/F157</f>
        <v>0.97106918238993711</v>
      </c>
      <c r="AB161" s="9">
        <f t="shared" si="126"/>
        <v>15.4245</v>
      </c>
      <c r="AC161" s="9">
        <v>0.75700000000000001</v>
      </c>
      <c r="AD161" s="9">
        <f>AC161/F157</f>
        <v>0.95220125786163523</v>
      </c>
      <c r="AE161" s="9">
        <f t="shared" si="127"/>
        <v>14.915999999999999</v>
      </c>
      <c r="AF161" s="9">
        <v>0.74299999999999999</v>
      </c>
      <c r="AG161" s="9">
        <f>AF161/F157</f>
        <v>0.93459119496855336</v>
      </c>
      <c r="AH161" s="9">
        <f t="shared" si="128"/>
        <v>14.407499999999999</v>
      </c>
      <c r="AI161" s="9">
        <v>0.72899999999999998</v>
      </c>
      <c r="AJ161" s="9">
        <f>AI161/F157</f>
        <v>0.91698113207547161</v>
      </c>
    </row>
    <row r="162" spans="1:36" ht="25.25" hidden="1" customHeight="1" x14ac:dyDescent="0.35">
      <c r="A162" s="5"/>
      <c r="B162" s="5"/>
      <c r="C162" s="12" t="s">
        <v>12</v>
      </c>
      <c r="D162" s="13">
        <v>5.4E-6</v>
      </c>
      <c r="E162" s="14">
        <f>0.0000006+D162*0.65</f>
        <v>4.1100000000000005E-6</v>
      </c>
      <c r="F162" s="10">
        <v>0.79500000000000004</v>
      </c>
      <c r="G162" s="14">
        <f t="shared" si="120"/>
        <v>4.2333000000000006E-6</v>
      </c>
      <c r="I162" s="9">
        <f>H162/F158</f>
        <v>0</v>
      </c>
      <c r="J162" s="14">
        <f t="shared" ref="J162" si="129">E162*1.06</f>
        <v>4.3566000000000008E-6</v>
      </c>
      <c r="L162" s="9">
        <f>K162/F158</f>
        <v>0</v>
      </c>
      <c r="M162" s="14">
        <f t="shared" si="121"/>
        <v>4.4799000000000009E-6</v>
      </c>
      <c r="O162" s="9">
        <f>N162/F158</f>
        <v>0</v>
      </c>
      <c r="P162" s="14">
        <f t="shared" si="122"/>
        <v>4.6032000000000011E-6</v>
      </c>
      <c r="R162" s="9">
        <f>Q162/F158</f>
        <v>0</v>
      </c>
      <c r="S162" s="14">
        <f t="shared" si="123"/>
        <v>4.7265000000000004E-6</v>
      </c>
      <c r="T162" s="9">
        <v>0.79600000000000004</v>
      </c>
      <c r="U162" s="9">
        <f>T162/F158</f>
        <v>1.0012578616352201</v>
      </c>
      <c r="V162" s="14">
        <f t="shared" si="124"/>
        <v>3.9867000000000003E-6</v>
      </c>
      <c r="X162" s="9">
        <f>W162/F158</f>
        <v>0</v>
      </c>
      <c r="Y162" s="14">
        <f t="shared" si="125"/>
        <v>3.8634000000000001E-6</v>
      </c>
      <c r="AA162" s="9">
        <f>Z162/F158</f>
        <v>0</v>
      </c>
      <c r="AB162" s="14">
        <f t="shared" si="126"/>
        <v>3.7401000000000004E-6</v>
      </c>
      <c r="AD162" s="9">
        <f>AC162/F158</f>
        <v>0</v>
      </c>
      <c r="AE162" s="14">
        <f t="shared" si="127"/>
        <v>3.6168000000000003E-6</v>
      </c>
      <c r="AG162" s="9">
        <f>AF162/F158</f>
        <v>0</v>
      </c>
      <c r="AH162" s="14">
        <f t="shared" si="128"/>
        <v>3.4935000000000001E-6</v>
      </c>
      <c r="AJ162" s="9">
        <f>AI162/F158</f>
        <v>0</v>
      </c>
    </row>
    <row r="163" spans="1:36" ht="25.25" hidden="1" customHeight="1" x14ac:dyDescent="0.35">
      <c r="A163" s="5"/>
      <c r="B163" s="5"/>
      <c r="C163" s="2" t="s">
        <v>13</v>
      </c>
      <c r="D163" s="14">
        <f>100/1000/24/3600/7</f>
        <v>1.6534391534391535E-7</v>
      </c>
      <c r="E163" s="14">
        <f>D163*0.65</f>
        <v>1.0747354497354498E-7</v>
      </c>
      <c r="F163" s="10">
        <v>0.79500000000000004</v>
      </c>
      <c r="G163" s="14">
        <f t="shared" si="120"/>
        <v>1.1069775132275133E-7</v>
      </c>
      <c r="I163" s="9">
        <f>H163/F157</f>
        <v>0</v>
      </c>
      <c r="J163" s="14">
        <f>E163*1.06</f>
        <v>1.1392195767195769E-7</v>
      </c>
      <c r="L163" s="9">
        <f>K163/F157</f>
        <v>0</v>
      </c>
      <c r="M163" s="14">
        <f t="shared" si="121"/>
        <v>1.1714616402116404E-7</v>
      </c>
      <c r="O163" s="9">
        <f>N163/F157</f>
        <v>0</v>
      </c>
      <c r="P163" s="14">
        <f t="shared" si="122"/>
        <v>1.203703703703704E-7</v>
      </c>
      <c r="R163" s="9">
        <f>Q163/F157</f>
        <v>0</v>
      </c>
      <c r="S163" s="14">
        <f t="shared" si="123"/>
        <v>1.2359457671957671E-7</v>
      </c>
      <c r="T163" s="9">
        <v>0.79400000000000004</v>
      </c>
      <c r="U163" s="9">
        <f>T163/F157</f>
        <v>0.99874213836477987</v>
      </c>
      <c r="V163" s="14">
        <f t="shared" si="124"/>
        <v>1.0424933862433863E-7</v>
      </c>
      <c r="X163" s="9">
        <f>W163/F157</f>
        <v>0</v>
      </c>
      <c r="Y163" s="14">
        <f t="shared" si="125"/>
        <v>1.0102513227513227E-7</v>
      </c>
      <c r="AA163" s="9">
        <f>Z163/F157</f>
        <v>0</v>
      </c>
      <c r="AB163" s="14">
        <f t="shared" si="126"/>
        <v>9.7800925925925936E-8</v>
      </c>
      <c r="AD163" s="9">
        <f>AC163/F157</f>
        <v>0</v>
      </c>
      <c r="AE163" s="14">
        <f t="shared" si="127"/>
        <v>9.4576719576719588E-8</v>
      </c>
      <c r="AG163" s="9">
        <f>AF163/F157</f>
        <v>0</v>
      </c>
      <c r="AH163" s="14">
        <f t="shared" si="128"/>
        <v>9.1352513227513226E-8</v>
      </c>
      <c r="AJ163" s="9">
        <f>AI163/F157</f>
        <v>0</v>
      </c>
    </row>
    <row r="164" spans="1:36" s="9" customFormat="1" ht="25.25" hidden="1" customHeight="1" x14ac:dyDescent="0.35">
      <c r="A164" s="5"/>
      <c r="B164" s="5"/>
      <c r="C164" s="7" t="s">
        <v>5</v>
      </c>
      <c r="D164" s="9">
        <v>1</v>
      </c>
      <c r="E164" s="9">
        <f>D164*0.65</f>
        <v>0.65</v>
      </c>
      <c r="F164" s="10">
        <v>0.79500000000000004</v>
      </c>
      <c r="G164" s="9">
        <f t="shared" si="120"/>
        <v>0.6695000000000001</v>
      </c>
      <c r="I164" s="9">
        <f>H164/F157</f>
        <v>0</v>
      </c>
      <c r="J164" s="9">
        <f>E164*1.06</f>
        <v>0.68900000000000006</v>
      </c>
      <c r="L164" s="9">
        <f>K164/F157</f>
        <v>0</v>
      </c>
      <c r="M164" s="9">
        <f t="shared" si="121"/>
        <v>0.70850000000000013</v>
      </c>
      <c r="O164" s="9">
        <f>N164/F157</f>
        <v>0</v>
      </c>
      <c r="P164" s="9">
        <f t="shared" si="122"/>
        <v>0.72800000000000009</v>
      </c>
      <c r="R164" s="9">
        <f>Q164/F157</f>
        <v>0</v>
      </c>
      <c r="S164" s="9">
        <f t="shared" si="123"/>
        <v>0.74749999999999994</v>
      </c>
      <c r="T164" s="9">
        <v>0.79500000000000004</v>
      </c>
      <c r="U164" s="9">
        <f>T164/F157</f>
        <v>1</v>
      </c>
      <c r="V164" s="9">
        <f t="shared" si="124"/>
        <v>0.63049999999999995</v>
      </c>
      <c r="X164" s="9">
        <f>W164/F157</f>
        <v>0</v>
      </c>
      <c r="Y164" s="9">
        <f t="shared" si="125"/>
        <v>0.61099999999999999</v>
      </c>
      <c r="AA164" s="9">
        <f>Z164/F157</f>
        <v>0</v>
      </c>
      <c r="AB164" s="9">
        <f t="shared" si="126"/>
        <v>0.59150000000000003</v>
      </c>
      <c r="AD164" s="9">
        <f>AC164/F157</f>
        <v>0</v>
      </c>
      <c r="AE164" s="9">
        <f t="shared" si="127"/>
        <v>0.57200000000000006</v>
      </c>
      <c r="AG164" s="9">
        <f>AF164/F157</f>
        <v>0</v>
      </c>
      <c r="AH164" s="9">
        <f t="shared" si="128"/>
        <v>0.55249999999999999</v>
      </c>
      <c r="AJ164" s="9">
        <f>AI164/F157</f>
        <v>0</v>
      </c>
    </row>
    <row r="165" spans="1:36" ht="25.25" hidden="1" customHeight="1" x14ac:dyDescent="0.35">
      <c r="A165" s="5"/>
      <c r="B165" s="5"/>
      <c r="C165" s="2" t="s">
        <v>6</v>
      </c>
      <c r="D165" s="14">
        <f>100/1000/24/3600</f>
        <v>1.1574074074074074E-6</v>
      </c>
      <c r="E165" s="14">
        <f>D165*0.65</f>
        <v>7.5231481481481482E-7</v>
      </c>
      <c r="F165" s="10">
        <v>0.79500000000000004</v>
      </c>
      <c r="G165" s="14">
        <f t="shared" si="120"/>
        <v>7.7488425925925927E-7</v>
      </c>
      <c r="I165" s="9">
        <f>H165/F157</f>
        <v>0</v>
      </c>
      <c r="J165" s="14">
        <f>E165*1.06</f>
        <v>7.9745370370370372E-7</v>
      </c>
      <c r="L165" s="9">
        <f>K165/F157</f>
        <v>0</v>
      </c>
      <c r="M165" s="14">
        <f t="shared" si="121"/>
        <v>8.2002314814814817E-7</v>
      </c>
      <c r="O165" s="9">
        <f>N165/F157</f>
        <v>0</v>
      </c>
      <c r="P165" s="14">
        <f t="shared" si="122"/>
        <v>8.4259259259259262E-7</v>
      </c>
      <c r="R165" s="9">
        <f>Q165/F157</f>
        <v>0</v>
      </c>
      <c r="S165" s="14">
        <f t="shared" si="123"/>
        <v>8.6516203703703697E-7</v>
      </c>
      <c r="T165" s="9">
        <v>0.79500000000000004</v>
      </c>
      <c r="U165" s="9">
        <f>T165/F157</f>
        <v>1</v>
      </c>
      <c r="V165" s="14">
        <f t="shared" si="124"/>
        <v>7.2974537037037036E-7</v>
      </c>
      <c r="X165" s="9">
        <f>W165/F157</f>
        <v>0</v>
      </c>
      <c r="Y165" s="14">
        <f t="shared" si="125"/>
        <v>7.0717592592592591E-7</v>
      </c>
      <c r="AA165" s="9">
        <f>Z165/F157</f>
        <v>0</v>
      </c>
      <c r="AB165" s="14">
        <f t="shared" si="126"/>
        <v>6.8460648148148146E-7</v>
      </c>
      <c r="AD165" s="9">
        <f>AC165/F157</f>
        <v>0</v>
      </c>
      <c r="AE165" s="14">
        <f t="shared" si="127"/>
        <v>6.6203703703703701E-7</v>
      </c>
      <c r="AG165" s="9">
        <f>AF165/F157</f>
        <v>0</v>
      </c>
      <c r="AH165" s="14">
        <f t="shared" si="128"/>
        <v>6.3946759259259256E-7</v>
      </c>
      <c r="AJ165" s="9">
        <f>AI165/F157</f>
        <v>0</v>
      </c>
    </row>
    <row r="166" spans="1:36" x14ac:dyDescent="0.35">
      <c r="E166" s="14"/>
    </row>
    <row r="168" spans="1:36" ht="25.25" customHeight="1" x14ac:dyDescent="0.35">
      <c r="A168" s="1" t="s">
        <v>9</v>
      </c>
      <c r="B168" s="1" t="s">
        <v>2</v>
      </c>
      <c r="C168" s="1" t="s">
        <v>7</v>
      </c>
      <c r="D168" s="2" t="s">
        <v>0</v>
      </c>
      <c r="E168" s="1" t="s">
        <v>1</v>
      </c>
      <c r="F168" s="1"/>
      <c r="G168" s="1" t="s">
        <v>15</v>
      </c>
      <c r="H168" s="1"/>
      <c r="I168" s="1"/>
      <c r="J168" s="1" t="s">
        <v>16</v>
      </c>
      <c r="K168" s="1"/>
      <c r="L168" s="1"/>
      <c r="M168" s="1" t="s">
        <v>17</v>
      </c>
      <c r="N168" s="1"/>
      <c r="O168" s="1"/>
      <c r="P168" s="1" t="s">
        <v>18</v>
      </c>
      <c r="Q168" s="1"/>
      <c r="R168" s="1"/>
      <c r="S168" s="1" t="s">
        <v>19</v>
      </c>
      <c r="T168" s="1"/>
      <c r="U168" s="1"/>
      <c r="V168" s="1" t="s">
        <v>20</v>
      </c>
      <c r="W168" s="1"/>
      <c r="X168" s="1"/>
      <c r="Y168" s="1" t="s">
        <v>21</v>
      </c>
      <c r="Z168" s="1"/>
      <c r="AA168" s="1"/>
      <c r="AB168" s="1" t="s">
        <v>22</v>
      </c>
      <c r="AC168" s="1"/>
      <c r="AD168" s="1"/>
      <c r="AE168" s="1" t="s">
        <v>23</v>
      </c>
      <c r="AF168" s="1"/>
      <c r="AG168" s="1"/>
      <c r="AH168" s="1" t="s">
        <v>24</v>
      </c>
      <c r="AI168" s="1"/>
      <c r="AJ168" s="1"/>
    </row>
    <row r="169" spans="1:36" ht="25.25" customHeight="1" x14ac:dyDescent="0.35">
      <c r="A169" s="5"/>
      <c r="B169" s="1"/>
      <c r="C169" s="5"/>
      <c r="E169" s="6" t="s">
        <v>8</v>
      </c>
      <c r="F169" s="7" t="s">
        <v>10</v>
      </c>
      <c r="G169" s="6" t="s">
        <v>8</v>
      </c>
      <c r="H169" s="7" t="s">
        <v>10</v>
      </c>
      <c r="I169" s="7" t="s">
        <v>11</v>
      </c>
      <c r="J169" s="6" t="s">
        <v>8</v>
      </c>
      <c r="K169" s="7" t="s">
        <v>10</v>
      </c>
      <c r="L169" s="7" t="s">
        <v>11</v>
      </c>
      <c r="M169" s="6" t="s">
        <v>8</v>
      </c>
      <c r="N169" s="7" t="s">
        <v>10</v>
      </c>
      <c r="O169" s="7" t="s">
        <v>11</v>
      </c>
      <c r="P169" s="6" t="s">
        <v>8</v>
      </c>
      <c r="Q169" s="7" t="s">
        <v>10</v>
      </c>
      <c r="R169" s="7" t="s">
        <v>11</v>
      </c>
      <c r="S169" s="6" t="s">
        <v>8</v>
      </c>
      <c r="T169" s="7" t="s">
        <v>10</v>
      </c>
      <c r="U169" s="7" t="s">
        <v>11</v>
      </c>
      <c r="V169" s="6" t="s">
        <v>8</v>
      </c>
      <c r="W169" s="7" t="s">
        <v>10</v>
      </c>
      <c r="X169" s="7" t="s">
        <v>11</v>
      </c>
      <c r="Y169" s="6" t="s">
        <v>8</v>
      </c>
      <c r="Z169" s="7" t="s">
        <v>10</v>
      </c>
      <c r="AA169" s="7" t="s">
        <v>11</v>
      </c>
      <c r="AB169" s="6" t="s">
        <v>8</v>
      </c>
      <c r="AC169" s="7" t="s">
        <v>10</v>
      </c>
      <c r="AD169" s="7" t="s">
        <v>11</v>
      </c>
      <c r="AE169" s="6" t="s">
        <v>8</v>
      </c>
      <c r="AF169" s="7" t="s">
        <v>10</v>
      </c>
      <c r="AG169" s="7" t="s">
        <v>11</v>
      </c>
      <c r="AH169" s="6" t="s">
        <v>8</v>
      </c>
      <c r="AI169" s="7" t="s">
        <v>10</v>
      </c>
      <c r="AJ169" s="7" t="s">
        <v>11</v>
      </c>
    </row>
    <row r="170" spans="1:36" ht="25.25" customHeight="1" x14ac:dyDescent="0.35">
      <c r="A170" s="1"/>
      <c r="B170" s="8">
        <v>0.7</v>
      </c>
      <c r="C170" s="2" t="s">
        <v>3</v>
      </c>
      <c r="D170" s="2">
        <v>70</v>
      </c>
      <c r="E170" s="9">
        <f>D170*0.7</f>
        <v>49</v>
      </c>
      <c r="F170" s="10">
        <v>0.76300000000000001</v>
      </c>
      <c r="G170" s="9">
        <f>E170*1.03</f>
        <v>50.47</v>
      </c>
      <c r="H170" s="9">
        <v>0.751</v>
      </c>
      <c r="I170" s="9">
        <f>H170/F170</f>
        <v>0.98427260812581907</v>
      </c>
      <c r="J170" s="9">
        <f>E170*1.06</f>
        <v>51.940000000000005</v>
      </c>
      <c r="K170" s="9">
        <v>0.73599999999999999</v>
      </c>
      <c r="L170" s="9">
        <f>K170/F170</f>
        <v>0.96461336828309308</v>
      </c>
      <c r="M170" s="9">
        <f>E170*1.09</f>
        <v>53.410000000000004</v>
      </c>
      <c r="N170" s="9">
        <v>0.72599999999999998</v>
      </c>
      <c r="O170" s="9">
        <f>N170/F170</f>
        <v>0.95150720838794234</v>
      </c>
      <c r="P170" s="9">
        <f>E170*1.12</f>
        <v>54.88</v>
      </c>
      <c r="Q170" s="9">
        <v>0.69499999999999995</v>
      </c>
      <c r="R170" s="9">
        <f>Q170/F170</f>
        <v>0.91087811271297503</v>
      </c>
      <c r="S170" s="9">
        <f>E170*1.15</f>
        <v>56.349999999999994</v>
      </c>
      <c r="T170" s="9">
        <v>0.68300000000000005</v>
      </c>
      <c r="U170" s="9">
        <f>T170/F170</f>
        <v>0.89515072083879432</v>
      </c>
      <c r="V170" s="9">
        <f>E170*0.97</f>
        <v>47.53</v>
      </c>
      <c r="W170" s="9">
        <v>0.77800000000000002</v>
      </c>
      <c r="X170" s="9">
        <f>W170/F170</f>
        <v>1.019659239842726</v>
      </c>
      <c r="Y170" s="9">
        <f>E170*0.94</f>
        <v>46.059999999999995</v>
      </c>
      <c r="Z170" s="9">
        <v>0.78800000000000003</v>
      </c>
      <c r="AA170" s="9">
        <f>Z170/F170</f>
        <v>1.0327653997378767</v>
      </c>
      <c r="AB170" s="9">
        <f>E170*0.91</f>
        <v>44.59</v>
      </c>
      <c r="AC170" s="9">
        <v>0.8</v>
      </c>
      <c r="AD170" s="9">
        <f>AC170/F170</f>
        <v>1.0484927916120577</v>
      </c>
      <c r="AE170" s="9">
        <f>E170*0.88</f>
        <v>43.12</v>
      </c>
      <c r="AF170" s="9">
        <v>0.81299999999999994</v>
      </c>
      <c r="AG170" s="9">
        <f>AF170/F170</f>
        <v>1.0655307994757535</v>
      </c>
      <c r="AH170" s="9">
        <f>E170*0.85</f>
        <v>41.65</v>
      </c>
      <c r="AI170" s="9">
        <v>0.86699999999999999</v>
      </c>
      <c r="AJ170" s="9">
        <f>AI170/F170</f>
        <v>1.1363040629095675</v>
      </c>
    </row>
    <row r="171" spans="1:36" ht="25.25" customHeight="1" x14ac:dyDescent="0.35">
      <c r="A171" s="5"/>
      <c r="B171" s="5"/>
      <c r="C171" s="2" t="s">
        <v>29</v>
      </c>
      <c r="D171" s="2">
        <v>90</v>
      </c>
      <c r="E171" s="9">
        <f>D171*0.7</f>
        <v>62.999999999999993</v>
      </c>
      <c r="F171" s="10">
        <v>0.76300000000000001</v>
      </c>
      <c r="G171" s="9">
        <f t="shared" ref="G171:G178" si="130">E171*1.03</f>
        <v>64.89</v>
      </c>
      <c r="H171" s="9">
        <v>0.75600000000000001</v>
      </c>
      <c r="I171" s="9">
        <f>H171/F170</f>
        <v>0.99082568807339444</v>
      </c>
      <c r="J171" s="9">
        <f>E171*1.06</f>
        <v>66.78</v>
      </c>
      <c r="K171" s="9">
        <v>0.752</v>
      </c>
      <c r="L171" s="9">
        <f>K171/F170</f>
        <v>0.98558322411533417</v>
      </c>
      <c r="M171" s="9">
        <f t="shared" ref="M171:M178" si="131">E171*1.09</f>
        <v>68.67</v>
      </c>
      <c r="N171" s="9">
        <v>0.73199999999999998</v>
      </c>
      <c r="O171" s="9">
        <f>N171/F170</f>
        <v>0.95937090432503269</v>
      </c>
      <c r="P171" s="9">
        <f t="shared" ref="P171:P178" si="132">E171*1.12</f>
        <v>70.56</v>
      </c>
      <c r="Q171" s="9">
        <v>0.67</v>
      </c>
      <c r="R171" s="9">
        <f>Q171/F170</f>
        <v>0.8781127129750983</v>
      </c>
      <c r="S171" s="9">
        <f t="shared" ref="S171:S178" si="133">E171*1.15</f>
        <v>72.449999999999989</v>
      </c>
      <c r="T171" s="9">
        <v>0.64700000000000002</v>
      </c>
      <c r="U171" s="9">
        <f>T171/F170</f>
        <v>0.84796854521625165</v>
      </c>
      <c r="V171" s="9">
        <f t="shared" ref="V171:V178" si="134">E171*0.97</f>
        <v>61.109999999999992</v>
      </c>
      <c r="W171" s="9">
        <v>0.77</v>
      </c>
      <c r="X171" s="9">
        <f>W171/F170</f>
        <v>1.0091743119266054</v>
      </c>
      <c r="Y171" s="9">
        <f t="shared" ref="Y171:Y178" si="135">E171*0.94</f>
        <v>59.219999999999992</v>
      </c>
      <c r="Z171" s="9">
        <v>0.77700000000000002</v>
      </c>
      <c r="AA171" s="9">
        <f>Z171/F170</f>
        <v>1.0183486238532111</v>
      </c>
      <c r="AB171" s="9">
        <f t="shared" ref="AB171:AB178" si="136">E171*0.91</f>
        <v>57.33</v>
      </c>
      <c r="AC171" s="9">
        <v>0.78200000000000003</v>
      </c>
      <c r="AD171" s="9">
        <f>AC171/F170</f>
        <v>1.0249017038007864</v>
      </c>
      <c r="AE171" s="9">
        <f t="shared" ref="AE171:AE178" si="137">E171*0.88</f>
        <v>55.439999999999991</v>
      </c>
      <c r="AF171" s="9">
        <v>0.80300000000000005</v>
      </c>
      <c r="AG171" s="9">
        <f>AF171/F170</f>
        <v>1.0524246395806029</v>
      </c>
      <c r="AH171" s="9">
        <f t="shared" ref="AH171:AH178" si="138">E171*0.85</f>
        <v>53.54999999999999</v>
      </c>
      <c r="AI171" s="9">
        <v>0.82499999999999996</v>
      </c>
      <c r="AJ171" s="9">
        <f>AI171/F170</f>
        <v>1.0812581913499344</v>
      </c>
    </row>
    <row r="172" spans="1:36" ht="25.25" customHeight="1" x14ac:dyDescent="0.35">
      <c r="A172" s="5"/>
      <c r="B172" s="5"/>
      <c r="C172" s="2" t="s">
        <v>30</v>
      </c>
      <c r="D172" s="2">
        <v>2</v>
      </c>
      <c r="E172" s="9">
        <f>16.5+D172*0.7</f>
        <v>17.899999999999999</v>
      </c>
      <c r="F172" s="10">
        <v>0.76300000000000001</v>
      </c>
      <c r="G172" s="9">
        <f t="shared" si="130"/>
        <v>18.436999999999998</v>
      </c>
      <c r="H172" s="9">
        <v>0.753</v>
      </c>
      <c r="I172" s="9">
        <f>H172/F170</f>
        <v>0.98689384010484926</v>
      </c>
      <c r="J172" s="9">
        <f>E172*1.06</f>
        <v>18.974</v>
      </c>
      <c r="K172" s="9">
        <v>0.73099999999999998</v>
      </c>
      <c r="L172" s="9">
        <f>K172/F170</f>
        <v>0.95806028833551771</v>
      </c>
      <c r="M172" s="9">
        <f t="shared" si="131"/>
        <v>19.510999999999999</v>
      </c>
      <c r="N172" s="9">
        <v>0.72199999999999998</v>
      </c>
      <c r="O172" s="9">
        <f>N172/F170</f>
        <v>0.94626474442988195</v>
      </c>
      <c r="P172" s="9">
        <f t="shared" si="132"/>
        <v>20.048000000000002</v>
      </c>
      <c r="Q172" s="9">
        <v>0.69099999999999995</v>
      </c>
      <c r="R172" s="9">
        <f>Q172/F170</f>
        <v>0.90563564875491476</v>
      </c>
      <c r="S172" s="9">
        <f t="shared" si="133"/>
        <v>20.584999999999997</v>
      </c>
      <c r="T172" s="9">
        <v>0.68300000000000005</v>
      </c>
      <c r="U172" s="9">
        <f>T172/F170</f>
        <v>0.89515072083879432</v>
      </c>
      <c r="V172" s="9">
        <f t="shared" si="134"/>
        <v>17.363</v>
      </c>
      <c r="W172" s="9">
        <v>0.77500000000000002</v>
      </c>
      <c r="X172" s="9">
        <f>W172/F170</f>
        <v>1.0157273918741809</v>
      </c>
      <c r="Y172" s="9">
        <f t="shared" si="135"/>
        <v>16.825999999999997</v>
      </c>
      <c r="Z172" s="9">
        <v>0.78600000000000003</v>
      </c>
      <c r="AA172" s="9">
        <f>Z172/F170</f>
        <v>1.0301441677588468</v>
      </c>
      <c r="AB172" s="9">
        <f t="shared" si="136"/>
        <v>16.288999999999998</v>
      </c>
      <c r="AC172" s="9">
        <v>0.79900000000000004</v>
      </c>
      <c r="AD172" s="9">
        <f>AC172/F170</f>
        <v>1.0471821756225426</v>
      </c>
      <c r="AE172" s="9">
        <f t="shared" si="137"/>
        <v>15.751999999999999</v>
      </c>
      <c r="AF172" s="9">
        <v>0.81100000000000005</v>
      </c>
      <c r="AG172" s="9">
        <f>AF172/F170</f>
        <v>1.0629095674967235</v>
      </c>
      <c r="AH172" s="9">
        <f t="shared" si="138"/>
        <v>15.214999999999998</v>
      </c>
      <c r="AI172" s="9">
        <v>0.86299999999999999</v>
      </c>
      <c r="AJ172" s="9">
        <f>AI172/F170</f>
        <v>1.1310615989515072</v>
      </c>
    </row>
    <row r="173" spans="1:36" ht="25.25" customHeight="1" x14ac:dyDescent="0.35">
      <c r="A173" s="5"/>
      <c r="B173" s="5"/>
      <c r="C173" s="11" t="s">
        <v>31</v>
      </c>
      <c r="D173" s="2">
        <v>35</v>
      </c>
      <c r="E173" s="9">
        <f>25+D173*0.7</f>
        <v>49.5</v>
      </c>
      <c r="F173" s="10">
        <v>0.76300000000000001</v>
      </c>
      <c r="G173" s="9">
        <f t="shared" si="130"/>
        <v>50.984999999999999</v>
      </c>
      <c r="H173" s="9">
        <v>0.77200000000000002</v>
      </c>
      <c r="I173" s="9">
        <f>H173/F170</f>
        <v>1.0117955439056356</v>
      </c>
      <c r="J173" s="9">
        <f>E173*1.06</f>
        <v>52.470000000000006</v>
      </c>
      <c r="K173" s="9">
        <v>0.78100000000000003</v>
      </c>
      <c r="L173" s="9">
        <f>K173/F170</f>
        <v>1.0235910878112713</v>
      </c>
      <c r="M173" s="9">
        <f t="shared" si="131"/>
        <v>53.955000000000005</v>
      </c>
      <c r="N173" s="9">
        <v>0.79</v>
      </c>
      <c r="O173" s="9">
        <f>N173/F170</f>
        <v>1.0353866317169069</v>
      </c>
      <c r="P173" s="9">
        <f t="shared" si="132"/>
        <v>55.440000000000005</v>
      </c>
      <c r="Q173" s="9">
        <v>0.79900000000000004</v>
      </c>
      <c r="R173" s="9">
        <f>Q173/F170</f>
        <v>1.0471821756225426</v>
      </c>
      <c r="S173" s="9">
        <f t="shared" si="133"/>
        <v>56.924999999999997</v>
      </c>
      <c r="T173" s="9">
        <v>0.80800000000000005</v>
      </c>
      <c r="U173" s="9">
        <f>T173/F170</f>
        <v>1.0589777195281782</v>
      </c>
      <c r="V173" s="9">
        <f t="shared" si="134"/>
        <v>48.015000000000001</v>
      </c>
      <c r="W173" s="9">
        <v>0.755</v>
      </c>
      <c r="X173" s="9">
        <f>W173/F170</f>
        <v>0.98951507208387945</v>
      </c>
      <c r="Y173" s="9">
        <f t="shared" si="135"/>
        <v>46.529999999999994</v>
      </c>
      <c r="Z173" s="9">
        <v>0.746</v>
      </c>
      <c r="AA173" s="9">
        <f>Z173/F170</f>
        <v>0.9777195281782437</v>
      </c>
      <c r="AB173" s="9">
        <f t="shared" si="136"/>
        <v>45.045000000000002</v>
      </c>
      <c r="AC173" s="9">
        <v>0.72399999999999998</v>
      </c>
      <c r="AD173" s="9">
        <f>AC173/F170</f>
        <v>0.94888597640891215</v>
      </c>
      <c r="AE173" s="9">
        <f t="shared" si="137"/>
        <v>43.56</v>
      </c>
      <c r="AF173" s="9">
        <v>0.71499999999999997</v>
      </c>
      <c r="AG173" s="9">
        <f>AF173/F170</f>
        <v>0.9370904325032765</v>
      </c>
      <c r="AH173" s="9">
        <f t="shared" si="138"/>
        <v>42.074999999999996</v>
      </c>
      <c r="AI173" s="9">
        <v>0.68400000000000005</v>
      </c>
      <c r="AJ173" s="9">
        <f>AI173/F170</f>
        <v>0.89646133682830931</v>
      </c>
    </row>
    <row r="174" spans="1:36" ht="25.25" customHeight="1" x14ac:dyDescent="0.35">
      <c r="A174" s="5"/>
      <c r="B174" s="5"/>
      <c r="C174" s="2" t="s">
        <v>4</v>
      </c>
      <c r="D174" s="2">
        <v>3</v>
      </c>
      <c r="E174" s="9">
        <f>15+D174*0.7</f>
        <v>17.100000000000001</v>
      </c>
      <c r="F174" s="10">
        <v>0.76300000000000001</v>
      </c>
      <c r="G174" s="9">
        <f t="shared" si="130"/>
        <v>17.613000000000003</v>
      </c>
      <c r="H174" s="9">
        <v>0.78300000000000003</v>
      </c>
      <c r="I174" s="9">
        <f>H174/F170</f>
        <v>1.0262123197903015</v>
      </c>
      <c r="J174" s="9">
        <f>E174*1.06</f>
        <v>18.126000000000001</v>
      </c>
      <c r="K174" s="9">
        <v>0.79</v>
      </c>
      <c r="L174" s="9">
        <f>K174/F170</f>
        <v>1.0353866317169069</v>
      </c>
      <c r="M174" s="9">
        <f t="shared" si="131"/>
        <v>18.639000000000003</v>
      </c>
      <c r="N174" s="9">
        <v>0.8</v>
      </c>
      <c r="O174" s="9">
        <f>N174/F170</f>
        <v>1.0484927916120577</v>
      </c>
      <c r="P174" s="9">
        <f t="shared" si="132"/>
        <v>19.152000000000005</v>
      </c>
      <c r="Q174" s="9">
        <v>0.81399999999999995</v>
      </c>
      <c r="R174" s="9">
        <f>Q174/F170</f>
        <v>1.0668414154652686</v>
      </c>
      <c r="S174" s="9">
        <f t="shared" si="133"/>
        <v>19.664999999999999</v>
      </c>
      <c r="T174" s="9">
        <v>0.80300000000000005</v>
      </c>
      <c r="U174" s="9">
        <f>T174/F170</f>
        <v>1.0524246395806029</v>
      </c>
      <c r="V174" s="9">
        <f t="shared" si="134"/>
        <v>16.587</v>
      </c>
      <c r="W174" s="9">
        <v>0.753</v>
      </c>
      <c r="X174" s="9">
        <f>W174/F170</f>
        <v>0.98689384010484926</v>
      </c>
      <c r="Y174" s="9">
        <f t="shared" si="135"/>
        <v>16.074000000000002</v>
      </c>
      <c r="Z174" s="9">
        <v>0.73799999999999999</v>
      </c>
      <c r="AA174" s="9">
        <f>Z174/F170</f>
        <v>0.96723460026212316</v>
      </c>
      <c r="AB174" s="9">
        <f t="shared" si="136"/>
        <v>15.561000000000002</v>
      </c>
      <c r="AC174" s="9">
        <v>0.72299999999999998</v>
      </c>
      <c r="AD174" s="9">
        <f>AC174/F170</f>
        <v>0.94757536041939705</v>
      </c>
      <c r="AE174" s="9">
        <f t="shared" si="137"/>
        <v>15.048000000000002</v>
      </c>
      <c r="AF174" s="9">
        <v>0.70899999999999996</v>
      </c>
      <c r="AG174" s="9">
        <f>AF174/F170</f>
        <v>0.92922673656618604</v>
      </c>
      <c r="AH174" s="9">
        <f t="shared" si="138"/>
        <v>14.535</v>
      </c>
      <c r="AI174" s="9">
        <v>0.69299999999999995</v>
      </c>
      <c r="AJ174" s="9">
        <f>AI174/F170</f>
        <v>0.90825688073394484</v>
      </c>
    </row>
    <row r="175" spans="1:36" ht="25.25" hidden="1" customHeight="1" x14ac:dyDescent="0.35">
      <c r="A175" s="5"/>
      <c r="B175" s="5"/>
      <c r="C175" s="12" t="s">
        <v>12</v>
      </c>
      <c r="D175" s="13">
        <v>5.4E-6</v>
      </c>
      <c r="E175" s="14">
        <f>0.0000006+D175*0.7</f>
        <v>4.3799999999999996E-6</v>
      </c>
      <c r="F175" s="10">
        <v>0.76300000000000001</v>
      </c>
      <c r="G175" s="14">
        <f t="shared" si="130"/>
        <v>4.5113999999999997E-6</v>
      </c>
      <c r="I175" s="9">
        <f>H175/F171</f>
        <v>0</v>
      </c>
      <c r="J175" s="14">
        <f t="shared" ref="J175" si="139">E175*1.06</f>
        <v>4.6427999999999998E-6</v>
      </c>
      <c r="L175" s="9">
        <f>K175/F171</f>
        <v>0</v>
      </c>
      <c r="M175" s="14">
        <f t="shared" si="131"/>
        <v>4.7742E-6</v>
      </c>
      <c r="O175" s="9">
        <f>N175/F171</f>
        <v>0</v>
      </c>
      <c r="P175" s="14">
        <f t="shared" si="132"/>
        <v>4.9056000000000001E-6</v>
      </c>
      <c r="R175" s="9">
        <f>Q175/F171</f>
        <v>0</v>
      </c>
      <c r="S175" s="14">
        <f t="shared" si="133"/>
        <v>5.0369999999999994E-6</v>
      </c>
      <c r="U175" s="9">
        <f>T175/F171</f>
        <v>0</v>
      </c>
      <c r="V175" s="14">
        <f t="shared" si="134"/>
        <v>4.2485999999999994E-6</v>
      </c>
      <c r="X175" s="9">
        <f>W175/F171</f>
        <v>0</v>
      </c>
      <c r="Y175" s="14">
        <f t="shared" si="135"/>
        <v>4.1171999999999993E-6</v>
      </c>
      <c r="AA175" s="9">
        <f>Z175/F171</f>
        <v>0</v>
      </c>
      <c r="AB175" s="14">
        <f t="shared" si="136"/>
        <v>3.9858E-6</v>
      </c>
      <c r="AD175" s="9">
        <f>AC175/F171</f>
        <v>0</v>
      </c>
      <c r="AE175" s="14">
        <f t="shared" si="137"/>
        <v>3.8543999999999999E-6</v>
      </c>
      <c r="AG175" s="9">
        <f>AF175/F171</f>
        <v>0</v>
      </c>
      <c r="AH175" s="14">
        <f t="shared" si="138"/>
        <v>3.7229999999999993E-6</v>
      </c>
      <c r="AJ175" s="9">
        <f>AI175/F171</f>
        <v>0</v>
      </c>
    </row>
    <row r="176" spans="1:36" ht="25.25" hidden="1" customHeight="1" x14ac:dyDescent="0.35">
      <c r="A176" s="5"/>
      <c r="B176" s="5"/>
      <c r="C176" s="2" t="s">
        <v>13</v>
      </c>
      <c r="D176" s="14">
        <f>100/1000/24/3600/7</f>
        <v>1.6534391534391535E-7</v>
      </c>
      <c r="E176" s="14">
        <f>D176*0.7</f>
        <v>1.1574074074074073E-7</v>
      </c>
      <c r="F176" s="10">
        <v>0.76300000000000001</v>
      </c>
      <c r="G176" s="14">
        <f t="shared" si="130"/>
        <v>1.1921296296296295E-7</v>
      </c>
      <c r="I176" s="9">
        <f>H176/F170</f>
        <v>0</v>
      </c>
      <c r="J176" s="14">
        <f>E176*1.06</f>
        <v>1.2268518518518517E-7</v>
      </c>
      <c r="L176" s="9">
        <f>K176/F170</f>
        <v>0</v>
      </c>
      <c r="M176" s="14">
        <f t="shared" si="131"/>
        <v>1.2615740740740739E-7</v>
      </c>
      <c r="O176" s="9">
        <f>N176/F170</f>
        <v>0</v>
      </c>
      <c r="P176" s="14">
        <f t="shared" si="132"/>
        <v>1.2962962962962964E-7</v>
      </c>
      <c r="R176" s="9">
        <f>Q176/F170</f>
        <v>0</v>
      </c>
      <c r="S176" s="14">
        <f t="shared" si="133"/>
        <v>1.3310185185185184E-7</v>
      </c>
      <c r="U176" s="9">
        <f>T176/F170</f>
        <v>0</v>
      </c>
      <c r="V176" s="14">
        <f t="shared" si="134"/>
        <v>1.1226851851851851E-7</v>
      </c>
      <c r="X176" s="9">
        <f>W176/F170</f>
        <v>0</v>
      </c>
      <c r="Y176" s="14">
        <f t="shared" si="135"/>
        <v>1.0879629629629627E-7</v>
      </c>
      <c r="AA176" s="9">
        <f>Z176/F170</f>
        <v>0</v>
      </c>
      <c r="AB176" s="14">
        <f t="shared" si="136"/>
        <v>1.0532407407407406E-7</v>
      </c>
      <c r="AD176" s="9">
        <f>AC176/F170</f>
        <v>0</v>
      </c>
      <c r="AE176" s="14">
        <f t="shared" si="137"/>
        <v>1.0185185185185184E-7</v>
      </c>
      <c r="AG176" s="9">
        <f>AF176/F170</f>
        <v>0</v>
      </c>
      <c r="AH176" s="14">
        <f t="shared" si="138"/>
        <v>9.8379629629629622E-8</v>
      </c>
      <c r="AJ176" s="9">
        <f>AI176/F170</f>
        <v>0</v>
      </c>
    </row>
    <row r="177" spans="1:36" s="9" customFormat="1" ht="25.25" hidden="1" customHeight="1" x14ac:dyDescent="0.35">
      <c r="A177" s="5"/>
      <c r="B177" s="5"/>
      <c r="C177" s="7" t="s">
        <v>5</v>
      </c>
      <c r="D177" s="9">
        <v>1</v>
      </c>
      <c r="E177" s="9">
        <f>D177*0.7</f>
        <v>0.7</v>
      </c>
      <c r="F177" s="10">
        <v>0.76300000000000001</v>
      </c>
      <c r="G177" s="9">
        <f t="shared" si="130"/>
        <v>0.72099999999999997</v>
      </c>
      <c r="I177" s="9">
        <f>H177/F170</f>
        <v>0</v>
      </c>
      <c r="J177" s="9">
        <f>E177*1.06</f>
        <v>0.74199999999999999</v>
      </c>
      <c r="L177" s="9">
        <f>K177/F170</f>
        <v>0</v>
      </c>
      <c r="M177" s="9">
        <f t="shared" si="131"/>
        <v>0.76300000000000001</v>
      </c>
      <c r="O177" s="9">
        <f>N177/F170</f>
        <v>0</v>
      </c>
      <c r="P177" s="9">
        <f t="shared" si="132"/>
        <v>0.78400000000000003</v>
      </c>
      <c r="R177" s="9">
        <f>Q177/F170</f>
        <v>0</v>
      </c>
      <c r="S177" s="9">
        <f t="shared" si="133"/>
        <v>0.80499999999999994</v>
      </c>
      <c r="U177" s="9">
        <f>T177/F170</f>
        <v>0</v>
      </c>
      <c r="V177" s="9">
        <f t="shared" si="134"/>
        <v>0.67899999999999994</v>
      </c>
      <c r="X177" s="9">
        <f>W177/F170</f>
        <v>0</v>
      </c>
      <c r="Y177" s="9">
        <f t="shared" si="135"/>
        <v>0.65799999999999992</v>
      </c>
      <c r="AA177" s="9">
        <f>Z177/F170</f>
        <v>0</v>
      </c>
      <c r="AB177" s="9">
        <f t="shared" si="136"/>
        <v>0.63700000000000001</v>
      </c>
      <c r="AD177" s="9">
        <f>AC177/F170</f>
        <v>0</v>
      </c>
      <c r="AE177" s="9">
        <f t="shared" si="137"/>
        <v>0.61599999999999999</v>
      </c>
      <c r="AG177" s="9">
        <f>AF177/F170</f>
        <v>0</v>
      </c>
      <c r="AH177" s="9">
        <f t="shared" si="138"/>
        <v>0.59499999999999997</v>
      </c>
      <c r="AJ177" s="9">
        <f>AI177/F170</f>
        <v>0</v>
      </c>
    </row>
    <row r="178" spans="1:36" ht="25.25" hidden="1" customHeight="1" x14ac:dyDescent="0.35">
      <c r="A178" s="5"/>
      <c r="B178" s="5"/>
      <c r="C178" s="2" t="s">
        <v>6</v>
      </c>
      <c r="D178" s="14">
        <f>100/1000/24/3600</f>
        <v>1.1574074074074074E-6</v>
      </c>
      <c r="E178" s="14">
        <f>D178*0.7</f>
        <v>8.1018518518518515E-7</v>
      </c>
      <c r="F178" s="10">
        <v>0.76300000000000001</v>
      </c>
      <c r="G178" s="14">
        <f t="shared" si="130"/>
        <v>8.3449074074074078E-7</v>
      </c>
      <c r="I178" s="9">
        <f>H178/F170</f>
        <v>0</v>
      </c>
      <c r="J178" s="14">
        <f>E178*1.06</f>
        <v>8.587962962962963E-7</v>
      </c>
      <c r="L178" s="9">
        <f>K178/F170</f>
        <v>0</v>
      </c>
      <c r="M178" s="14">
        <f t="shared" si="131"/>
        <v>8.8310185185185193E-7</v>
      </c>
      <c r="O178" s="9">
        <f>N178/F170</f>
        <v>0</v>
      </c>
      <c r="P178" s="14">
        <f t="shared" si="132"/>
        <v>9.0740740740740746E-7</v>
      </c>
      <c r="R178" s="9">
        <f>Q178/F170</f>
        <v>0</v>
      </c>
      <c r="S178" s="14">
        <f t="shared" si="133"/>
        <v>9.3171296296296287E-7</v>
      </c>
      <c r="U178" s="9">
        <f>T178/F170</f>
        <v>0</v>
      </c>
      <c r="V178" s="14">
        <f t="shared" si="134"/>
        <v>7.8587962962962952E-7</v>
      </c>
      <c r="X178" s="9">
        <f>W178/F170</f>
        <v>0</v>
      </c>
      <c r="Y178" s="14">
        <f t="shared" si="135"/>
        <v>7.61574074074074E-7</v>
      </c>
      <c r="AA178" s="9">
        <f>Z178/F170</f>
        <v>0</v>
      </c>
      <c r="AB178" s="14">
        <f t="shared" si="136"/>
        <v>7.3726851851851848E-7</v>
      </c>
      <c r="AD178" s="9">
        <f>AC178/F170</f>
        <v>0</v>
      </c>
      <c r="AE178" s="14">
        <f t="shared" si="137"/>
        <v>7.1296296296296296E-7</v>
      </c>
      <c r="AG178" s="9">
        <f>AF178/F170</f>
        <v>0</v>
      </c>
      <c r="AH178" s="14">
        <f t="shared" si="138"/>
        <v>6.8865740740740733E-7</v>
      </c>
      <c r="AJ178" s="9">
        <f>AI178/F170</f>
        <v>0</v>
      </c>
    </row>
    <row r="181" spans="1:36" ht="25.25" customHeight="1" x14ac:dyDescent="0.35">
      <c r="A181" s="1" t="s">
        <v>9</v>
      </c>
      <c r="B181" s="1" t="s">
        <v>2</v>
      </c>
      <c r="C181" s="1" t="s">
        <v>7</v>
      </c>
      <c r="D181" s="2" t="s">
        <v>0</v>
      </c>
      <c r="E181" s="1" t="s">
        <v>1</v>
      </c>
      <c r="F181" s="1"/>
      <c r="G181" s="1" t="s">
        <v>15</v>
      </c>
      <c r="H181" s="1"/>
      <c r="I181" s="1"/>
      <c r="J181" s="1" t="s">
        <v>16</v>
      </c>
      <c r="K181" s="1"/>
      <c r="L181" s="1"/>
      <c r="M181" s="1" t="s">
        <v>17</v>
      </c>
      <c r="N181" s="1"/>
      <c r="O181" s="1"/>
      <c r="P181" s="1" t="s">
        <v>18</v>
      </c>
      <c r="Q181" s="1"/>
      <c r="R181" s="1"/>
      <c r="S181" s="1" t="s">
        <v>19</v>
      </c>
      <c r="T181" s="1"/>
      <c r="U181" s="1"/>
      <c r="V181" s="1" t="s">
        <v>20</v>
      </c>
      <c r="W181" s="1"/>
      <c r="X181" s="1"/>
      <c r="Y181" s="1" t="s">
        <v>21</v>
      </c>
      <c r="Z181" s="1"/>
      <c r="AA181" s="1"/>
      <c r="AB181" s="1" t="s">
        <v>22</v>
      </c>
      <c r="AC181" s="1"/>
      <c r="AD181" s="1"/>
      <c r="AE181" s="1" t="s">
        <v>23</v>
      </c>
      <c r="AF181" s="1"/>
      <c r="AG181" s="1"/>
      <c r="AH181" s="1" t="s">
        <v>24</v>
      </c>
      <c r="AI181" s="1"/>
      <c r="AJ181" s="1"/>
    </row>
    <row r="182" spans="1:36" ht="25.25" customHeight="1" x14ac:dyDescent="0.35">
      <c r="A182" s="5"/>
      <c r="B182" s="1"/>
      <c r="C182" s="5"/>
      <c r="E182" s="6" t="s">
        <v>8</v>
      </c>
      <c r="F182" s="7" t="s">
        <v>10</v>
      </c>
      <c r="G182" s="6" t="s">
        <v>8</v>
      </c>
      <c r="H182" s="7" t="s">
        <v>10</v>
      </c>
      <c r="I182" s="7" t="s">
        <v>11</v>
      </c>
      <c r="J182" s="6" t="s">
        <v>8</v>
      </c>
      <c r="K182" s="7" t="s">
        <v>10</v>
      </c>
      <c r="L182" s="7" t="s">
        <v>11</v>
      </c>
      <c r="M182" s="6" t="s">
        <v>8</v>
      </c>
      <c r="N182" s="7" t="s">
        <v>10</v>
      </c>
      <c r="O182" s="7" t="s">
        <v>11</v>
      </c>
      <c r="P182" s="6" t="s">
        <v>8</v>
      </c>
      <c r="Q182" s="7" t="s">
        <v>10</v>
      </c>
      <c r="R182" s="7" t="s">
        <v>11</v>
      </c>
      <c r="S182" s="6" t="s">
        <v>8</v>
      </c>
      <c r="T182" s="7" t="s">
        <v>10</v>
      </c>
      <c r="U182" s="7" t="s">
        <v>11</v>
      </c>
      <c r="V182" s="6" t="s">
        <v>8</v>
      </c>
      <c r="W182" s="7" t="s">
        <v>10</v>
      </c>
      <c r="X182" s="7" t="s">
        <v>11</v>
      </c>
      <c r="Y182" s="6" t="s">
        <v>8</v>
      </c>
      <c r="Z182" s="7" t="s">
        <v>10</v>
      </c>
      <c r="AA182" s="7" t="s">
        <v>11</v>
      </c>
      <c r="AB182" s="6" t="s">
        <v>8</v>
      </c>
      <c r="AC182" s="7" t="s">
        <v>10</v>
      </c>
      <c r="AD182" s="7" t="s">
        <v>11</v>
      </c>
      <c r="AE182" s="6" t="s">
        <v>8</v>
      </c>
      <c r="AF182" s="7" t="s">
        <v>10</v>
      </c>
      <c r="AG182" s="7" t="s">
        <v>11</v>
      </c>
      <c r="AH182" s="6" t="s">
        <v>8</v>
      </c>
      <c r="AI182" s="7" t="s">
        <v>10</v>
      </c>
      <c r="AJ182" s="7" t="s">
        <v>11</v>
      </c>
    </row>
    <row r="183" spans="1:36" ht="25.25" customHeight="1" x14ac:dyDescent="0.35">
      <c r="A183" s="1"/>
      <c r="B183" s="8">
        <v>0.75</v>
      </c>
      <c r="C183" s="2" t="s">
        <v>3</v>
      </c>
      <c r="D183" s="2">
        <v>70</v>
      </c>
      <c r="E183" s="9">
        <f>D183*0.75</f>
        <v>52.5</v>
      </c>
      <c r="F183" s="10">
        <v>0.7</v>
      </c>
      <c r="G183" s="9">
        <f>E183*1.03</f>
        <v>54.075000000000003</v>
      </c>
      <c r="H183" s="9">
        <v>0.69099999999999995</v>
      </c>
      <c r="I183" s="9">
        <f>H183/F183</f>
        <v>0.9871428571428571</v>
      </c>
      <c r="J183" s="9">
        <f>E183*1.06</f>
        <v>55.650000000000006</v>
      </c>
      <c r="K183" s="9">
        <v>0.68400000000000005</v>
      </c>
      <c r="L183" s="9">
        <f>K183/F183</f>
        <v>0.97714285714285731</v>
      </c>
      <c r="M183" s="9">
        <f>E183*1.09</f>
        <v>57.225000000000001</v>
      </c>
      <c r="N183" s="9">
        <v>0.67800000000000005</v>
      </c>
      <c r="O183" s="9">
        <f>N183/F183</f>
        <v>0.96857142857142875</v>
      </c>
      <c r="P183" s="9">
        <f>E183*1.12</f>
        <v>58.800000000000004</v>
      </c>
      <c r="Q183" s="9">
        <v>0.67</v>
      </c>
      <c r="R183" s="9">
        <f>Q183/F183</f>
        <v>0.9571428571428573</v>
      </c>
      <c r="S183" s="9">
        <f>E183*1.15</f>
        <v>60.374999999999993</v>
      </c>
      <c r="T183" s="9">
        <v>0.66300000000000003</v>
      </c>
      <c r="U183" s="9">
        <f>T183/F183</f>
        <v>0.94714285714285729</v>
      </c>
      <c r="V183" s="9">
        <f>E183*0.97</f>
        <v>50.924999999999997</v>
      </c>
      <c r="W183" s="9">
        <v>0.72599999999999998</v>
      </c>
      <c r="X183" s="9">
        <f>W183/F183</f>
        <v>1.0371428571428571</v>
      </c>
      <c r="Y183" s="9">
        <f>E183*0.94</f>
        <v>49.349999999999994</v>
      </c>
      <c r="Z183" s="9">
        <v>0.74199999999999999</v>
      </c>
      <c r="AA183" s="9">
        <f>Z183/F183</f>
        <v>1.06</v>
      </c>
      <c r="AB183" s="9">
        <f>E183*0.91</f>
        <v>47.774999999999999</v>
      </c>
      <c r="AC183" s="9">
        <v>0.77900000000000003</v>
      </c>
      <c r="AD183" s="9">
        <f>AC183/F183</f>
        <v>1.112857142857143</v>
      </c>
      <c r="AE183" s="9">
        <f>E183*0.88</f>
        <v>46.2</v>
      </c>
      <c r="AF183" s="9">
        <v>0.81299999999999994</v>
      </c>
      <c r="AG183" s="9">
        <f>AF183/F183</f>
        <v>1.1614285714285715</v>
      </c>
      <c r="AH183" s="9">
        <f>E183*0.85</f>
        <v>44.625</v>
      </c>
      <c r="AI183" s="9">
        <v>0.83299999999999996</v>
      </c>
      <c r="AJ183" s="9">
        <f>AI183/F183</f>
        <v>1.19</v>
      </c>
    </row>
    <row r="184" spans="1:36" ht="25.25" customHeight="1" x14ac:dyDescent="0.35">
      <c r="A184" s="5"/>
      <c r="B184" s="5"/>
      <c r="C184" s="2" t="s">
        <v>29</v>
      </c>
      <c r="D184" s="2">
        <v>90</v>
      </c>
      <c r="E184" s="9">
        <f>D184*0.75</f>
        <v>67.5</v>
      </c>
      <c r="F184" s="10">
        <v>0.7</v>
      </c>
      <c r="G184" s="9">
        <f t="shared" ref="G184:G191" si="140">E184*1.03</f>
        <v>69.525000000000006</v>
      </c>
      <c r="H184" s="9">
        <v>0.66400000000000003</v>
      </c>
      <c r="I184" s="9">
        <f>H184/F183</f>
        <v>0.94857142857142873</v>
      </c>
      <c r="J184" s="9">
        <f>E184*1.06</f>
        <v>71.55</v>
      </c>
      <c r="K184" s="9">
        <v>0.63100000000000001</v>
      </c>
      <c r="L184" s="9">
        <f>K184/F183</f>
        <v>0.90142857142857147</v>
      </c>
      <c r="M184" s="9">
        <f t="shared" ref="M184:M191" si="141">E184*1.09</f>
        <v>73.575000000000003</v>
      </c>
      <c r="N184" s="9">
        <v>0.60499999999999998</v>
      </c>
      <c r="O184" s="9">
        <f>N184/F183</f>
        <v>0.86428571428571432</v>
      </c>
      <c r="P184" s="9">
        <f t="shared" ref="P184:P191" si="142">E184*1.12</f>
        <v>75.600000000000009</v>
      </c>
      <c r="Q184" s="9">
        <v>0.58299999999999996</v>
      </c>
      <c r="R184" s="9">
        <f>Q184/F183</f>
        <v>0.83285714285714285</v>
      </c>
      <c r="S184" s="9">
        <f t="shared" ref="S184:S191" si="143">E184*1.15</f>
        <v>77.625</v>
      </c>
      <c r="T184" s="9">
        <v>0.55400000000000005</v>
      </c>
      <c r="U184" s="9">
        <f>T184/F183</f>
        <v>0.79142857142857159</v>
      </c>
      <c r="V184" s="9">
        <f t="shared" ref="V184:V191" si="144">E184*0.97</f>
        <v>65.474999999999994</v>
      </c>
      <c r="W184" s="9">
        <v>0.72699999999999998</v>
      </c>
      <c r="X184" s="9">
        <f>W184/F183</f>
        <v>1.0385714285714287</v>
      </c>
      <c r="Y184" s="9">
        <f t="shared" ref="Y184:Y191" si="145">E184*0.94</f>
        <v>63.449999999999996</v>
      </c>
      <c r="Z184" s="9">
        <v>0.73899999999999999</v>
      </c>
      <c r="AA184" s="9">
        <f>Z184/F183</f>
        <v>1.0557142857142858</v>
      </c>
      <c r="AB184" s="9">
        <f t="shared" ref="AB184:AB191" si="146">E184*0.91</f>
        <v>61.425000000000004</v>
      </c>
      <c r="AC184" s="9">
        <v>0.749</v>
      </c>
      <c r="AD184" s="9">
        <f>AC184/F183</f>
        <v>1.07</v>
      </c>
      <c r="AE184" s="9">
        <f t="shared" ref="AE184:AE191" si="147">E184*0.88</f>
        <v>59.4</v>
      </c>
      <c r="AF184" s="9">
        <v>0.77100000000000002</v>
      </c>
      <c r="AG184" s="9">
        <f>AF184/F183</f>
        <v>1.1014285714285714</v>
      </c>
      <c r="AH184" s="9">
        <f t="shared" ref="AH184:AH191" si="148">E184*0.85</f>
        <v>57.375</v>
      </c>
      <c r="AI184" s="9">
        <v>0.79200000000000004</v>
      </c>
      <c r="AJ184" s="9">
        <f>AI184/F183</f>
        <v>1.1314285714285715</v>
      </c>
    </row>
    <row r="185" spans="1:36" ht="25.25" customHeight="1" x14ac:dyDescent="0.35">
      <c r="A185" s="5"/>
      <c r="B185" s="5"/>
      <c r="C185" s="2" t="s">
        <v>30</v>
      </c>
      <c r="D185" s="2">
        <v>2</v>
      </c>
      <c r="E185" s="9">
        <f>16.5+D185*0.75</f>
        <v>18</v>
      </c>
      <c r="F185" s="10">
        <v>0.7</v>
      </c>
      <c r="G185" s="9">
        <f t="shared" si="140"/>
        <v>18.54</v>
      </c>
      <c r="H185" s="9">
        <v>0.69499999999999995</v>
      </c>
      <c r="I185" s="9">
        <f>H185/F183</f>
        <v>0.99285714285714288</v>
      </c>
      <c r="J185" s="9">
        <f>E185*1.06</f>
        <v>19.080000000000002</v>
      </c>
      <c r="K185" s="9">
        <v>0.68899999999999995</v>
      </c>
      <c r="L185" s="9">
        <f>K185/F183</f>
        <v>0.98428571428571432</v>
      </c>
      <c r="M185" s="9">
        <f t="shared" si="141"/>
        <v>19.62</v>
      </c>
      <c r="N185" s="9">
        <v>0.68300000000000005</v>
      </c>
      <c r="O185" s="9">
        <f>N185/F183</f>
        <v>0.97571428571428587</v>
      </c>
      <c r="P185" s="9">
        <f t="shared" si="142"/>
        <v>20.160000000000004</v>
      </c>
      <c r="Q185" s="9">
        <v>0.67500000000000004</v>
      </c>
      <c r="R185" s="9">
        <f>Q185/F183</f>
        <v>0.96428571428571441</v>
      </c>
      <c r="S185" s="9">
        <f t="shared" si="143"/>
        <v>20.7</v>
      </c>
      <c r="T185" s="9">
        <v>0.66800000000000004</v>
      </c>
      <c r="U185" s="9">
        <f>T185/F183</f>
        <v>0.9542857142857144</v>
      </c>
      <c r="V185" s="9">
        <f t="shared" si="144"/>
        <v>17.46</v>
      </c>
      <c r="W185" s="9">
        <v>0.70499999999999996</v>
      </c>
      <c r="X185" s="9">
        <f>W185/F183</f>
        <v>1.0071428571428571</v>
      </c>
      <c r="Y185" s="9">
        <f t="shared" si="145"/>
        <v>16.919999999999998</v>
      </c>
      <c r="Z185" s="9">
        <v>0.71599999999999997</v>
      </c>
      <c r="AA185" s="9">
        <f>Z185/F183</f>
        <v>1.0228571428571429</v>
      </c>
      <c r="AB185" s="9">
        <f t="shared" si="146"/>
        <v>16.38</v>
      </c>
      <c r="AC185" s="9">
        <v>0.72399999999999998</v>
      </c>
      <c r="AD185" s="9">
        <f>AC185/F183</f>
        <v>1.0342857142857143</v>
      </c>
      <c r="AE185" s="9">
        <f t="shared" si="147"/>
        <v>15.84</v>
      </c>
      <c r="AF185" s="9">
        <v>0.72899999999999998</v>
      </c>
      <c r="AG185" s="9">
        <f>AF185/F183</f>
        <v>1.0414285714285714</v>
      </c>
      <c r="AH185" s="9">
        <f t="shared" si="148"/>
        <v>15.299999999999999</v>
      </c>
      <c r="AI185" s="9">
        <v>0.73599999999999999</v>
      </c>
      <c r="AJ185" s="9">
        <f>AI185/F183</f>
        <v>1.0514285714285714</v>
      </c>
    </row>
    <row r="186" spans="1:36" ht="25.25" customHeight="1" x14ac:dyDescent="0.35">
      <c r="A186" s="5"/>
      <c r="B186" s="5"/>
      <c r="C186" s="11" t="s">
        <v>31</v>
      </c>
      <c r="D186" s="2">
        <v>35</v>
      </c>
      <c r="E186" s="9">
        <f>25+D186*0.75</f>
        <v>51.25</v>
      </c>
      <c r="F186" s="10">
        <v>0.7</v>
      </c>
      <c r="G186" s="9">
        <f t="shared" si="140"/>
        <v>52.787500000000001</v>
      </c>
      <c r="H186" s="9">
        <v>0.71299999999999997</v>
      </c>
      <c r="I186" s="9">
        <f>H186/F183</f>
        <v>1.0185714285714287</v>
      </c>
      <c r="J186" s="9">
        <f>E186*1.06</f>
        <v>54.325000000000003</v>
      </c>
      <c r="K186" s="9">
        <v>0.72099999999999997</v>
      </c>
      <c r="L186" s="9">
        <f>K186/F183</f>
        <v>1.03</v>
      </c>
      <c r="M186" s="9">
        <f t="shared" si="141"/>
        <v>55.862500000000004</v>
      </c>
      <c r="N186" s="9">
        <v>0.73299999999999998</v>
      </c>
      <c r="O186" s="9">
        <f>N186/F183</f>
        <v>1.0471428571428572</v>
      </c>
      <c r="P186" s="9">
        <f t="shared" si="142"/>
        <v>57.400000000000006</v>
      </c>
      <c r="Q186" s="9">
        <v>0.74399999999999999</v>
      </c>
      <c r="R186" s="9">
        <f>Q186/F183</f>
        <v>1.0628571428571429</v>
      </c>
      <c r="S186" s="9">
        <f t="shared" si="143"/>
        <v>58.937499999999993</v>
      </c>
      <c r="T186" s="9">
        <v>0.76200000000000001</v>
      </c>
      <c r="U186" s="9">
        <f>T186/F183</f>
        <v>1.0885714285714287</v>
      </c>
      <c r="V186" s="9">
        <f t="shared" si="144"/>
        <v>49.712499999999999</v>
      </c>
      <c r="W186" s="9">
        <v>0.69199999999999995</v>
      </c>
      <c r="X186" s="9">
        <f>W186/F183</f>
        <v>0.98857142857142855</v>
      </c>
      <c r="Y186" s="9">
        <f t="shared" si="145"/>
        <v>48.174999999999997</v>
      </c>
      <c r="Z186" s="9">
        <v>0.68700000000000006</v>
      </c>
      <c r="AA186" s="9">
        <f>Z186/F183</f>
        <v>0.98142857142857154</v>
      </c>
      <c r="AB186" s="9">
        <f t="shared" si="146"/>
        <v>46.637500000000003</v>
      </c>
      <c r="AC186" s="9">
        <v>0.68100000000000005</v>
      </c>
      <c r="AD186" s="9">
        <f>AC186/F183</f>
        <v>0.97285714285714298</v>
      </c>
      <c r="AE186" s="9">
        <f t="shared" si="147"/>
        <v>45.1</v>
      </c>
      <c r="AF186" s="9">
        <v>0.67700000000000005</v>
      </c>
      <c r="AG186" s="9">
        <f>AF186/F183</f>
        <v>0.9671428571428573</v>
      </c>
      <c r="AH186" s="9">
        <f t="shared" si="148"/>
        <v>43.5625</v>
      </c>
      <c r="AI186" s="9">
        <v>0.66900000000000004</v>
      </c>
      <c r="AJ186" s="9">
        <f>AI186/F183</f>
        <v>0.95571428571428585</v>
      </c>
    </row>
    <row r="187" spans="1:36" ht="25.25" customHeight="1" x14ac:dyDescent="0.35">
      <c r="A187" s="5"/>
      <c r="B187" s="5"/>
      <c r="C187" s="2" t="s">
        <v>4</v>
      </c>
      <c r="D187" s="2">
        <v>3</v>
      </c>
      <c r="E187" s="9">
        <f>15+D187*0.75</f>
        <v>17.25</v>
      </c>
      <c r="F187" s="10">
        <v>0.7</v>
      </c>
      <c r="G187" s="9">
        <f t="shared" si="140"/>
        <v>17.767500000000002</v>
      </c>
      <c r="H187" s="9">
        <v>0.72299999999999998</v>
      </c>
      <c r="I187" s="9">
        <f>H187/F183</f>
        <v>1.0328571428571429</v>
      </c>
      <c r="J187" s="9">
        <f>E187*1.06</f>
        <v>18.285</v>
      </c>
      <c r="K187" s="9">
        <v>0.73899999999999999</v>
      </c>
      <c r="L187" s="9">
        <f>K187/F183</f>
        <v>1.0557142857142858</v>
      </c>
      <c r="M187" s="9">
        <f t="shared" si="141"/>
        <v>18.802500000000002</v>
      </c>
      <c r="N187" s="9">
        <v>0.746</v>
      </c>
      <c r="O187" s="9">
        <f>N187/F183</f>
        <v>1.0657142857142858</v>
      </c>
      <c r="P187" s="9">
        <f t="shared" si="142"/>
        <v>19.32</v>
      </c>
      <c r="Q187" s="9">
        <v>0.76700000000000002</v>
      </c>
      <c r="R187" s="9">
        <f>Q187/F183</f>
        <v>1.0957142857142859</v>
      </c>
      <c r="S187" s="9">
        <f t="shared" si="143"/>
        <v>19.837499999999999</v>
      </c>
      <c r="T187" s="9">
        <v>0.78100000000000003</v>
      </c>
      <c r="U187" s="9">
        <f>T187/F183</f>
        <v>1.1157142857142859</v>
      </c>
      <c r="V187" s="9">
        <f t="shared" si="144"/>
        <v>16.732499999999998</v>
      </c>
      <c r="W187" s="9">
        <v>0.68799999999999994</v>
      </c>
      <c r="X187" s="9">
        <f>W187/F183</f>
        <v>0.98285714285714287</v>
      </c>
      <c r="Y187" s="9">
        <f t="shared" si="145"/>
        <v>16.215</v>
      </c>
      <c r="Z187" s="9">
        <v>0.67500000000000004</v>
      </c>
      <c r="AA187" s="9">
        <f>Z187/F183</f>
        <v>0.96428571428571441</v>
      </c>
      <c r="AB187" s="9">
        <f t="shared" si="146"/>
        <v>15.6975</v>
      </c>
      <c r="AC187" s="9">
        <v>0.66700000000000004</v>
      </c>
      <c r="AD187" s="9">
        <f>AC187/F183</f>
        <v>0.95285714285714296</v>
      </c>
      <c r="AE187" s="9">
        <f t="shared" si="147"/>
        <v>15.18</v>
      </c>
      <c r="AF187" s="9">
        <v>0.65400000000000003</v>
      </c>
      <c r="AG187" s="9">
        <f>AF187/F183</f>
        <v>0.93428571428571439</v>
      </c>
      <c r="AH187" s="9">
        <f t="shared" si="148"/>
        <v>14.6625</v>
      </c>
      <c r="AI187" s="9">
        <v>0.64800000000000002</v>
      </c>
      <c r="AJ187" s="9">
        <f>AI187/F183</f>
        <v>0.92571428571428582</v>
      </c>
    </row>
    <row r="188" spans="1:36" ht="25.25" hidden="1" customHeight="1" x14ac:dyDescent="0.35">
      <c r="A188" s="5"/>
      <c r="B188" s="5"/>
      <c r="C188" s="12" t="s">
        <v>12</v>
      </c>
      <c r="D188" s="13">
        <v>5.4E-6</v>
      </c>
      <c r="E188" s="14">
        <f>0.0000006+D188*0.75</f>
        <v>4.6500000000000004E-6</v>
      </c>
      <c r="F188" s="10">
        <v>0.7</v>
      </c>
      <c r="G188" s="14">
        <f t="shared" si="140"/>
        <v>4.7895000000000005E-6</v>
      </c>
      <c r="I188" s="9">
        <f>H188/F184</f>
        <v>0</v>
      </c>
      <c r="J188" s="14">
        <f t="shared" ref="J188" si="149">E188*1.06</f>
        <v>4.9290000000000006E-6</v>
      </c>
      <c r="L188" s="9">
        <f>K188/F184</f>
        <v>0</v>
      </c>
      <c r="M188" s="14">
        <f t="shared" si="141"/>
        <v>5.0685000000000007E-6</v>
      </c>
      <c r="O188" s="9">
        <f>N188/F184</f>
        <v>0</v>
      </c>
      <c r="P188" s="14">
        <f t="shared" si="142"/>
        <v>5.2080000000000008E-6</v>
      </c>
      <c r="R188" s="9">
        <f>Q188/F184</f>
        <v>0</v>
      </c>
      <c r="S188" s="14">
        <f t="shared" si="143"/>
        <v>5.3475E-6</v>
      </c>
      <c r="U188" s="9">
        <f>T188/F184</f>
        <v>0</v>
      </c>
      <c r="V188" s="14">
        <f t="shared" si="144"/>
        <v>4.5105000000000003E-6</v>
      </c>
      <c r="X188" s="9">
        <f>W188/F184</f>
        <v>0</v>
      </c>
      <c r="Y188" s="14">
        <f t="shared" si="145"/>
        <v>4.3710000000000002E-6</v>
      </c>
      <c r="AA188" s="9">
        <f>Z188/F184</f>
        <v>0</v>
      </c>
      <c r="AB188" s="14">
        <f t="shared" si="146"/>
        <v>4.2315000000000009E-6</v>
      </c>
      <c r="AD188" s="9">
        <f>AC188/F184</f>
        <v>0</v>
      </c>
      <c r="AE188" s="14">
        <f t="shared" si="147"/>
        <v>4.092E-6</v>
      </c>
      <c r="AG188" s="9">
        <f>AF188/F184</f>
        <v>0</v>
      </c>
      <c r="AH188" s="14">
        <f t="shared" si="148"/>
        <v>3.9524999999999999E-6</v>
      </c>
      <c r="AJ188" s="9">
        <f>AI188/F184</f>
        <v>0</v>
      </c>
    </row>
    <row r="189" spans="1:36" ht="25.25" hidden="1" customHeight="1" x14ac:dyDescent="0.35">
      <c r="A189" s="5"/>
      <c r="B189" s="5"/>
      <c r="C189" s="2" t="s">
        <v>13</v>
      </c>
      <c r="D189" s="14">
        <f>100/1000/24/3600/7</f>
        <v>1.6534391534391535E-7</v>
      </c>
      <c r="E189" s="14">
        <f>D189*0.75</f>
        <v>1.240079365079365E-7</v>
      </c>
      <c r="F189" s="10">
        <v>0.7</v>
      </c>
      <c r="G189" s="14">
        <f t="shared" si="140"/>
        <v>1.2772817460317461E-7</v>
      </c>
      <c r="I189" s="9">
        <f>H189/F183</f>
        <v>0</v>
      </c>
      <c r="J189" s="14">
        <f>E189*1.06</f>
        <v>1.3144841269841269E-7</v>
      </c>
      <c r="L189" s="9">
        <f>K189/F183</f>
        <v>0</v>
      </c>
      <c r="M189" s="14">
        <f t="shared" si="141"/>
        <v>1.351686507936508E-7</v>
      </c>
      <c r="O189" s="9">
        <f>N189/F183</f>
        <v>0</v>
      </c>
      <c r="P189" s="14">
        <f t="shared" si="142"/>
        <v>1.3888888888888891E-7</v>
      </c>
      <c r="R189" s="9">
        <f>Q189/F183</f>
        <v>0</v>
      </c>
      <c r="S189" s="14">
        <f t="shared" si="143"/>
        <v>1.4260912698412696E-7</v>
      </c>
      <c r="U189" s="9">
        <f>T189/F183</f>
        <v>0</v>
      </c>
      <c r="V189" s="14">
        <f t="shared" si="144"/>
        <v>1.202876984126984E-7</v>
      </c>
      <c r="X189" s="9">
        <f>W189/F183</f>
        <v>0</v>
      </c>
      <c r="Y189" s="14">
        <f t="shared" si="145"/>
        <v>1.165674603174603E-7</v>
      </c>
      <c r="AA189" s="9">
        <f>Z189/F183</f>
        <v>0</v>
      </c>
      <c r="AB189" s="14">
        <f t="shared" si="146"/>
        <v>1.1284722222222222E-7</v>
      </c>
      <c r="AD189" s="9">
        <f>AC189/F183</f>
        <v>0</v>
      </c>
      <c r="AE189" s="14">
        <f t="shared" si="147"/>
        <v>1.0912698412698413E-7</v>
      </c>
      <c r="AG189" s="9">
        <f>AF189/F183</f>
        <v>0</v>
      </c>
      <c r="AH189" s="14">
        <f t="shared" si="148"/>
        <v>1.0540674603174602E-7</v>
      </c>
      <c r="AJ189" s="9">
        <f>AI189/F183</f>
        <v>0</v>
      </c>
    </row>
    <row r="190" spans="1:36" s="9" customFormat="1" ht="25.25" hidden="1" customHeight="1" x14ac:dyDescent="0.35">
      <c r="A190" s="5"/>
      <c r="B190" s="5"/>
      <c r="C190" s="7" t="s">
        <v>5</v>
      </c>
      <c r="D190" s="9">
        <v>1</v>
      </c>
      <c r="E190" s="9">
        <f>D190*0.75</f>
        <v>0.75</v>
      </c>
      <c r="F190" s="10">
        <v>0.7</v>
      </c>
      <c r="G190" s="9">
        <f t="shared" si="140"/>
        <v>0.77249999999999996</v>
      </c>
      <c r="I190" s="9">
        <f>H190/F183</f>
        <v>0</v>
      </c>
      <c r="J190" s="9">
        <f>E190*1.06</f>
        <v>0.79500000000000004</v>
      </c>
      <c r="L190" s="9">
        <f>K190/F183</f>
        <v>0</v>
      </c>
      <c r="M190" s="9">
        <f t="shared" si="141"/>
        <v>0.81750000000000012</v>
      </c>
      <c r="O190" s="9">
        <f>N190/F183</f>
        <v>0</v>
      </c>
      <c r="P190" s="9">
        <f t="shared" si="142"/>
        <v>0.84000000000000008</v>
      </c>
      <c r="R190" s="9">
        <f>Q190/F183</f>
        <v>0</v>
      </c>
      <c r="S190" s="9">
        <f t="shared" si="143"/>
        <v>0.86249999999999993</v>
      </c>
      <c r="U190" s="9">
        <f>T190/F183</f>
        <v>0</v>
      </c>
      <c r="V190" s="9">
        <f t="shared" si="144"/>
        <v>0.72750000000000004</v>
      </c>
      <c r="X190" s="9">
        <f>W190/F183</f>
        <v>0</v>
      </c>
      <c r="Y190" s="9">
        <f t="shared" si="145"/>
        <v>0.70499999999999996</v>
      </c>
      <c r="AA190" s="9">
        <f>Z190/F183</f>
        <v>0</v>
      </c>
      <c r="AB190" s="9">
        <f t="shared" si="146"/>
        <v>0.6825</v>
      </c>
      <c r="AD190" s="9">
        <f>AC190/F183</f>
        <v>0</v>
      </c>
      <c r="AE190" s="9">
        <f t="shared" si="147"/>
        <v>0.66</v>
      </c>
      <c r="AG190" s="9">
        <f>AF190/F183</f>
        <v>0</v>
      </c>
      <c r="AH190" s="9">
        <f t="shared" si="148"/>
        <v>0.63749999999999996</v>
      </c>
      <c r="AJ190" s="9">
        <f>AI190/F183</f>
        <v>0</v>
      </c>
    </row>
    <row r="191" spans="1:36" ht="25.25" hidden="1" customHeight="1" x14ac:dyDescent="0.35">
      <c r="A191" s="5"/>
      <c r="B191" s="5"/>
      <c r="C191" s="2" t="s">
        <v>6</v>
      </c>
      <c r="D191" s="14">
        <f>100/1000/24/3600</f>
        <v>1.1574074074074074E-6</v>
      </c>
      <c r="E191" s="14">
        <f>D191*0.75</f>
        <v>8.680555555555556E-7</v>
      </c>
      <c r="F191" s="10">
        <v>0.7</v>
      </c>
      <c r="G191" s="14">
        <f t="shared" si="140"/>
        <v>8.940972222222223E-7</v>
      </c>
      <c r="I191" s="9">
        <f>H191/F183</f>
        <v>0</v>
      </c>
      <c r="J191" s="14">
        <f>E191*1.06</f>
        <v>9.20138888888889E-7</v>
      </c>
      <c r="L191" s="9">
        <f>K191/F183</f>
        <v>0</v>
      </c>
      <c r="M191" s="14">
        <f t="shared" si="141"/>
        <v>9.461805555555557E-7</v>
      </c>
      <c r="O191" s="9">
        <f>N191/F183</f>
        <v>0</v>
      </c>
      <c r="P191" s="14">
        <f t="shared" si="142"/>
        <v>9.722222222222224E-7</v>
      </c>
      <c r="R191" s="9">
        <f>Q191/F183</f>
        <v>0</v>
      </c>
      <c r="S191" s="14">
        <f t="shared" si="143"/>
        <v>9.9826388888888878E-7</v>
      </c>
      <c r="U191" s="9">
        <f>T191/F183</f>
        <v>0</v>
      </c>
      <c r="V191" s="14">
        <f t="shared" si="144"/>
        <v>8.420138888888889E-7</v>
      </c>
      <c r="X191" s="9">
        <f>W191/F183</f>
        <v>0</v>
      </c>
      <c r="Y191" s="14">
        <f t="shared" si="145"/>
        <v>8.159722222222222E-7</v>
      </c>
      <c r="AA191" s="9">
        <f>Z191/F183</f>
        <v>0</v>
      </c>
      <c r="AB191" s="14">
        <f t="shared" si="146"/>
        <v>7.899305555555556E-7</v>
      </c>
      <c r="AD191" s="9">
        <f>AC191/F183</f>
        <v>0</v>
      </c>
      <c r="AE191" s="14">
        <f t="shared" si="147"/>
        <v>7.638888888888889E-7</v>
      </c>
      <c r="AG191" s="9">
        <f>AF191/F183</f>
        <v>0</v>
      </c>
      <c r="AH191" s="14">
        <f t="shared" si="148"/>
        <v>7.378472222222222E-7</v>
      </c>
      <c r="AJ191" s="9">
        <f>AI191/F183</f>
        <v>0</v>
      </c>
    </row>
    <row r="192" spans="1:36" x14ac:dyDescent="0.35">
      <c r="E192" s="14"/>
    </row>
    <row r="194" spans="1:36" ht="25.25" customHeight="1" x14ac:dyDescent="0.35">
      <c r="A194" s="1" t="s">
        <v>9</v>
      </c>
      <c r="B194" s="1" t="s">
        <v>2</v>
      </c>
      <c r="C194" s="1" t="s">
        <v>7</v>
      </c>
      <c r="D194" s="2" t="s">
        <v>0</v>
      </c>
      <c r="E194" s="1" t="s">
        <v>1</v>
      </c>
      <c r="F194" s="1"/>
      <c r="G194" s="1" t="s">
        <v>15</v>
      </c>
      <c r="H194" s="1"/>
      <c r="I194" s="1"/>
      <c r="J194" s="1" t="s">
        <v>16</v>
      </c>
      <c r="K194" s="1"/>
      <c r="L194" s="1"/>
      <c r="M194" s="1" t="s">
        <v>17</v>
      </c>
      <c r="N194" s="1"/>
      <c r="O194" s="1"/>
      <c r="P194" s="1" t="s">
        <v>18</v>
      </c>
      <c r="Q194" s="1"/>
      <c r="R194" s="1"/>
      <c r="S194" s="1" t="s">
        <v>19</v>
      </c>
      <c r="T194" s="1"/>
      <c r="U194" s="1"/>
      <c r="V194" s="1" t="s">
        <v>20</v>
      </c>
      <c r="W194" s="1"/>
      <c r="X194" s="1"/>
      <c r="Y194" s="1" t="s">
        <v>21</v>
      </c>
      <c r="Z194" s="1"/>
      <c r="AA194" s="1"/>
      <c r="AB194" s="1" t="s">
        <v>22</v>
      </c>
      <c r="AC194" s="1"/>
      <c r="AD194" s="1"/>
      <c r="AE194" s="1" t="s">
        <v>23</v>
      </c>
      <c r="AF194" s="1"/>
      <c r="AG194" s="1"/>
      <c r="AH194" s="1" t="s">
        <v>24</v>
      </c>
      <c r="AI194" s="1"/>
      <c r="AJ194" s="1"/>
    </row>
    <row r="195" spans="1:36" ht="25.25" customHeight="1" x14ac:dyDescent="0.35">
      <c r="A195" s="5"/>
      <c r="B195" s="1"/>
      <c r="C195" s="5"/>
      <c r="E195" s="6" t="s">
        <v>8</v>
      </c>
      <c r="F195" s="7" t="s">
        <v>10</v>
      </c>
      <c r="G195" s="6" t="s">
        <v>8</v>
      </c>
      <c r="H195" s="7" t="s">
        <v>10</v>
      </c>
      <c r="I195" s="7" t="s">
        <v>11</v>
      </c>
      <c r="J195" s="6" t="s">
        <v>8</v>
      </c>
      <c r="K195" s="7" t="s">
        <v>10</v>
      </c>
      <c r="L195" s="7" t="s">
        <v>11</v>
      </c>
      <c r="M195" s="6" t="s">
        <v>8</v>
      </c>
      <c r="N195" s="7" t="s">
        <v>10</v>
      </c>
      <c r="O195" s="7" t="s">
        <v>11</v>
      </c>
      <c r="P195" s="6" t="s">
        <v>8</v>
      </c>
      <c r="Q195" s="7" t="s">
        <v>10</v>
      </c>
      <c r="R195" s="7" t="s">
        <v>11</v>
      </c>
      <c r="S195" s="6" t="s">
        <v>8</v>
      </c>
      <c r="T195" s="7" t="s">
        <v>10</v>
      </c>
      <c r="U195" s="7" t="s">
        <v>11</v>
      </c>
      <c r="V195" s="6" t="s">
        <v>8</v>
      </c>
      <c r="W195" s="7" t="s">
        <v>10</v>
      </c>
      <c r="X195" s="7" t="s">
        <v>11</v>
      </c>
      <c r="Y195" s="6" t="s">
        <v>8</v>
      </c>
      <c r="Z195" s="7" t="s">
        <v>10</v>
      </c>
      <c r="AA195" s="7" t="s">
        <v>11</v>
      </c>
      <c r="AB195" s="6" t="s">
        <v>8</v>
      </c>
      <c r="AC195" s="7" t="s">
        <v>10</v>
      </c>
      <c r="AD195" s="7" t="s">
        <v>11</v>
      </c>
      <c r="AE195" s="6" t="s">
        <v>8</v>
      </c>
      <c r="AF195" s="7" t="s">
        <v>10</v>
      </c>
      <c r="AG195" s="7" t="s">
        <v>11</v>
      </c>
      <c r="AH195" s="6" t="s">
        <v>8</v>
      </c>
      <c r="AI195" s="7" t="s">
        <v>10</v>
      </c>
      <c r="AJ195" s="7" t="s">
        <v>11</v>
      </c>
    </row>
    <row r="196" spans="1:36" ht="25.25" customHeight="1" x14ac:dyDescent="0.35">
      <c r="A196" s="1"/>
      <c r="B196" s="8">
        <v>0.8</v>
      </c>
      <c r="C196" s="2" t="s">
        <v>3</v>
      </c>
      <c r="D196" s="2">
        <v>70</v>
      </c>
      <c r="E196" s="9">
        <f>D196*0.8</f>
        <v>56</v>
      </c>
      <c r="F196" s="10">
        <v>0.627</v>
      </c>
      <c r="G196" s="9">
        <f>E196*1.03</f>
        <v>57.68</v>
      </c>
      <c r="H196" s="9">
        <v>0.61699999999999999</v>
      </c>
      <c r="I196" s="9">
        <f>H196/F196</f>
        <v>0.98405103668261562</v>
      </c>
      <c r="J196" s="9">
        <f>E196*1.06</f>
        <v>59.36</v>
      </c>
      <c r="K196" s="9">
        <v>0.61199999999999999</v>
      </c>
      <c r="L196" s="9">
        <f>K196/F196</f>
        <v>0.97607655502392343</v>
      </c>
      <c r="M196" s="9">
        <f>E196*1.09</f>
        <v>61.040000000000006</v>
      </c>
      <c r="N196" s="9">
        <v>0.60199999999999998</v>
      </c>
      <c r="O196" s="9">
        <f>N196/F196</f>
        <v>0.96012759170653905</v>
      </c>
      <c r="P196" s="9">
        <f>E196*1.12</f>
        <v>62.720000000000006</v>
      </c>
      <c r="Q196" s="9">
        <v>0.59419999999999995</v>
      </c>
      <c r="R196" s="9">
        <f>Q196/F196</f>
        <v>0.94768740031897913</v>
      </c>
      <c r="S196" s="9">
        <f>E196*1.15</f>
        <v>64.399999999999991</v>
      </c>
      <c r="T196" s="9">
        <v>0.58299999999999996</v>
      </c>
      <c r="U196" s="9">
        <f>T196/F196</f>
        <v>0.92982456140350866</v>
      </c>
      <c r="V196" s="9">
        <f>E196*0.97</f>
        <v>54.32</v>
      </c>
      <c r="W196" s="9">
        <v>0.64</v>
      </c>
      <c r="X196" s="9">
        <f>W196/F196</f>
        <v>1.0207336523125996</v>
      </c>
      <c r="Y196" s="9">
        <f>E196*0.94</f>
        <v>52.64</v>
      </c>
      <c r="Z196" s="9">
        <v>0.64900000000000002</v>
      </c>
      <c r="AA196" s="9">
        <f>Z196/F196</f>
        <v>1.0350877192982457</v>
      </c>
      <c r="AB196" s="9">
        <f>E196*0.91</f>
        <v>50.96</v>
      </c>
      <c r="AC196" s="9">
        <v>0.66200000000000003</v>
      </c>
      <c r="AD196" s="9">
        <f>AC196/F196</f>
        <v>1.0558213716108453</v>
      </c>
      <c r="AE196" s="9">
        <f>E196*0.88</f>
        <v>49.28</v>
      </c>
      <c r="AF196" s="9">
        <v>0.67500000000000004</v>
      </c>
      <c r="AG196" s="9">
        <f>AF196/F196</f>
        <v>1.0765550239234452</v>
      </c>
      <c r="AH196" s="9">
        <f>E196*0.85</f>
        <v>47.6</v>
      </c>
      <c r="AI196" s="9">
        <v>0.68899999999999995</v>
      </c>
      <c r="AJ196" s="9">
        <f>AI196/F196</f>
        <v>1.098883572567783</v>
      </c>
    </row>
    <row r="197" spans="1:36" ht="25.25" customHeight="1" x14ac:dyDescent="0.35">
      <c r="A197" s="5"/>
      <c r="B197" s="5"/>
      <c r="C197" s="2" t="s">
        <v>29</v>
      </c>
      <c r="D197" s="2">
        <v>90</v>
      </c>
      <c r="E197" s="9">
        <f>D197*0.8</f>
        <v>72</v>
      </c>
      <c r="F197" s="10">
        <v>0.627</v>
      </c>
      <c r="G197" s="9">
        <f t="shared" ref="G197:G204" si="150">E197*1.03</f>
        <v>74.16</v>
      </c>
      <c r="H197" s="9">
        <v>0.626</v>
      </c>
      <c r="I197" s="9">
        <f>H197/F196</f>
        <v>0.99840510366826152</v>
      </c>
      <c r="J197" s="9">
        <f>E197*1.06</f>
        <v>76.320000000000007</v>
      </c>
      <c r="K197" s="9">
        <v>0.58199999999999996</v>
      </c>
      <c r="L197" s="9">
        <f>K197/F196</f>
        <v>0.92822966507177029</v>
      </c>
      <c r="M197" s="9">
        <f t="shared" ref="M197:M204" si="151">E197*1.09</f>
        <v>78.48</v>
      </c>
      <c r="N197" s="9">
        <v>0.56399999999999995</v>
      </c>
      <c r="O197" s="9">
        <f>N197/F196</f>
        <v>0.89952153110047839</v>
      </c>
      <c r="P197" s="9">
        <f t="shared" ref="P197:P204" si="152">E197*1.12</f>
        <v>80.640000000000015</v>
      </c>
      <c r="Q197" s="9">
        <v>0.54200000000000004</v>
      </c>
      <c r="R197" s="9">
        <f>Q197/F196</f>
        <v>0.86443381180223289</v>
      </c>
      <c r="S197" s="9">
        <f t="shared" ref="S197:S204" si="153">E197*1.15</f>
        <v>82.8</v>
      </c>
      <c r="T197" s="9">
        <v>0.52300000000000002</v>
      </c>
      <c r="U197" s="9">
        <f>T197/F196</f>
        <v>0.83413078149920261</v>
      </c>
      <c r="V197" s="9">
        <f t="shared" ref="V197:V204" si="154">E197*0.97</f>
        <v>69.84</v>
      </c>
      <c r="W197" s="9">
        <v>0.65</v>
      </c>
      <c r="X197" s="9">
        <f>W197/F196</f>
        <v>1.036682615629984</v>
      </c>
      <c r="Y197" s="9">
        <f t="shared" ref="Y197:Y204" si="155">E197*0.94</f>
        <v>67.679999999999993</v>
      </c>
      <c r="Z197" s="9">
        <v>0.67600000000000005</v>
      </c>
      <c r="AA197" s="9">
        <f>Z197/F196</f>
        <v>1.0781499202551834</v>
      </c>
      <c r="AB197" s="9">
        <f t="shared" ref="AB197:AB204" si="156">E197*0.91</f>
        <v>65.52</v>
      </c>
      <c r="AC197" s="9">
        <v>0.71899999999999997</v>
      </c>
      <c r="AD197" s="9">
        <f>AC197/F196</f>
        <v>1.1467304625199362</v>
      </c>
      <c r="AE197" s="9">
        <f t="shared" ref="AE197:AE204" si="157">E197*0.88</f>
        <v>63.36</v>
      </c>
      <c r="AF197" s="9">
        <v>0.72499999999999998</v>
      </c>
      <c r="AG197" s="9">
        <f>AF197/F196</f>
        <v>1.1562998405103668</v>
      </c>
      <c r="AH197" s="9">
        <f t="shared" ref="AH197:AH204" si="158">E197*0.85</f>
        <v>61.199999999999996</v>
      </c>
      <c r="AI197" s="9">
        <v>0.73099999999999998</v>
      </c>
      <c r="AJ197" s="9">
        <f>AI197/F196</f>
        <v>1.1658692185007975</v>
      </c>
    </row>
    <row r="198" spans="1:36" ht="25.25" customHeight="1" x14ac:dyDescent="0.35">
      <c r="A198" s="5"/>
      <c r="B198" s="5"/>
      <c r="C198" s="2" t="s">
        <v>30</v>
      </c>
      <c r="D198" s="2">
        <v>2</v>
      </c>
      <c r="E198" s="9">
        <f>16.5+D198*0.8</f>
        <v>18.100000000000001</v>
      </c>
      <c r="F198" s="10">
        <v>0.627</v>
      </c>
      <c r="G198" s="9">
        <f t="shared" si="150"/>
        <v>18.643000000000001</v>
      </c>
      <c r="H198" s="9">
        <v>0.61699999999999999</v>
      </c>
      <c r="I198" s="9">
        <f>H198/F196</f>
        <v>0.98405103668261562</v>
      </c>
      <c r="J198" s="9">
        <f>E198*1.06</f>
        <v>19.186000000000003</v>
      </c>
      <c r="K198" s="9">
        <v>0.60699999999999998</v>
      </c>
      <c r="L198" s="9">
        <f>K198/F196</f>
        <v>0.96810207336523124</v>
      </c>
      <c r="M198" s="9">
        <f t="shared" si="151"/>
        <v>19.729000000000003</v>
      </c>
      <c r="N198" s="9">
        <v>0.59799999999999998</v>
      </c>
      <c r="O198" s="9">
        <f>N198/F196</f>
        <v>0.95374800637958523</v>
      </c>
      <c r="P198" s="9">
        <f t="shared" si="152"/>
        <v>20.272000000000002</v>
      </c>
      <c r="Q198" s="9">
        <v>0.59</v>
      </c>
      <c r="R198" s="9">
        <f>Q198/F196</f>
        <v>0.94098883572567782</v>
      </c>
      <c r="S198" s="9">
        <f t="shared" si="153"/>
        <v>20.815000000000001</v>
      </c>
      <c r="T198" s="9">
        <v>0.58099999999999996</v>
      </c>
      <c r="U198" s="9">
        <f>T198/F196</f>
        <v>0.92663476874003181</v>
      </c>
      <c r="V198" s="9">
        <f t="shared" si="154"/>
        <v>17.557000000000002</v>
      </c>
      <c r="W198" s="9">
        <v>0.63800000000000001</v>
      </c>
      <c r="X198" s="9">
        <f>W198/F196</f>
        <v>1.0175438596491229</v>
      </c>
      <c r="Y198" s="9">
        <f t="shared" si="155"/>
        <v>17.013999999999999</v>
      </c>
      <c r="Z198" s="9">
        <v>0.65</v>
      </c>
      <c r="AA198" s="9">
        <f>Z198/F196</f>
        <v>1.036682615629984</v>
      </c>
      <c r="AB198" s="9">
        <f t="shared" si="156"/>
        <v>16.471</v>
      </c>
      <c r="AC198" s="9">
        <v>0.66200000000000003</v>
      </c>
      <c r="AD198" s="9">
        <f>AC198/F196</f>
        <v>1.0558213716108453</v>
      </c>
      <c r="AE198" s="9">
        <f t="shared" si="157"/>
        <v>15.928000000000001</v>
      </c>
      <c r="AF198" s="9">
        <v>0.67600000000000005</v>
      </c>
      <c r="AG198" s="9">
        <f>AF198/F196</f>
        <v>1.0781499202551834</v>
      </c>
      <c r="AH198" s="9">
        <f t="shared" si="158"/>
        <v>15.385000000000002</v>
      </c>
      <c r="AI198" s="9">
        <v>0.69</v>
      </c>
      <c r="AJ198" s="9">
        <f>AI198/F196</f>
        <v>1.1004784688995215</v>
      </c>
    </row>
    <row r="199" spans="1:36" ht="25.25" customHeight="1" x14ac:dyDescent="0.35">
      <c r="A199" s="5"/>
      <c r="B199" s="5"/>
      <c r="C199" s="11" t="s">
        <v>31</v>
      </c>
      <c r="D199" s="2">
        <v>35</v>
      </c>
      <c r="E199" s="9">
        <f>25+D199*0.8</f>
        <v>53</v>
      </c>
      <c r="F199" s="10">
        <v>0.627</v>
      </c>
      <c r="G199" s="9">
        <f t="shared" si="150"/>
        <v>54.59</v>
      </c>
      <c r="H199" s="9">
        <v>0.63600000000000001</v>
      </c>
      <c r="I199" s="9">
        <f>H199/F196</f>
        <v>1.0143540669856459</v>
      </c>
      <c r="J199" s="9">
        <f>E199*1.06</f>
        <v>56.18</v>
      </c>
      <c r="K199" s="9">
        <v>0.64500000000000002</v>
      </c>
      <c r="L199" s="9">
        <f>K199/F196</f>
        <v>1.0287081339712918</v>
      </c>
      <c r="M199" s="9">
        <f t="shared" si="151"/>
        <v>57.77</v>
      </c>
      <c r="N199" s="9">
        <v>0.65400000000000003</v>
      </c>
      <c r="O199" s="9">
        <f>N199/F196</f>
        <v>1.0430622009569379</v>
      </c>
      <c r="P199" s="9">
        <f t="shared" si="152"/>
        <v>59.360000000000007</v>
      </c>
      <c r="Q199" s="9">
        <v>0.66300000000000003</v>
      </c>
      <c r="R199" s="9">
        <f>Q199/F196</f>
        <v>1.0574162679425838</v>
      </c>
      <c r="S199" s="9">
        <f t="shared" si="153"/>
        <v>60.949999999999996</v>
      </c>
      <c r="T199" s="9">
        <v>0.67200000000000004</v>
      </c>
      <c r="U199" s="9">
        <f>T199/F196</f>
        <v>1.0717703349282297</v>
      </c>
      <c r="V199" s="9">
        <f t="shared" si="154"/>
        <v>51.41</v>
      </c>
      <c r="W199" s="9">
        <v>0.62</v>
      </c>
      <c r="X199" s="9">
        <f>W199/F196</f>
        <v>0.98883572567783096</v>
      </c>
      <c r="Y199" s="9">
        <f t="shared" si="155"/>
        <v>49.82</v>
      </c>
      <c r="Z199" s="9">
        <v>0.61</v>
      </c>
      <c r="AA199" s="9">
        <f>Z199/F196</f>
        <v>0.97288676236044658</v>
      </c>
      <c r="AB199" s="9">
        <f t="shared" si="156"/>
        <v>48.230000000000004</v>
      </c>
      <c r="AC199" s="9">
        <v>0.60099999999999998</v>
      </c>
      <c r="AD199" s="9">
        <f>AC199/F196</f>
        <v>0.95853269537480057</v>
      </c>
      <c r="AE199" s="9">
        <f t="shared" si="157"/>
        <v>46.64</v>
      </c>
      <c r="AF199" s="9">
        <v>0.59199999999999997</v>
      </c>
      <c r="AG199" s="9">
        <f>AF199/F196</f>
        <v>0.94417862838915467</v>
      </c>
      <c r="AH199" s="9">
        <f t="shared" si="158"/>
        <v>45.05</v>
      </c>
      <c r="AI199" s="9">
        <v>0.58299999999999996</v>
      </c>
      <c r="AJ199" s="9">
        <f>AI199/F196</f>
        <v>0.92982456140350866</v>
      </c>
    </row>
    <row r="200" spans="1:36" ht="25.25" customHeight="1" x14ac:dyDescent="0.35">
      <c r="A200" s="5"/>
      <c r="B200" s="5"/>
      <c r="C200" s="2" t="s">
        <v>4</v>
      </c>
      <c r="D200" s="2">
        <v>3</v>
      </c>
      <c r="E200" s="9">
        <f>15+D200*0.8</f>
        <v>17.399999999999999</v>
      </c>
      <c r="F200" s="10">
        <v>0.627</v>
      </c>
      <c r="G200" s="9">
        <f t="shared" si="150"/>
        <v>17.922000000000001</v>
      </c>
      <c r="H200" s="9">
        <v>0.63800000000000001</v>
      </c>
      <c r="I200" s="9">
        <f>H200/F196</f>
        <v>1.0175438596491229</v>
      </c>
      <c r="J200" s="9">
        <f>E200*1.06</f>
        <v>18.443999999999999</v>
      </c>
      <c r="K200" s="9">
        <v>0.64900000000000002</v>
      </c>
      <c r="L200" s="9">
        <f>K200/F196</f>
        <v>1.0350877192982457</v>
      </c>
      <c r="M200" s="9">
        <f t="shared" si="151"/>
        <v>18.966000000000001</v>
      </c>
      <c r="N200" s="9">
        <v>0.65900000000000003</v>
      </c>
      <c r="O200" s="9">
        <f>N200/F196</f>
        <v>1.0510366826156301</v>
      </c>
      <c r="P200" s="9">
        <f t="shared" si="152"/>
        <v>19.488</v>
      </c>
      <c r="Q200" s="9">
        <v>0.67</v>
      </c>
      <c r="R200" s="9">
        <f>Q200/F196</f>
        <v>1.0685805422647527</v>
      </c>
      <c r="S200" s="9">
        <f t="shared" si="153"/>
        <v>20.009999999999998</v>
      </c>
      <c r="T200" s="9">
        <v>0.68100000000000005</v>
      </c>
      <c r="U200" s="9">
        <f>T200/F196</f>
        <v>1.0861244019138756</v>
      </c>
      <c r="V200" s="9">
        <f t="shared" si="154"/>
        <v>16.877999999999997</v>
      </c>
      <c r="W200" s="9">
        <v>0.61699999999999999</v>
      </c>
      <c r="X200" s="9">
        <f>W200/F196</f>
        <v>0.98405103668261562</v>
      </c>
      <c r="Y200" s="9">
        <f t="shared" si="155"/>
        <v>16.355999999999998</v>
      </c>
      <c r="Z200" s="9">
        <v>0.60699999999999998</v>
      </c>
      <c r="AA200" s="9">
        <f>Z200/F196</f>
        <v>0.96810207336523124</v>
      </c>
      <c r="AB200" s="9">
        <f t="shared" si="156"/>
        <v>15.834</v>
      </c>
      <c r="AC200" s="9">
        <v>0.59599999999999997</v>
      </c>
      <c r="AD200" s="9">
        <f>AC200/F196</f>
        <v>0.95055821371610838</v>
      </c>
      <c r="AE200" s="9">
        <f t="shared" si="157"/>
        <v>15.311999999999999</v>
      </c>
      <c r="AF200" s="9">
        <v>0.58599999999999997</v>
      </c>
      <c r="AG200" s="9">
        <f>AF200/F196</f>
        <v>0.934609250398724</v>
      </c>
      <c r="AH200" s="9">
        <f t="shared" si="158"/>
        <v>14.79</v>
      </c>
      <c r="AI200" s="9">
        <v>0.57499999999999996</v>
      </c>
      <c r="AJ200" s="9">
        <f>AI200/F196</f>
        <v>0.91706539074960125</v>
      </c>
    </row>
    <row r="201" spans="1:36" ht="25.25" hidden="1" customHeight="1" x14ac:dyDescent="0.35">
      <c r="A201" s="5"/>
      <c r="B201" s="5"/>
      <c r="C201" s="12" t="s">
        <v>12</v>
      </c>
      <c r="D201" s="13">
        <v>5.4E-6</v>
      </c>
      <c r="E201" s="14">
        <f>0.0000006+D201*0.8</f>
        <v>4.9200000000000003E-6</v>
      </c>
      <c r="F201" s="10">
        <v>0.627</v>
      </c>
      <c r="G201" s="14">
        <f t="shared" si="150"/>
        <v>5.0676000000000004E-6</v>
      </c>
      <c r="I201" s="9">
        <f>H201/F197</f>
        <v>0</v>
      </c>
      <c r="J201" s="14">
        <f t="shared" ref="J201" si="159">E201*1.06</f>
        <v>5.2152000000000005E-6</v>
      </c>
      <c r="L201" s="9">
        <f>K201/F197</f>
        <v>0</v>
      </c>
      <c r="M201" s="14">
        <f t="shared" si="151"/>
        <v>5.3628000000000006E-6</v>
      </c>
      <c r="O201" s="9">
        <f>N201/F197</f>
        <v>0</v>
      </c>
      <c r="P201" s="14">
        <f t="shared" si="152"/>
        <v>5.5104000000000006E-6</v>
      </c>
      <c r="R201" s="9">
        <f>Q201/F197</f>
        <v>0</v>
      </c>
      <c r="S201" s="14">
        <f t="shared" si="153"/>
        <v>5.6579999999999999E-6</v>
      </c>
      <c r="U201" s="9">
        <f>T201/F197</f>
        <v>0</v>
      </c>
      <c r="V201" s="14">
        <f t="shared" si="154"/>
        <v>4.7724000000000003E-6</v>
      </c>
      <c r="X201" s="9">
        <f>W201/F197</f>
        <v>0</v>
      </c>
      <c r="Y201" s="14">
        <f t="shared" si="155"/>
        <v>4.6248000000000002E-6</v>
      </c>
      <c r="AA201" s="9">
        <f>Z201/F197</f>
        <v>0</v>
      </c>
      <c r="AB201" s="14">
        <f t="shared" si="156"/>
        <v>4.4772000000000001E-6</v>
      </c>
      <c r="AD201" s="9">
        <f>AC201/F197</f>
        <v>0</v>
      </c>
      <c r="AE201" s="14">
        <f t="shared" si="157"/>
        <v>4.3296E-6</v>
      </c>
      <c r="AG201" s="9">
        <f>AF201/F197</f>
        <v>0</v>
      </c>
      <c r="AH201" s="14">
        <f t="shared" si="158"/>
        <v>4.1819999999999999E-6</v>
      </c>
      <c r="AJ201" s="9">
        <f>AI201/F197</f>
        <v>0</v>
      </c>
    </row>
    <row r="202" spans="1:36" ht="25.25" hidden="1" customHeight="1" x14ac:dyDescent="0.35">
      <c r="A202" s="5"/>
      <c r="B202" s="5"/>
      <c r="C202" s="2" t="s">
        <v>13</v>
      </c>
      <c r="D202" s="14">
        <f>100/1000/24/3600/7</f>
        <v>1.6534391534391535E-7</v>
      </c>
      <c r="E202" s="14">
        <f>D202*0.8</f>
        <v>1.3227513227513228E-7</v>
      </c>
      <c r="F202" s="10">
        <v>0.627</v>
      </c>
      <c r="G202" s="14">
        <f t="shared" si="150"/>
        <v>1.3624338624338624E-7</v>
      </c>
      <c r="I202" s="9">
        <f>H202/F196</f>
        <v>0</v>
      </c>
      <c r="J202" s="14">
        <f>E202*1.06</f>
        <v>1.4021164021164021E-7</v>
      </c>
      <c r="L202" s="9">
        <f>K202/F196</f>
        <v>0</v>
      </c>
      <c r="M202" s="14">
        <f t="shared" si="151"/>
        <v>1.441798941798942E-7</v>
      </c>
      <c r="O202" s="9">
        <f>N202/F196</f>
        <v>0</v>
      </c>
      <c r="P202" s="14">
        <f t="shared" si="152"/>
        <v>1.4814814814814817E-7</v>
      </c>
      <c r="R202" s="9">
        <f>Q202/F196</f>
        <v>0</v>
      </c>
      <c r="S202" s="14">
        <f t="shared" si="153"/>
        <v>1.5211640211640211E-7</v>
      </c>
      <c r="U202" s="9">
        <f>T202/F196</f>
        <v>0</v>
      </c>
      <c r="V202" s="14">
        <f t="shared" si="154"/>
        <v>1.2830687830687831E-7</v>
      </c>
      <c r="X202" s="9">
        <f>W202/F196</f>
        <v>0</v>
      </c>
      <c r="Y202" s="14">
        <f t="shared" si="155"/>
        <v>1.2433862433862434E-7</v>
      </c>
      <c r="AA202" s="9">
        <f>Z202/F196</f>
        <v>0</v>
      </c>
      <c r="AB202" s="14">
        <f t="shared" si="156"/>
        <v>1.2037037037037037E-7</v>
      </c>
      <c r="AD202" s="9">
        <f>AC202/F196</f>
        <v>0</v>
      </c>
      <c r="AE202" s="14">
        <f t="shared" si="157"/>
        <v>1.1640211640211641E-7</v>
      </c>
      <c r="AG202" s="9">
        <f>AF202/F196</f>
        <v>0</v>
      </c>
      <c r="AH202" s="14">
        <f t="shared" si="158"/>
        <v>1.1243386243386243E-7</v>
      </c>
      <c r="AJ202" s="9">
        <f>AI202/F196</f>
        <v>0</v>
      </c>
    </row>
    <row r="203" spans="1:36" s="9" customFormat="1" ht="25.25" hidden="1" customHeight="1" x14ac:dyDescent="0.35">
      <c r="A203" s="5"/>
      <c r="B203" s="5"/>
      <c r="C203" s="7" t="s">
        <v>5</v>
      </c>
      <c r="D203" s="9">
        <v>1</v>
      </c>
      <c r="E203" s="9">
        <f>D203*0.8</f>
        <v>0.8</v>
      </c>
      <c r="F203" s="10">
        <v>0.627</v>
      </c>
      <c r="G203" s="9">
        <f t="shared" si="150"/>
        <v>0.82400000000000007</v>
      </c>
      <c r="I203" s="9">
        <f>H203/F196</f>
        <v>0</v>
      </c>
      <c r="J203" s="9">
        <f>E203*1.06</f>
        <v>0.84800000000000009</v>
      </c>
      <c r="L203" s="9">
        <f>K203/F196</f>
        <v>0</v>
      </c>
      <c r="M203" s="9">
        <f t="shared" si="151"/>
        <v>0.87200000000000011</v>
      </c>
      <c r="O203" s="9">
        <f>N203/F196</f>
        <v>0</v>
      </c>
      <c r="P203" s="9">
        <f t="shared" si="152"/>
        <v>0.89600000000000013</v>
      </c>
      <c r="R203" s="9">
        <f>Q203/F196</f>
        <v>0</v>
      </c>
      <c r="S203" s="9">
        <f t="shared" si="153"/>
        <v>0.91999999999999993</v>
      </c>
      <c r="U203" s="9">
        <f>T203/F196</f>
        <v>0</v>
      </c>
      <c r="V203" s="9">
        <f t="shared" si="154"/>
        <v>0.77600000000000002</v>
      </c>
      <c r="X203" s="9">
        <f>W203/F196</f>
        <v>0</v>
      </c>
      <c r="Y203" s="9">
        <f t="shared" si="155"/>
        <v>0.752</v>
      </c>
      <c r="AA203" s="9">
        <f>Z203/F196</f>
        <v>0</v>
      </c>
      <c r="AB203" s="9">
        <f t="shared" si="156"/>
        <v>0.72800000000000009</v>
      </c>
      <c r="AD203" s="9">
        <f>AC203/F196</f>
        <v>0</v>
      </c>
      <c r="AE203" s="9">
        <f t="shared" si="157"/>
        <v>0.70400000000000007</v>
      </c>
      <c r="AG203" s="9">
        <f>AF203/F196</f>
        <v>0</v>
      </c>
      <c r="AH203" s="9">
        <f t="shared" si="158"/>
        <v>0.68</v>
      </c>
      <c r="AJ203" s="9">
        <f>AI203/F196</f>
        <v>0</v>
      </c>
    </row>
    <row r="204" spans="1:36" ht="25.25" hidden="1" customHeight="1" x14ac:dyDescent="0.35">
      <c r="A204" s="5"/>
      <c r="B204" s="5"/>
      <c r="C204" s="2" t="s">
        <v>6</v>
      </c>
      <c r="D204" s="14">
        <f>100/1000/24/3600</f>
        <v>1.1574074074074074E-6</v>
      </c>
      <c r="E204" s="14">
        <f>D204*0.8</f>
        <v>9.2592592592592594E-7</v>
      </c>
      <c r="F204" s="10">
        <v>0.627</v>
      </c>
      <c r="G204" s="14">
        <f t="shared" si="150"/>
        <v>9.5370370370370381E-7</v>
      </c>
      <c r="I204" s="9">
        <f>H204/F196</f>
        <v>0</v>
      </c>
      <c r="J204" s="14">
        <f>E204*1.06</f>
        <v>9.8148148148148158E-7</v>
      </c>
      <c r="L204" s="9">
        <f>K204/F196</f>
        <v>0</v>
      </c>
      <c r="M204" s="14">
        <f t="shared" si="151"/>
        <v>1.0092592592592594E-6</v>
      </c>
      <c r="O204" s="9">
        <f>N204/F196</f>
        <v>0</v>
      </c>
      <c r="P204" s="14">
        <f t="shared" si="152"/>
        <v>1.0370370370370371E-6</v>
      </c>
      <c r="R204" s="9">
        <f>Q204/F196</f>
        <v>0</v>
      </c>
      <c r="S204" s="14">
        <f t="shared" si="153"/>
        <v>1.0648148148148147E-6</v>
      </c>
      <c r="U204" s="9">
        <f>T204/F196</f>
        <v>0</v>
      </c>
      <c r="V204" s="14">
        <f t="shared" si="154"/>
        <v>8.9814814814814816E-7</v>
      </c>
      <c r="X204" s="9">
        <f>W204/F196</f>
        <v>0</v>
      </c>
      <c r="Y204" s="14">
        <f t="shared" si="155"/>
        <v>8.7037037037037029E-7</v>
      </c>
      <c r="AA204" s="9">
        <f>Z204/F196</f>
        <v>0</v>
      </c>
      <c r="AB204" s="14">
        <f t="shared" si="156"/>
        <v>8.4259259259259262E-7</v>
      </c>
      <c r="AD204" s="9">
        <f>AC204/F196</f>
        <v>0</v>
      </c>
      <c r="AE204" s="14">
        <f t="shared" si="157"/>
        <v>8.1481481481481485E-7</v>
      </c>
      <c r="AG204" s="9">
        <f>AF204/F196</f>
        <v>0</v>
      </c>
      <c r="AH204" s="14">
        <f t="shared" si="158"/>
        <v>7.8703703703703698E-7</v>
      </c>
      <c r="AJ204" s="9">
        <f>AI204/F196</f>
        <v>0</v>
      </c>
    </row>
    <row r="207" spans="1:36" ht="25.25" customHeight="1" x14ac:dyDescent="0.35">
      <c r="A207" s="1" t="s">
        <v>9</v>
      </c>
      <c r="B207" s="1" t="s">
        <v>2</v>
      </c>
      <c r="C207" s="1" t="s">
        <v>7</v>
      </c>
      <c r="D207" s="2" t="s">
        <v>0</v>
      </c>
      <c r="E207" s="1" t="s">
        <v>1</v>
      </c>
      <c r="F207" s="1"/>
      <c r="G207" s="1" t="s">
        <v>15</v>
      </c>
      <c r="H207" s="1"/>
      <c r="I207" s="1"/>
      <c r="J207" s="1" t="s">
        <v>16</v>
      </c>
      <c r="K207" s="1"/>
      <c r="L207" s="1"/>
      <c r="M207" s="1" t="s">
        <v>17</v>
      </c>
      <c r="N207" s="1"/>
      <c r="O207" s="1"/>
      <c r="P207" s="1" t="s">
        <v>18</v>
      </c>
      <c r="Q207" s="1"/>
      <c r="R207" s="1"/>
      <c r="S207" s="1" t="s">
        <v>19</v>
      </c>
      <c r="T207" s="1"/>
      <c r="U207" s="1"/>
      <c r="V207" s="1" t="s">
        <v>20</v>
      </c>
      <c r="W207" s="1"/>
      <c r="X207" s="1"/>
      <c r="Y207" s="1" t="s">
        <v>21</v>
      </c>
      <c r="Z207" s="1"/>
      <c r="AA207" s="1"/>
      <c r="AB207" s="1" t="s">
        <v>22</v>
      </c>
      <c r="AC207" s="1"/>
      <c r="AD207" s="1"/>
      <c r="AE207" s="1" t="s">
        <v>23</v>
      </c>
      <c r="AF207" s="1"/>
      <c r="AG207" s="1"/>
      <c r="AH207" s="1" t="s">
        <v>24</v>
      </c>
      <c r="AI207" s="1"/>
      <c r="AJ207" s="1"/>
    </row>
    <row r="208" spans="1:36" ht="25.25" customHeight="1" x14ac:dyDescent="0.35">
      <c r="A208" s="5"/>
      <c r="B208" s="1"/>
      <c r="C208" s="5"/>
      <c r="E208" s="6" t="s">
        <v>8</v>
      </c>
      <c r="F208" s="7" t="s">
        <v>10</v>
      </c>
      <c r="G208" s="6" t="s">
        <v>8</v>
      </c>
      <c r="H208" s="7" t="s">
        <v>10</v>
      </c>
      <c r="I208" s="7" t="s">
        <v>11</v>
      </c>
      <c r="J208" s="6" t="s">
        <v>8</v>
      </c>
      <c r="K208" s="7" t="s">
        <v>10</v>
      </c>
      <c r="L208" s="7" t="s">
        <v>11</v>
      </c>
      <c r="M208" s="6" t="s">
        <v>8</v>
      </c>
      <c r="N208" s="7" t="s">
        <v>10</v>
      </c>
      <c r="O208" s="7" t="s">
        <v>11</v>
      </c>
      <c r="P208" s="6" t="s">
        <v>8</v>
      </c>
      <c r="Q208" s="7" t="s">
        <v>10</v>
      </c>
      <c r="R208" s="7" t="s">
        <v>11</v>
      </c>
      <c r="S208" s="6" t="s">
        <v>8</v>
      </c>
      <c r="T208" s="7" t="s">
        <v>10</v>
      </c>
      <c r="U208" s="7" t="s">
        <v>11</v>
      </c>
      <c r="V208" s="6" t="s">
        <v>8</v>
      </c>
      <c r="W208" s="7" t="s">
        <v>10</v>
      </c>
      <c r="X208" s="7" t="s">
        <v>11</v>
      </c>
      <c r="Y208" s="6" t="s">
        <v>8</v>
      </c>
      <c r="Z208" s="7" t="s">
        <v>10</v>
      </c>
      <c r="AA208" s="7" t="s">
        <v>11</v>
      </c>
      <c r="AB208" s="6" t="s">
        <v>8</v>
      </c>
      <c r="AC208" s="7" t="s">
        <v>10</v>
      </c>
      <c r="AD208" s="7" t="s">
        <v>11</v>
      </c>
      <c r="AE208" s="6" t="s">
        <v>8</v>
      </c>
      <c r="AF208" s="7" t="s">
        <v>10</v>
      </c>
      <c r="AG208" s="7" t="s">
        <v>11</v>
      </c>
      <c r="AH208" s="6" t="s">
        <v>8</v>
      </c>
      <c r="AI208" s="7" t="s">
        <v>10</v>
      </c>
      <c r="AJ208" s="7" t="s">
        <v>11</v>
      </c>
    </row>
    <row r="209" spans="1:36" ht="25.25" customHeight="1" x14ac:dyDescent="0.35">
      <c r="A209" s="1"/>
      <c r="B209" s="8">
        <v>0.85</v>
      </c>
      <c r="C209" s="2" t="s">
        <v>3</v>
      </c>
      <c r="D209" s="2">
        <v>70</v>
      </c>
      <c r="E209" s="9">
        <f>D209*0.85</f>
        <v>59.5</v>
      </c>
      <c r="F209" s="10">
        <v>0.57499999999999996</v>
      </c>
      <c r="G209" s="9">
        <f>E209*1.03</f>
        <v>61.285000000000004</v>
      </c>
      <c r="H209" s="9">
        <v>0.56499999999999995</v>
      </c>
      <c r="I209" s="9">
        <f>H209/F209</f>
        <v>0.9826086956521739</v>
      </c>
      <c r="J209" s="9">
        <f>E209*1.06</f>
        <v>63.07</v>
      </c>
      <c r="K209" s="9">
        <v>0.55500000000000005</v>
      </c>
      <c r="L209" s="9">
        <f>K209/F209</f>
        <v>0.96521739130434803</v>
      </c>
      <c r="M209" s="9">
        <f>E209*1.09</f>
        <v>64.855000000000004</v>
      </c>
      <c r="N209" s="9">
        <v>0.54700000000000004</v>
      </c>
      <c r="O209" s="9">
        <f>N209/F209</f>
        <v>0.95130434782608708</v>
      </c>
      <c r="P209" s="9">
        <f>E209*1.12</f>
        <v>66.64</v>
      </c>
      <c r="Q209" s="9">
        <v>0.53900000000000003</v>
      </c>
      <c r="R209" s="9">
        <f>Q209/F209</f>
        <v>0.93739130434782625</v>
      </c>
      <c r="S209" s="9">
        <f>E209*1.15</f>
        <v>68.424999999999997</v>
      </c>
      <c r="T209" s="9">
        <v>0.53300000000000003</v>
      </c>
      <c r="U209" s="9">
        <f>T209/F209</f>
        <v>0.92695652173913057</v>
      </c>
      <c r="V209" s="9">
        <f>E209*0.97</f>
        <v>57.714999999999996</v>
      </c>
      <c r="W209" s="9">
        <v>0.58199999999999996</v>
      </c>
      <c r="X209" s="9">
        <f>W209/F209</f>
        <v>1.0121739130434784</v>
      </c>
      <c r="Y209" s="9">
        <f>E209*0.94</f>
        <v>55.93</v>
      </c>
      <c r="Z209" s="9">
        <v>0.59199999999999997</v>
      </c>
      <c r="AA209" s="9">
        <f>Z209/F209</f>
        <v>1.0295652173913044</v>
      </c>
      <c r="AB209" s="9">
        <f>E209*0.91</f>
        <v>54.145000000000003</v>
      </c>
      <c r="AC209" s="9">
        <v>0.60399999999999998</v>
      </c>
      <c r="AD209" s="9">
        <f>AC209/F209</f>
        <v>1.0504347826086957</v>
      </c>
      <c r="AE209" s="9">
        <f>E209*0.88</f>
        <v>52.36</v>
      </c>
      <c r="AF209" s="9">
        <v>0.61499999999999999</v>
      </c>
      <c r="AG209" s="9">
        <f>AF209/F209</f>
        <v>1.0695652173913044</v>
      </c>
      <c r="AH209" s="9">
        <f>E209*0.85</f>
        <v>50.574999999999996</v>
      </c>
      <c r="AI209" s="9">
        <v>0.629</v>
      </c>
      <c r="AJ209" s="9">
        <f>AI209/F209</f>
        <v>1.0939130434782609</v>
      </c>
    </row>
    <row r="210" spans="1:36" ht="25.25" customHeight="1" x14ac:dyDescent="0.35">
      <c r="A210" s="5"/>
      <c r="B210" s="5"/>
      <c r="C210" s="2" t="s">
        <v>29</v>
      </c>
      <c r="D210" s="2">
        <v>90</v>
      </c>
      <c r="E210" s="9">
        <f>D210*0.85</f>
        <v>76.5</v>
      </c>
      <c r="F210" s="10">
        <v>0.57499999999999996</v>
      </c>
      <c r="G210" s="9">
        <f t="shared" ref="G210:G217" si="160">E210*1.03</f>
        <v>78.795000000000002</v>
      </c>
      <c r="H210" s="9">
        <v>0.55100000000000005</v>
      </c>
      <c r="I210" s="9">
        <f>H210/F209</f>
        <v>0.9582608695652175</v>
      </c>
      <c r="J210" s="9">
        <f>E210*1.06</f>
        <v>81.09</v>
      </c>
      <c r="K210" s="9">
        <v>0.52900000000000003</v>
      </c>
      <c r="L210" s="9">
        <f>K210/F209</f>
        <v>0.92000000000000015</v>
      </c>
      <c r="M210" s="9">
        <f t="shared" ref="M210:M217" si="161">E210*1.09</f>
        <v>83.385000000000005</v>
      </c>
      <c r="N210" s="9">
        <v>0.50900000000000001</v>
      </c>
      <c r="O210" s="9">
        <f>N210/F209</f>
        <v>0.88521739130434796</v>
      </c>
      <c r="P210" s="9">
        <f t="shared" ref="P210:P217" si="162">E210*1.12</f>
        <v>85.68</v>
      </c>
      <c r="Q210" s="9">
        <v>0.499</v>
      </c>
      <c r="R210" s="9">
        <f>Q210/F209</f>
        <v>0.86782608695652186</v>
      </c>
      <c r="S210" s="9">
        <f t="shared" ref="S210:S217" si="163">E210*1.15</f>
        <v>87.974999999999994</v>
      </c>
      <c r="T210" s="9">
        <v>0.48499999999999999</v>
      </c>
      <c r="U210" s="9">
        <f>T210/F209</f>
        <v>0.84347826086956523</v>
      </c>
      <c r="V210" s="9">
        <f t="shared" ref="V210:V217" si="164">E210*0.97</f>
        <v>74.204999999999998</v>
      </c>
      <c r="W210" s="9">
        <v>0.59499999999999997</v>
      </c>
      <c r="X210" s="9">
        <f>W210/F209</f>
        <v>1.0347826086956522</v>
      </c>
      <c r="Y210" s="9">
        <f t="shared" ref="Y210:Y217" si="165">E210*0.94</f>
        <v>71.91</v>
      </c>
      <c r="Z210" s="9">
        <v>0.60399999999999998</v>
      </c>
      <c r="AA210" s="9">
        <f>Z210/F209</f>
        <v>1.0504347826086957</v>
      </c>
      <c r="AB210" s="9">
        <f t="shared" ref="AB210:AB217" si="166">E210*0.91</f>
        <v>69.615000000000009</v>
      </c>
      <c r="AC210" s="9">
        <v>0.625</v>
      </c>
      <c r="AD210" s="9">
        <f>AC210/F209</f>
        <v>1.0869565217391306</v>
      </c>
      <c r="AE210" s="9">
        <f t="shared" ref="AE210:AE217" si="167">E210*0.88</f>
        <v>67.320000000000007</v>
      </c>
      <c r="AF210" s="9">
        <v>0.65900000000000003</v>
      </c>
      <c r="AG210" s="9">
        <f>AF210/F209</f>
        <v>1.1460869565217393</v>
      </c>
      <c r="AH210" s="9">
        <f t="shared" ref="AH210:AH217" si="168">E210*0.85</f>
        <v>65.024999999999991</v>
      </c>
      <c r="AI210" s="9">
        <v>0.70399999999999996</v>
      </c>
      <c r="AJ210" s="9">
        <f>AI210/F209</f>
        <v>1.2243478260869565</v>
      </c>
    </row>
    <row r="211" spans="1:36" ht="25.25" customHeight="1" x14ac:dyDescent="0.35">
      <c r="A211" s="5"/>
      <c r="B211" s="5"/>
      <c r="C211" s="2" t="s">
        <v>30</v>
      </c>
      <c r="D211" s="2">
        <v>2</v>
      </c>
      <c r="E211" s="9">
        <f>16.5+D211*0.85</f>
        <v>18.2</v>
      </c>
      <c r="F211" s="10">
        <v>0.57499999999999996</v>
      </c>
      <c r="G211" s="9">
        <f t="shared" si="160"/>
        <v>18.745999999999999</v>
      </c>
      <c r="H211" s="9">
        <v>0.56599999999999995</v>
      </c>
      <c r="I211" s="9">
        <f>H211/F209</f>
        <v>0.98434782608695648</v>
      </c>
      <c r="J211" s="9">
        <f>E211*1.06</f>
        <v>19.292000000000002</v>
      </c>
      <c r="K211" s="9">
        <v>0.55700000000000005</v>
      </c>
      <c r="L211" s="9">
        <f>K211/F209</f>
        <v>0.96869565217391318</v>
      </c>
      <c r="M211" s="9">
        <f t="shared" si="161"/>
        <v>19.838000000000001</v>
      </c>
      <c r="N211" s="9">
        <v>0.54800000000000004</v>
      </c>
      <c r="O211" s="9">
        <f>N211/F209</f>
        <v>0.95304347826086966</v>
      </c>
      <c r="P211" s="9">
        <f t="shared" si="162"/>
        <v>20.384</v>
      </c>
      <c r="Q211" s="9">
        <v>0.54</v>
      </c>
      <c r="R211" s="9">
        <f>Q211/F209</f>
        <v>0.93913043478260883</v>
      </c>
      <c r="S211" s="9">
        <f t="shared" si="163"/>
        <v>20.929999999999996</v>
      </c>
      <c r="T211" s="9">
        <v>0.53300000000000003</v>
      </c>
      <c r="U211" s="9">
        <f>T211/F209</f>
        <v>0.92695652173913057</v>
      </c>
      <c r="V211" s="9">
        <f t="shared" si="164"/>
        <v>17.654</v>
      </c>
      <c r="W211" s="9">
        <v>0.58399999999999996</v>
      </c>
      <c r="X211" s="9">
        <f>W211/F209</f>
        <v>1.0156521739130435</v>
      </c>
      <c r="Y211" s="9">
        <f t="shared" si="165"/>
        <v>17.107999999999997</v>
      </c>
      <c r="Z211" s="9">
        <v>0.59399999999999997</v>
      </c>
      <c r="AA211" s="9">
        <f>Z211/F209</f>
        <v>1.0330434782608695</v>
      </c>
      <c r="AB211" s="9">
        <f t="shared" si="166"/>
        <v>16.562000000000001</v>
      </c>
      <c r="AC211" s="9">
        <v>0.60699999999999998</v>
      </c>
      <c r="AD211" s="9">
        <f>AC211/F209</f>
        <v>1.0556521739130436</v>
      </c>
      <c r="AE211" s="9">
        <f t="shared" si="167"/>
        <v>16.015999999999998</v>
      </c>
      <c r="AF211" s="9">
        <v>0.625</v>
      </c>
      <c r="AG211" s="9">
        <f>AF211/F209</f>
        <v>1.0869565217391306</v>
      </c>
      <c r="AH211" s="9">
        <f t="shared" si="168"/>
        <v>15.469999999999999</v>
      </c>
      <c r="AI211" s="9">
        <v>0.63200000000000001</v>
      </c>
      <c r="AJ211" s="9">
        <f>AI211/F209</f>
        <v>1.0991304347826087</v>
      </c>
    </row>
    <row r="212" spans="1:36" ht="25.25" customHeight="1" x14ac:dyDescent="0.35">
      <c r="A212" s="5"/>
      <c r="B212" s="5"/>
      <c r="C212" s="11" t="s">
        <v>31</v>
      </c>
      <c r="D212" s="2">
        <v>35</v>
      </c>
      <c r="E212" s="9">
        <f>25+D212*0.85</f>
        <v>54.75</v>
      </c>
      <c r="F212" s="10">
        <v>0.57499999999999996</v>
      </c>
      <c r="G212" s="9">
        <f t="shared" si="160"/>
        <v>56.392499999999998</v>
      </c>
      <c r="H212" s="9">
        <v>0.58199999999999996</v>
      </c>
      <c r="I212" s="9">
        <f>H212/F209</f>
        <v>1.0121739130434784</v>
      </c>
      <c r="J212" s="9">
        <f>E212*1.06</f>
        <v>58.035000000000004</v>
      </c>
      <c r="K212" s="9">
        <v>0.59</v>
      </c>
      <c r="L212" s="9">
        <f>K212/F209</f>
        <v>1.0260869565217392</v>
      </c>
      <c r="M212" s="9">
        <f t="shared" si="161"/>
        <v>59.677500000000002</v>
      </c>
      <c r="N212" s="9">
        <v>0.59699999999999998</v>
      </c>
      <c r="O212" s="9">
        <f>N212/F209</f>
        <v>1.0382608695652173</v>
      </c>
      <c r="P212" s="9">
        <f t="shared" si="162"/>
        <v>61.320000000000007</v>
      </c>
      <c r="Q212" s="9">
        <v>0.60699999999999998</v>
      </c>
      <c r="R212" s="9">
        <f>Q212/F209</f>
        <v>1.0556521739130436</v>
      </c>
      <c r="S212" s="9">
        <f t="shared" si="163"/>
        <v>62.962499999999999</v>
      </c>
      <c r="T212" s="9">
        <v>0.61499999999999999</v>
      </c>
      <c r="U212" s="9">
        <f>T212/F209</f>
        <v>1.0695652173913044</v>
      </c>
      <c r="V212" s="9">
        <f t="shared" si="164"/>
        <v>53.107500000000002</v>
      </c>
      <c r="W212" s="9">
        <v>0.56699999999999995</v>
      </c>
      <c r="X212" s="9">
        <f>W212/F209</f>
        <v>0.98608695652173917</v>
      </c>
      <c r="Y212" s="9">
        <f t="shared" si="165"/>
        <v>51.464999999999996</v>
      </c>
      <c r="Z212" s="9">
        <v>0.55900000000000005</v>
      </c>
      <c r="AA212" s="9">
        <f>Z212/F209</f>
        <v>0.97217391304347844</v>
      </c>
      <c r="AB212" s="9">
        <f t="shared" si="166"/>
        <v>49.822500000000005</v>
      </c>
      <c r="AC212" s="9">
        <v>0.55100000000000005</v>
      </c>
      <c r="AD212" s="9">
        <f>AC212/F209</f>
        <v>0.9582608695652175</v>
      </c>
      <c r="AE212" s="9">
        <f t="shared" si="167"/>
        <v>48.18</v>
      </c>
      <c r="AF212" s="9">
        <v>0.54200000000000004</v>
      </c>
      <c r="AG212" s="9">
        <f>AF212/F209</f>
        <v>0.94260869565217409</v>
      </c>
      <c r="AH212" s="9">
        <f t="shared" si="168"/>
        <v>46.537500000000001</v>
      </c>
      <c r="AI212" s="9">
        <v>0.53400000000000003</v>
      </c>
      <c r="AJ212" s="9">
        <f>AI212/F209</f>
        <v>0.92869565217391314</v>
      </c>
    </row>
    <row r="213" spans="1:36" ht="25.25" customHeight="1" x14ac:dyDescent="0.35">
      <c r="A213" s="5"/>
      <c r="B213" s="5"/>
      <c r="C213" s="2" t="s">
        <v>4</v>
      </c>
      <c r="D213" s="2">
        <v>3</v>
      </c>
      <c r="E213" s="9">
        <f>15+D213*0.85</f>
        <v>17.55</v>
      </c>
      <c r="F213" s="10">
        <v>0.57499999999999996</v>
      </c>
      <c r="G213" s="9">
        <f t="shared" si="160"/>
        <v>18.076500000000003</v>
      </c>
      <c r="H213" s="9">
        <v>0.58499999999999996</v>
      </c>
      <c r="I213" s="9">
        <f>H213/F209</f>
        <v>1.0173913043478262</v>
      </c>
      <c r="J213" s="9">
        <f>E213*1.06</f>
        <v>18.603000000000002</v>
      </c>
      <c r="K213" s="9">
        <v>0.59499999999999997</v>
      </c>
      <c r="L213" s="9">
        <f>K213/F209</f>
        <v>1.0347826086956522</v>
      </c>
      <c r="M213" s="9">
        <f t="shared" si="161"/>
        <v>19.129500000000004</v>
      </c>
      <c r="N213" s="9">
        <v>0.60399999999999998</v>
      </c>
      <c r="O213" s="9">
        <f>N213/F209</f>
        <v>1.0504347826086957</v>
      </c>
      <c r="P213" s="9">
        <f t="shared" si="162"/>
        <v>19.656000000000002</v>
      </c>
      <c r="Q213" s="9">
        <v>0.61399999999999999</v>
      </c>
      <c r="R213" s="9">
        <f>Q213/F209</f>
        <v>1.0678260869565217</v>
      </c>
      <c r="S213" s="9">
        <f t="shared" si="163"/>
        <v>20.182500000000001</v>
      </c>
      <c r="T213" s="9">
        <v>0.624</v>
      </c>
      <c r="U213" s="9">
        <f>T213/F209</f>
        <v>1.0852173913043479</v>
      </c>
      <c r="V213" s="9">
        <f t="shared" si="164"/>
        <v>17.023499999999999</v>
      </c>
      <c r="W213" s="9">
        <v>0.56399999999999995</v>
      </c>
      <c r="X213" s="9">
        <f>W213/F209</f>
        <v>0.98086956521739133</v>
      </c>
      <c r="Y213" s="9">
        <f t="shared" si="165"/>
        <v>16.497</v>
      </c>
      <c r="Z213" s="9">
        <v>0.55400000000000005</v>
      </c>
      <c r="AA213" s="9">
        <f>Z213/F209</f>
        <v>0.96347826086956534</v>
      </c>
      <c r="AB213" s="9">
        <f t="shared" si="166"/>
        <v>15.970500000000001</v>
      </c>
      <c r="AC213" s="9">
        <v>0.54400000000000004</v>
      </c>
      <c r="AD213" s="9">
        <f>AC213/F209</f>
        <v>0.94608695652173924</v>
      </c>
      <c r="AE213" s="9">
        <f t="shared" si="167"/>
        <v>15.444000000000001</v>
      </c>
      <c r="AF213" s="9">
        <v>0.53600000000000003</v>
      </c>
      <c r="AG213" s="9">
        <f>AF213/F209</f>
        <v>0.93217391304347841</v>
      </c>
      <c r="AH213" s="9">
        <f t="shared" si="168"/>
        <v>14.9175</v>
      </c>
      <c r="AI213" s="9">
        <v>0.54</v>
      </c>
      <c r="AJ213" s="9">
        <f>AI213/F209</f>
        <v>0.93913043478260883</v>
      </c>
    </row>
    <row r="214" spans="1:36" ht="25.25" hidden="1" customHeight="1" x14ac:dyDescent="0.35">
      <c r="A214" s="5"/>
      <c r="B214" s="5"/>
      <c r="C214" s="12" t="s">
        <v>12</v>
      </c>
      <c r="D214" s="13">
        <v>5.4E-6</v>
      </c>
      <c r="E214" s="14">
        <f>0.0000006+D214*0.85</f>
        <v>5.1900000000000003E-6</v>
      </c>
      <c r="F214" s="10">
        <v>0.57499999999999996</v>
      </c>
      <c r="G214" s="14">
        <f t="shared" si="160"/>
        <v>5.3457000000000003E-6</v>
      </c>
      <c r="I214" s="9">
        <f>H214/F210</f>
        <v>0</v>
      </c>
      <c r="J214" s="14">
        <f t="shared" ref="J214" si="169">E214*1.06</f>
        <v>5.5014000000000004E-6</v>
      </c>
      <c r="L214" s="9">
        <f>K214/F210</f>
        <v>0</v>
      </c>
      <c r="M214" s="14">
        <f t="shared" si="161"/>
        <v>5.6571000000000004E-6</v>
      </c>
      <c r="O214" s="9">
        <f>N214/F210</f>
        <v>0</v>
      </c>
      <c r="P214" s="14">
        <f t="shared" si="162"/>
        <v>5.8128000000000005E-6</v>
      </c>
      <c r="R214" s="9">
        <f>Q214/F210</f>
        <v>0</v>
      </c>
      <c r="S214" s="14">
        <f t="shared" si="163"/>
        <v>5.9684999999999997E-6</v>
      </c>
      <c r="U214" s="9">
        <f>T214/F210</f>
        <v>0</v>
      </c>
      <c r="V214" s="14">
        <f t="shared" si="164"/>
        <v>5.0343000000000002E-6</v>
      </c>
      <c r="X214" s="9">
        <f>W214/F210</f>
        <v>0</v>
      </c>
      <c r="Y214" s="14">
        <f t="shared" si="165"/>
        <v>4.8786000000000002E-6</v>
      </c>
      <c r="AA214" s="9">
        <f>Z214/F210</f>
        <v>0</v>
      </c>
      <c r="AB214" s="14">
        <f t="shared" si="166"/>
        <v>4.7229000000000001E-6</v>
      </c>
      <c r="AD214" s="9">
        <f>AC214/F210</f>
        <v>0</v>
      </c>
      <c r="AE214" s="14">
        <f t="shared" si="167"/>
        <v>4.5672000000000001E-6</v>
      </c>
      <c r="AG214" s="9">
        <f>AF214/F210</f>
        <v>0</v>
      </c>
      <c r="AH214" s="14">
        <f t="shared" si="168"/>
        <v>4.4115E-6</v>
      </c>
      <c r="AJ214" s="9">
        <f>AI214/F210</f>
        <v>0</v>
      </c>
    </row>
    <row r="215" spans="1:36" ht="25.25" hidden="1" customHeight="1" x14ac:dyDescent="0.35">
      <c r="A215" s="5"/>
      <c r="B215" s="5"/>
      <c r="C215" s="2" t="s">
        <v>13</v>
      </c>
      <c r="D215" s="14">
        <f>100/1000/24/3600/7</f>
        <v>1.6534391534391535E-7</v>
      </c>
      <c r="E215" s="14">
        <f>D215*0.85</f>
        <v>1.4054232804232805E-7</v>
      </c>
      <c r="F215" s="10">
        <v>0.57499999999999996</v>
      </c>
      <c r="G215" s="14">
        <f t="shared" si="160"/>
        <v>1.447585978835979E-7</v>
      </c>
      <c r="I215" s="9">
        <f>H215/F209</f>
        <v>0</v>
      </c>
      <c r="J215" s="14">
        <f>E215*1.06</f>
        <v>1.4897486772486773E-7</v>
      </c>
      <c r="L215" s="9">
        <f>K215/F209</f>
        <v>0</v>
      </c>
      <c r="M215" s="14">
        <f t="shared" si="161"/>
        <v>1.5319113756613758E-7</v>
      </c>
      <c r="O215" s="9">
        <f>N215/F209</f>
        <v>0</v>
      </c>
      <c r="P215" s="14">
        <f t="shared" si="162"/>
        <v>1.5740740740740744E-7</v>
      </c>
      <c r="R215" s="9">
        <f>Q215/F209</f>
        <v>0</v>
      </c>
      <c r="S215" s="14">
        <f t="shared" si="163"/>
        <v>1.6162367724867724E-7</v>
      </c>
      <c r="U215" s="9">
        <f>T215/F209</f>
        <v>0</v>
      </c>
      <c r="V215" s="14">
        <f t="shared" si="164"/>
        <v>1.363260582010582E-7</v>
      </c>
      <c r="X215" s="9">
        <f>W215/F209</f>
        <v>0</v>
      </c>
      <c r="Y215" s="14">
        <f t="shared" si="165"/>
        <v>1.3210978835978837E-7</v>
      </c>
      <c r="AA215" s="9">
        <f>Z215/F209</f>
        <v>0</v>
      </c>
      <c r="AB215" s="14">
        <f t="shared" si="166"/>
        <v>1.2789351851851854E-7</v>
      </c>
      <c r="AD215" s="9">
        <f>AC215/F209</f>
        <v>0</v>
      </c>
      <c r="AE215" s="14">
        <f t="shared" si="167"/>
        <v>1.2367724867724869E-7</v>
      </c>
      <c r="AG215" s="9">
        <f>AF215/F209</f>
        <v>0</v>
      </c>
      <c r="AH215" s="14">
        <f t="shared" si="168"/>
        <v>1.1946097883597884E-7</v>
      </c>
      <c r="AJ215" s="9">
        <f>AI215/F209</f>
        <v>0</v>
      </c>
    </row>
    <row r="216" spans="1:36" s="9" customFormat="1" ht="25.25" hidden="1" customHeight="1" x14ac:dyDescent="0.35">
      <c r="A216" s="5"/>
      <c r="B216" s="5"/>
      <c r="C216" s="7" t="s">
        <v>5</v>
      </c>
      <c r="D216" s="9">
        <v>1</v>
      </c>
      <c r="E216" s="9">
        <f>D216*0.85</f>
        <v>0.85</v>
      </c>
      <c r="F216" s="10">
        <v>0.57499999999999996</v>
      </c>
      <c r="G216" s="9">
        <f t="shared" si="160"/>
        <v>0.87549999999999994</v>
      </c>
      <c r="I216" s="9">
        <f>H216/F209</f>
        <v>0</v>
      </c>
      <c r="J216" s="9">
        <f>E216*1.06</f>
        <v>0.90100000000000002</v>
      </c>
      <c r="L216" s="9">
        <f>K216/F209</f>
        <v>0</v>
      </c>
      <c r="M216" s="9">
        <f t="shared" si="161"/>
        <v>0.92649999999999999</v>
      </c>
      <c r="O216" s="9">
        <f>N216/F209</f>
        <v>0</v>
      </c>
      <c r="P216" s="9">
        <f t="shared" si="162"/>
        <v>0.95200000000000007</v>
      </c>
      <c r="R216" s="9">
        <f>Q216/F209</f>
        <v>0</v>
      </c>
      <c r="S216" s="9">
        <f t="shared" si="163"/>
        <v>0.97749999999999992</v>
      </c>
      <c r="U216" s="9">
        <f>T216/F209</f>
        <v>0</v>
      </c>
      <c r="V216" s="9">
        <f t="shared" si="164"/>
        <v>0.82450000000000001</v>
      </c>
      <c r="X216" s="9">
        <f>W216/F209</f>
        <v>0</v>
      </c>
      <c r="Y216" s="9">
        <f t="shared" si="165"/>
        <v>0.79899999999999993</v>
      </c>
      <c r="AA216" s="9">
        <f>Z216/F209</f>
        <v>0</v>
      </c>
      <c r="AB216" s="9">
        <f t="shared" si="166"/>
        <v>0.77349999999999997</v>
      </c>
      <c r="AD216" s="9">
        <f>AC216/F209</f>
        <v>0</v>
      </c>
      <c r="AE216" s="9">
        <f t="shared" si="167"/>
        <v>0.748</v>
      </c>
      <c r="AG216" s="9">
        <f>AF216/F209</f>
        <v>0</v>
      </c>
      <c r="AH216" s="9">
        <f t="shared" si="168"/>
        <v>0.72249999999999992</v>
      </c>
      <c r="AJ216" s="9">
        <f>AI216/F209</f>
        <v>0</v>
      </c>
    </row>
    <row r="217" spans="1:36" ht="25.25" hidden="1" customHeight="1" x14ac:dyDescent="0.35">
      <c r="A217" s="5"/>
      <c r="B217" s="5"/>
      <c r="C217" s="2" t="s">
        <v>6</v>
      </c>
      <c r="D217" s="14">
        <f>100/1000/24/3600</f>
        <v>1.1574074074074074E-6</v>
      </c>
      <c r="E217" s="14">
        <f>D217*0.85</f>
        <v>9.8379629629629627E-7</v>
      </c>
      <c r="F217" s="10">
        <v>0.57499999999999996</v>
      </c>
      <c r="G217" s="14">
        <f t="shared" si="160"/>
        <v>1.0133101851851852E-6</v>
      </c>
      <c r="I217" s="9">
        <f>H217/F209</f>
        <v>0</v>
      </c>
      <c r="J217" s="14">
        <f>E217*1.06</f>
        <v>1.0428240740740742E-6</v>
      </c>
      <c r="L217" s="9">
        <f>K217/F209</f>
        <v>0</v>
      </c>
      <c r="M217" s="14">
        <f t="shared" si="161"/>
        <v>1.0723379629629631E-6</v>
      </c>
      <c r="O217" s="9">
        <f>N217/F209</f>
        <v>0</v>
      </c>
      <c r="P217" s="14">
        <f t="shared" si="162"/>
        <v>1.1018518518518519E-6</v>
      </c>
      <c r="R217" s="9">
        <f>Q217/F209</f>
        <v>0</v>
      </c>
      <c r="S217" s="14">
        <f t="shared" si="163"/>
        <v>1.1313657407407406E-6</v>
      </c>
      <c r="U217" s="9">
        <f>T217/F209</f>
        <v>0</v>
      </c>
      <c r="V217" s="14">
        <f t="shared" si="164"/>
        <v>9.5428240740740733E-7</v>
      </c>
      <c r="X217" s="9">
        <f>W217/F209</f>
        <v>0</v>
      </c>
      <c r="Y217" s="14">
        <f t="shared" si="165"/>
        <v>9.2476851851851848E-7</v>
      </c>
      <c r="AA217" s="9">
        <f>Z217/F209</f>
        <v>0</v>
      </c>
      <c r="AB217" s="14">
        <f t="shared" si="166"/>
        <v>8.9525462962962964E-7</v>
      </c>
      <c r="AD217" s="9">
        <f>AC217/F209</f>
        <v>0</v>
      </c>
      <c r="AE217" s="14">
        <f t="shared" si="167"/>
        <v>8.6574074074074069E-7</v>
      </c>
      <c r="AG217" s="9">
        <f>AF217/F209</f>
        <v>0</v>
      </c>
      <c r="AH217" s="14">
        <f t="shared" si="168"/>
        <v>8.3622685185185185E-7</v>
      </c>
      <c r="AJ217" s="9">
        <f>AI217/F209</f>
        <v>0</v>
      </c>
    </row>
    <row r="220" spans="1:36" ht="25.25" customHeight="1" x14ac:dyDescent="0.35">
      <c r="A220" s="1" t="s">
        <v>9</v>
      </c>
      <c r="B220" s="1" t="s">
        <v>2</v>
      </c>
      <c r="C220" s="1" t="s">
        <v>7</v>
      </c>
      <c r="D220" s="2" t="s">
        <v>0</v>
      </c>
      <c r="E220" s="1" t="s">
        <v>1</v>
      </c>
      <c r="F220" s="1"/>
      <c r="G220" s="1" t="s">
        <v>15</v>
      </c>
      <c r="H220" s="1"/>
      <c r="I220" s="1"/>
      <c r="J220" s="1" t="s">
        <v>16</v>
      </c>
      <c r="K220" s="1"/>
      <c r="L220" s="1"/>
      <c r="M220" s="1" t="s">
        <v>17</v>
      </c>
      <c r="N220" s="1"/>
      <c r="O220" s="1"/>
      <c r="P220" s="1" t="s">
        <v>18</v>
      </c>
      <c r="Q220" s="1"/>
      <c r="R220" s="1"/>
      <c r="S220" s="1" t="s">
        <v>19</v>
      </c>
      <c r="T220" s="1"/>
      <c r="U220" s="1"/>
      <c r="V220" s="1" t="s">
        <v>20</v>
      </c>
      <c r="W220" s="1"/>
      <c r="X220" s="1"/>
      <c r="Y220" s="1" t="s">
        <v>21</v>
      </c>
      <c r="Z220" s="1"/>
      <c r="AA220" s="1"/>
      <c r="AB220" s="1" t="s">
        <v>22</v>
      </c>
      <c r="AC220" s="1"/>
      <c r="AD220" s="1"/>
      <c r="AE220" s="1" t="s">
        <v>23</v>
      </c>
      <c r="AF220" s="1"/>
      <c r="AG220" s="1"/>
      <c r="AH220" s="1" t="s">
        <v>24</v>
      </c>
      <c r="AI220" s="1"/>
      <c r="AJ220" s="1"/>
    </row>
    <row r="221" spans="1:36" ht="25.25" customHeight="1" x14ac:dyDescent="0.35">
      <c r="A221" s="5"/>
      <c r="B221" s="1"/>
      <c r="C221" s="5"/>
      <c r="E221" s="6" t="s">
        <v>8</v>
      </c>
      <c r="F221" s="7" t="s">
        <v>10</v>
      </c>
      <c r="G221" s="6" t="s">
        <v>8</v>
      </c>
      <c r="H221" s="7" t="s">
        <v>10</v>
      </c>
      <c r="I221" s="7" t="s">
        <v>11</v>
      </c>
      <c r="J221" s="6" t="s">
        <v>8</v>
      </c>
      <c r="K221" s="7" t="s">
        <v>10</v>
      </c>
      <c r="L221" s="7" t="s">
        <v>11</v>
      </c>
      <c r="M221" s="6" t="s">
        <v>8</v>
      </c>
      <c r="N221" s="7" t="s">
        <v>10</v>
      </c>
      <c r="O221" s="7" t="s">
        <v>11</v>
      </c>
      <c r="P221" s="6" t="s">
        <v>8</v>
      </c>
      <c r="Q221" s="7" t="s">
        <v>10</v>
      </c>
      <c r="R221" s="7" t="s">
        <v>11</v>
      </c>
      <c r="S221" s="6" t="s">
        <v>8</v>
      </c>
      <c r="T221" s="7" t="s">
        <v>10</v>
      </c>
      <c r="U221" s="7" t="s">
        <v>11</v>
      </c>
      <c r="V221" s="6" t="s">
        <v>8</v>
      </c>
      <c r="W221" s="7" t="s">
        <v>10</v>
      </c>
      <c r="X221" s="7" t="s">
        <v>11</v>
      </c>
      <c r="Y221" s="6" t="s">
        <v>8</v>
      </c>
      <c r="Z221" s="7" t="s">
        <v>10</v>
      </c>
      <c r="AA221" s="7" t="s">
        <v>11</v>
      </c>
      <c r="AB221" s="6" t="s">
        <v>8</v>
      </c>
      <c r="AC221" s="7" t="s">
        <v>10</v>
      </c>
      <c r="AD221" s="7" t="s">
        <v>11</v>
      </c>
      <c r="AE221" s="6" t="s">
        <v>8</v>
      </c>
      <c r="AF221" s="7" t="s">
        <v>10</v>
      </c>
      <c r="AG221" s="7" t="s">
        <v>11</v>
      </c>
      <c r="AH221" s="6" t="s">
        <v>8</v>
      </c>
      <c r="AI221" s="7" t="s">
        <v>10</v>
      </c>
      <c r="AJ221" s="7" t="s">
        <v>11</v>
      </c>
    </row>
    <row r="222" spans="1:36" ht="25.25" customHeight="1" x14ac:dyDescent="0.35">
      <c r="A222" s="1"/>
      <c r="B222" s="8">
        <v>0.9</v>
      </c>
      <c r="C222" s="2" t="s">
        <v>3</v>
      </c>
      <c r="D222" s="2">
        <v>70</v>
      </c>
      <c r="E222" s="9">
        <f>D222*0.9</f>
        <v>63</v>
      </c>
      <c r="F222" s="10">
        <v>0.52200000000000002</v>
      </c>
      <c r="G222" s="9">
        <f>E222*1.03</f>
        <v>64.89</v>
      </c>
      <c r="H222" s="9">
        <v>0.51500000000000001</v>
      </c>
      <c r="I222" s="9">
        <f>H222/F222</f>
        <v>0.98659003831417624</v>
      </c>
      <c r="J222" s="9">
        <f>E222*1.06</f>
        <v>66.78</v>
      </c>
      <c r="K222" s="9">
        <v>0.50600000000000001</v>
      </c>
      <c r="L222" s="9">
        <f>K222/F222</f>
        <v>0.96934865900383138</v>
      </c>
      <c r="M222" s="9">
        <f>E222*1.09</f>
        <v>68.67</v>
      </c>
      <c r="N222" s="9">
        <v>0.498</v>
      </c>
      <c r="O222" s="9">
        <f>N222/F222</f>
        <v>0.95402298850574707</v>
      </c>
      <c r="P222" s="9">
        <f>E222*1.12</f>
        <v>70.56</v>
      </c>
      <c r="Q222" s="9">
        <v>0.49099999999999999</v>
      </c>
      <c r="R222" s="9">
        <f>Q222/F222</f>
        <v>0.94061302681992331</v>
      </c>
      <c r="S222" s="9">
        <f>E222*1.15</f>
        <v>72.449999999999989</v>
      </c>
      <c r="T222" s="9">
        <v>0.48499999999999999</v>
      </c>
      <c r="U222" s="9">
        <f>T222/F222</f>
        <v>0.92911877394636011</v>
      </c>
      <c r="V222" s="9">
        <f>E222*0.97</f>
        <v>61.11</v>
      </c>
      <c r="W222" s="9">
        <v>0.53200000000000003</v>
      </c>
      <c r="X222" s="9">
        <f>W222/F222</f>
        <v>1.0191570881226053</v>
      </c>
      <c r="Y222" s="9">
        <f>E222*0.94</f>
        <v>59.22</v>
      </c>
      <c r="Z222" s="9">
        <v>0.54200000000000004</v>
      </c>
      <c r="AA222" s="9">
        <f>Z222/F222</f>
        <v>1.0383141762452108</v>
      </c>
      <c r="AB222" s="9">
        <f>E222*0.91</f>
        <v>57.330000000000005</v>
      </c>
      <c r="AC222" s="9">
        <v>0.55100000000000005</v>
      </c>
      <c r="AD222" s="9">
        <f>AC222/F222</f>
        <v>1.0555555555555556</v>
      </c>
      <c r="AE222" s="9">
        <f>E222*0.88</f>
        <v>55.44</v>
      </c>
      <c r="AF222" s="9">
        <v>0.56200000000000006</v>
      </c>
      <c r="AG222" s="9">
        <f>AF222/F222</f>
        <v>1.0766283524904214</v>
      </c>
      <c r="AH222" s="9">
        <f>E222*0.85</f>
        <v>53.55</v>
      </c>
      <c r="AI222" s="9">
        <v>0.58899999999999997</v>
      </c>
      <c r="AJ222" s="9">
        <f>AI222/F222</f>
        <v>1.1283524904214559</v>
      </c>
    </row>
    <row r="223" spans="1:36" ht="25.25" customHeight="1" x14ac:dyDescent="0.35">
      <c r="A223" s="5"/>
      <c r="B223" s="5"/>
      <c r="C223" s="2" t="s">
        <v>29</v>
      </c>
      <c r="D223" s="2">
        <v>90</v>
      </c>
      <c r="E223" s="9">
        <f>D223*0.9</f>
        <v>81</v>
      </c>
      <c r="F223" s="10">
        <v>0.52200000000000002</v>
      </c>
      <c r="G223" s="9">
        <f t="shared" ref="G223:G230" si="170">E223*1.03</f>
        <v>83.43</v>
      </c>
      <c r="H223" s="9">
        <v>0.503</v>
      </c>
      <c r="I223" s="9">
        <f>H223/F222</f>
        <v>0.96360153256704972</v>
      </c>
      <c r="J223" s="9">
        <f>E223*1.06</f>
        <v>85.86</v>
      </c>
      <c r="K223" s="9">
        <v>0.48899999999999999</v>
      </c>
      <c r="L223" s="9">
        <f>K223/F222</f>
        <v>0.93678160919540221</v>
      </c>
      <c r="M223" s="9">
        <f t="shared" ref="M223:M230" si="171">E223*1.09</f>
        <v>88.29</v>
      </c>
      <c r="N223" s="9">
        <v>0.47399999999999998</v>
      </c>
      <c r="O223" s="9">
        <f>N223/F222</f>
        <v>0.90804597701149414</v>
      </c>
      <c r="P223" s="7" t="s">
        <v>14</v>
      </c>
      <c r="R223" s="9">
        <f>Q223/F222</f>
        <v>0</v>
      </c>
      <c r="S223" s="7" t="s">
        <v>14</v>
      </c>
      <c r="U223" s="9">
        <f>T223/F222</f>
        <v>0</v>
      </c>
      <c r="V223" s="9">
        <f t="shared" ref="V223:V230" si="172">E223*0.97</f>
        <v>78.569999999999993</v>
      </c>
      <c r="W223" s="9">
        <v>0.54400000000000004</v>
      </c>
      <c r="X223" s="9">
        <f>W223/F222</f>
        <v>1.0421455938697319</v>
      </c>
      <c r="Y223" s="9">
        <f t="shared" ref="Y223:Y230" si="173">E223*0.94</f>
        <v>76.14</v>
      </c>
      <c r="Z223" s="9">
        <v>0.56699999999999995</v>
      </c>
      <c r="AA223" s="9">
        <f>Z223/F222</f>
        <v>1.086206896551724</v>
      </c>
      <c r="AB223" s="9">
        <f t="shared" ref="AB223:AB230" si="174">E223*0.91</f>
        <v>73.710000000000008</v>
      </c>
      <c r="AC223" s="9">
        <v>0.59099999999999997</v>
      </c>
      <c r="AD223" s="9">
        <f>AC223/F222</f>
        <v>1.132183908045977</v>
      </c>
      <c r="AE223" s="9">
        <f t="shared" ref="AE223:AE230" si="175">E223*0.88</f>
        <v>71.28</v>
      </c>
      <c r="AF223" s="9">
        <v>0.61499999999999999</v>
      </c>
      <c r="AG223" s="9">
        <f>AF223/F222</f>
        <v>1.1781609195402298</v>
      </c>
      <c r="AH223" s="9">
        <f t="shared" ref="AH223:AH230" si="176">E223*0.85</f>
        <v>68.849999999999994</v>
      </c>
      <c r="AI223" s="9">
        <v>0.68500000000000005</v>
      </c>
      <c r="AJ223" s="9">
        <f>AI223/F222</f>
        <v>1.3122605363984674</v>
      </c>
    </row>
    <row r="224" spans="1:36" ht="25.25" customHeight="1" x14ac:dyDescent="0.35">
      <c r="A224" s="5"/>
      <c r="B224" s="5"/>
      <c r="C224" s="2" t="s">
        <v>30</v>
      </c>
      <c r="D224" s="2">
        <v>2</v>
      </c>
      <c r="E224" s="9">
        <f>16.5+D224*0.9</f>
        <v>18.3</v>
      </c>
      <c r="F224" s="10">
        <v>0.52200000000000002</v>
      </c>
      <c r="G224" s="9">
        <f t="shared" si="170"/>
        <v>18.849</v>
      </c>
      <c r="H224" s="9">
        <v>0.51400000000000001</v>
      </c>
      <c r="I224" s="9">
        <f>H224/F222</f>
        <v>0.98467432950191569</v>
      </c>
      <c r="J224" s="9">
        <f>E224*1.06</f>
        <v>19.398000000000003</v>
      </c>
      <c r="K224" s="9">
        <v>0.505</v>
      </c>
      <c r="L224" s="9">
        <f>K224/F222</f>
        <v>0.96743295019157083</v>
      </c>
      <c r="M224" s="9">
        <f t="shared" si="171"/>
        <v>19.947000000000003</v>
      </c>
      <c r="N224" s="9">
        <v>0.497</v>
      </c>
      <c r="O224" s="9">
        <f>N224/F222</f>
        <v>0.95210727969348652</v>
      </c>
      <c r="P224" s="9">
        <f t="shared" ref="P224:P230" si="177">E224*1.12</f>
        <v>20.496000000000002</v>
      </c>
      <c r="Q224" s="9">
        <v>0.49</v>
      </c>
      <c r="R224" s="9">
        <f>Q224/F222</f>
        <v>0.93869731800766276</v>
      </c>
      <c r="S224" s="9">
        <f t="shared" ref="S224:S230" si="178">E224*1.15</f>
        <v>21.044999999999998</v>
      </c>
      <c r="T224" s="9">
        <v>0.48399999999999999</v>
      </c>
      <c r="U224" s="9">
        <f>T224/F222</f>
        <v>0.92720306513409956</v>
      </c>
      <c r="V224" s="9">
        <f t="shared" si="172"/>
        <v>17.751000000000001</v>
      </c>
      <c r="W224" s="9">
        <v>0.53100000000000003</v>
      </c>
      <c r="X224" s="9">
        <f>W224/F222</f>
        <v>1.0172413793103448</v>
      </c>
      <c r="Y224" s="9">
        <f t="shared" si="173"/>
        <v>17.201999999999998</v>
      </c>
      <c r="Z224" s="9">
        <v>0.54100000000000004</v>
      </c>
      <c r="AA224" s="9">
        <f>Z224/F222</f>
        <v>1.0363984674329503</v>
      </c>
      <c r="AB224" s="9">
        <f t="shared" si="174"/>
        <v>16.653000000000002</v>
      </c>
      <c r="AC224" s="9">
        <v>0.55500000000000005</v>
      </c>
      <c r="AD224" s="9">
        <f>AC224/F222</f>
        <v>1.0632183908045978</v>
      </c>
      <c r="AE224" s="9">
        <f t="shared" si="175"/>
        <v>16.103999999999999</v>
      </c>
      <c r="AF224" s="9">
        <v>0.56200000000000006</v>
      </c>
      <c r="AG224" s="9">
        <f>AF224/F222</f>
        <v>1.0766283524904214</v>
      </c>
      <c r="AH224" s="9">
        <f t="shared" si="176"/>
        <v>15.555</v>
      </c>
      <c r="AI224" s="9">
        <v>0.57399999999999995</v>
      </c>
      <c r="AJ224" s="9">
        <f>AI224/F222</f>
        <v>1.0996168582375478</v>
      </c>
    </row>
    <row r="225" spans="1:36" ht="25.25" customHeight="1" x14ac:dyDescent="0.35">
      <c r="A225" s="5"/>
      <c r="B225" s="5"/>
      <c r="C225" s="11" t="s">
        <v>31</v>
      </c>
      <c r="D225" s="2">
        <v>35</v>
      </c>
      <c r="E225" s="9">
        <f>25+D225*0.9</f>
        <v>56.5</v>
      </c>
      <c r="F225" s="10">
        <v>0.52200000000000002</v>
      </c>
      <c r="G225" s="9">
        <f t="shared" si="170"/>
        <v>58.195</v>
      </c>
      <c r="H225" s="9">
        <v>0.52900000000000003</v>
      </c>
      <c r="I225" s="9">
        <f>H225/F222</f>
        <v>1.0134099616858239</v>
      </c>
      <c r="J225" s="9">
        <f>E225*1.06</f>
        <v>59.89</v>
      </c>
      <c r="K225" s="9">
        <v>0.53700000000000003</v>
      </c>
      <c r="L225" s="9">
        <f>K225/F222</f>
        <v>1.0287356321839081</v>
      </c>
      <c r="M225" s="9">
        <f t="shared" si="171"/>
        <v>61.585000000000008</v>
      </c>
      <c r="N225" s="9">
        <v>0.54400000000000004</v>
      </c>
      <c r="O225" s="9">
        <f>N225/F222</f>
        <v>1.0421455938697319</v>
      </c>
      <c r="P225" s="9">
        <f t="shared" si="177"/>
        <v>63.280000000000008</v>
      </c>
      <c r="Q225" s="9">
        <v>0.54900000000000004</v>
      </c>
      <c r="R225" s="9">
        <f>Q225/F222</f>
        <v>1.0517241379310345</v>
      </c>
      <c r="S225" s="9">
        <f t="shared" si="178"/>
        <v>64.974999999999994</v>
      </c>
      <c r="T225" s="9">
        <v>0.55900000000000005</v>
      </c>
      <c r="U225" s="9">
        <f>T225/F222</f>
        <v>1.07088122605364</v>
      </c>
      <c r="V225" s="9">
        <f t="shared" si="172"/>
        <v>54.805</v>
      </c>
      <c r="W225" s="9">
        <v>0.51500000000000001</v>
      </c>
      <c r="X225" s="9">
        <f>W225/F222</f>
        <v>0.98659003831417624</v>
      </c>
      <c r="Y225" s="9">
        <f t="shared" si="173"/>
        <v>53.11</v>
      </c>
      <c r="Z225" s="9">
        <v>0.50700000000000001</v>
      </c>
      <c r="AA225" s="9">
        <f>Z225/F222</f>
        <v>0.97126436781609193</v>
      </c>
      <c r="AB225" s="9">
        <f t="shared" si="174"/>
        <v>51.414999999999999</v>
      </c>
      <c r="AC225" s="9">
        <v>0.5</v>
      </c>
      <c r="AD225" s="9">
        <f>AC225/F222</f>
        <v>0.95785440613026818</v>
      </c>
      <c r="AE225" s="9">
        <f t="shared" si="175"/>
        <v>49.72</v>
      </c>
      <c r="AF225" s="9">
        <v>0.49199999999999999</v>
      </c>
      <c r="AG225" s="9">
        <f>AF225/F222</f>
        <v>0.94252873563218387</v>
      </c>
      <c r="AH225" s="9">
        <f t="shared" si="176"/>
        <v>48.024999999999999</v>
      </c>
      <c r="AI225" s="9">
        <v>0.48499999999999999</v>
      </c>
      <c r="AJ225" s="9">
        <f>AI225/F222</f>
        <v>0.92911877394636011</v>
      </c>
    </row>
    <row r="226" spans="1:36" ht="25.25" customHeight="1" x14ac:dyDescent="0.35">
      <c r="A226" s="5"/>
      <c r="B226" s="5"/>
      <c r="C226" s="2" t="s">
        <v>4</v>
      </c>
      <c r="D226" s="2">
        <v>3</v>
      </c>
      <c r="E226" s="9">
        <f>15+D226*0.9</f>
        <v>17.7</v>
      </c>
      <c r="F226" s="10">
        <v>0.52200000000000002</v>
      </c>
      <c r="G226" s="9">
        <f t="shared" si="170"/>
        <v>18.230999999999998</v>
      </c>
      <c r="H226" s="9">
        <v>0.53100000000000003</v>
      </c>
      <c r="I226" s="9">
        <f>H226/F222</f>
        <v>1.0172413793103448</v>
      </c>
      <c r="J226" s="9">
        <f>E226*1.06</f>
        <v>18.762</v>
      </c>
      <c r="K226" s="9">
        <v>0.54</v>
      </c>
      <c r="L226" s="9">
        <f>K226/F222</f>
        <v>1.0344827586206897</v>
      </c>
      <c r="M226" s="9">
        <f t="shared" si="171"/>
        <v>19.292999999999999</v>
      </c>
      <c r="N226" s="9">
        <v>0.54800000000000004</v>
      </c>
      <c r="O226" s="9">
        <f>N226/F222</f>
        <v>1.0498084291187739</v>
      </c>
      <c r="P226" s="9">
        <f t="shared" si="177"/>
        <v>19.824000000000002</v>
      </c>
      <c r="Q226" s="9">
        <v>0.55700000000000005</v>
      </c>
      <c r="R226" s="9">
        <f>Q226/F222</f>
        <v>1.0670498084291189</v>
      </c>
      <c r="S226" s="9">
        <f t="shared" si="178"/>
        <v>20.354999999999997</v>
      </c>
      <c r="T226" s="9">
        <v>0.56599999999999995</v>
      </c>
      <c r="U226" s="9">
        <f>T226/F222</f>
        <v>1.0842911877394634</v>
      </c>
      <c r="V226" s="9">
        <f t="shared" si="172"/>
        <v>17.169</v>
      </c>
      <c r="W226" s="9">
        <v>0.51300000000000001</v>
      </c>
      <c r="X226" s="9">
        <f>W226/F222</f>
        <v>0.98275862068965514</v>
      </c>
      <c r="Y226" s="9">
        <f t="shared" si="173"/>
        <v>16.637999999999998</v>
      </c>
      <c r="Z226" s="9">
        <v>0.504</v>
      </c>
      <c r="AA226" s="9">
        <f>Z226/F222</f>
        <v>0.96551724137931028</v>
      </c>
      <c r="AB226" s="9">
        <f t="shared" si="174"/>
        <v>16.106999999999999</v>
      </c>
      <c r="AC226" s="9">
        <v>0.496</v>
      </c>
      <c r="AD226" s="9">
        <f>AC226/F222</f>
        <v>0.95019157088122597</v>
      </c>
      <c r="AE226" s="9">
        <f t="shared" si="175"/>
        <v>15.575999999999999</v>
      </c>
      <c r="AF226" s="9">
        <v>0.48699999999999999</v>
      </c>
      <c r="AG226" s="9">
        <f>AF226/F222</f>
        <v>0.93295019157088122</v>
      </c>
      <c r="AH226" s="9">
        <f t="shared" si="176"/>
        <v>15.044999999999998</v>
      </c>
      <c r="AI226" s="9">
        <v>0.47899999999999998</v>
      </c>
      <c r="AJ226" s="9">
        <f>AI226/F222</f>
        <v>0.91762452107279691</v>
      </c>
    </row>
    <row r="227" spans="1:36" ht="25.25" hidden="1" customHeight="1" x14ac:dyDescent="0.35">
      <c r="A227" s="5"/>
      <c r="B227" s="5"/>
      <c r="C227" s="12" t="s">
        <v>12</v>
      </c>
      <c r="D227" s="13">
        <v>5.4E-6</v>
      </c>
      <c r="E227" s="14">
        <f>0.0000006+D227*0.9</f>
        <v>5.4600000000000002E-6</v>
      </c>
      <c r="F227" s="10">
        <v>0.52200000000000002</v>
      </c>
      <c r="G227" s="14">
        <f t="shared" si="170"/>
        <v>5.6238000000000003E-6</v>
      </c>
      <c r="I227" s="9">
        <f>H227/F223</f>
        <v>0</v>
      </c>
      <c r="J227" s="14">
        <f t="shared" ref="J227" si="179">E227*1.06</f>
        <v>5.7876000000000003E-6</v>
      </c>
      <c r="L227" s="9">
        <f>K227/F223</f>
        <v>0</v>
      </c>
      <c r="M227" s="14">
        <f t="shared" si="171"/>
        <v>5.9514000000000003E-6</v>
      </c>
      <c r="O227" s="9">
        <f>N227/F223</f>
        <v>0</v>
      </c>
      <c r="P227" s="14">
        <f t="shared" si="177"/>
        <v>6.1152000000000012E-6</v>
      </c>
      <c r="R227" s="9">
        <f>Q227/F223</f>
        <v>0</v>
      </c>
      <c r="S227" s="14">
        <f t="shared" si="178"/>
        <v>6.2789999999999995E-6</v>
      </c>
      <c r="U227" s="9">
        <f>T227/F223</f>
        <v>0</v>
      </c>
      <c r="V227" s="14">
        <f t="shared" si="172"/>
        <v>5.2962000000000002E-6</v>
      </c>
      <c r="X227" s="9">
        <f>W227/F223</f>
        <v>0</v>
      </c>
      <c r="Y227" s="14">
        <f t="shared" si="173"/>
        <v>5.1324000000000002E-6</v>
      </c>
      <c r="AA227" s="9">
        <f>Z227/F223</f>
        <v>0</v>
      </c>
      <c r="AB227" s="14">
        <f t="shared" si="174"/>
        <v>4.9686000000000002E-6</v>
      </c>
      <c r="AD227" s="9">
        <f>AC227/F223</f>
        <v>0</v>
      </c>
      <c r="AE227" s="14">
        <f t="shared" si="175"/>
        <v>4.8048000000000001E-6</v>
      </c>
      <c r="AG227" s="9">
        <f>AF227/F223</f>
        <v>0</v>
      </c>
      <c r="AH227" s="14">
        <f t="shared" si="176"/>
        <v>4.6410000000000001E-6</v>
      </c>
      <c r="AJ227" s="9">
        <f>AI227/F223</f>
        <v>0</v>
      </c>
    </row>
    <row r="228" spans="1:36" ht="25.25" hidden="1" customHeight="1" x14ac:dyDescent="0.35">
      <c r="A228" s="5"/>
      <c r="B228" s="5"/>
      <c r="C228" s="2" t="s">
        <v>13</v>
      </c>
      <c r="D228" s="14">
        <f>100/1000/24/3600/7</f>
        <v>1.6534391534391535E-7</v>
      </c>
      <c r="E228" s="14">
        <f>D228*0.9</f>
        <v>1.4880952380952382E-7</v>
      </c>
      <c r="F228" s="10">
        <v>0.52200000000000002</v>
      </c>
      <c r="G228" s="14">
        <f t="shared" si="170"/>
        <v>1.5327380952380954E-7</v>
      </c>
      <c r="I228" s="9">
        <f>H228/F222</f>
        <v>0</v>
      </c>
      <c r="J228" s="14">
        <f>E228*1.06</f>
        <v>1.5773809523809525E-7</v>
      </c>
      <c r="L228" s="9">
        <f>K228/F222</f>
        <v>0</v>
      </c>
      <c r="M228" s="14">
        <f t="shared" si="171"/>
        <v>1.6220238095238099E-7</v>
      </c>
      <c r="O228" s="9">
        <f>N228/F222</f>
        <v>0</v>
      </c>
      <c r="P228" s="14">
        <f t="shared" si="177"/>
        <v>1.666666666666667E-7</v>
      </c>
      <c r="R228" s="9">
        <f>Q228/F222</f>
        <v>0</v>
      </c>
      <c r="S228" s="14">
        <f t="shared" si="178"/>
        <v>1.7113095238095239E-7</v>
      </c>
      <c r="U228" s="9">
        <f>T228/F222</f>
        <v>0</v>
      </c>
      <c r="V228" s="14">
        <f t="shared" si="172"/>
        <v>1.4434523809523811E-7</v>
      </c>
      <c r="X228" s="9">
        <f>W228/F222</f>
        <v>0</v>
      </c>
      <c r="Y228" s="14">
        <f t="shared" si="173"/>
        <v>1.398809523809524E-7</v>
      </c>
      <c r="AA228" s="9">
        <f>Z228/F222</f>
        <v>0</v>
      </c>
      <c r="AB228" s="14">
        <f t="shared" si="174"/>
        <v>1.3541666666666668E-7</v>
      </c>
      <c r="AD228" s="9">
        <f>AC228/F222</f>
        <v>0</v>
      </c>
      <c r="AE228" s="14">
        <f t="shared" si="175"/>
        <v>1.3095238095238097E-7</v>
      </c>
      <c r="AG228" s="9">
        <f>AF228/F222</f>
        <v>0</v>
      </c>
      <c r="AH228" s="14">
        <f t="shared" si="176"/>
        <v>1.2648809523809526E-7</v>
      </c>
      <c r="AJ228" s="9">
        <f>AI228/F222</f>
        <v>0</v>
      </c>
    </row>
    <row r="229" spans="1:36" s="9" customFormat="1" ht="25.25" hidden="1" customHeight="1" x14ac:dyDescent="0.35">
      <c r="A229" s="5"/>
      <c r="B229" s="5"/>
      <c r="C229" s="7" t="s">
        <v>5</v>
      </c>
      <c r="D229" s="9">
        <v>1</v>
      </c>
      <c r="E229" s="9">
        <f>D229*0.9</f>
        <v>0.9</v>
      </c>
      <c r="F229" s="10">
        <v>0.52200000000000002</v>
      </c>
      <c r="G229" s="9">
        <f t="shared" si="170"/>
        <v>0.92700000000000005</v>
      </c>
      <c r="I229" s="9">
        <f>H229/F222</f>
        <v>0</v>
      </c>
      <c r="J229" s="9">
        <f>E229*1.06</f>
        <v>0.95400000000000007</v>
      </c>
      <c r="L229" s="9">
        <f>K229/F222</f>
        <v>0</v>
      </c>
      <c r="M229" s="9">
        <f t="shared" si="171"/>
        <v>0.98100000000000009</v>
      </c>
      <c r="O229" s="9">
        <f>N229/F222</f>
        <v>0</v>
      </c>
      <c r="P229" s="9">
        <f t="shared" si="177"/>
        <v>1.0080000000000002</v>
      </c>
      <c r="R229" s="9">
        <f>Q229/F222</f>
        <v>0</v>
      </c>
      <c r="S229" s="9">
        <f t="shared" si="178"/>
        <v>1.0349999999999999</v>
      </c>
      <c r="U229" s="9">
        <f>T229/F222</f>
        <v>0</v>
      </c>
      <c r="V229" s="9">
        <f t="shared" si="172"/>
        <v>0.873</v>
      </c>
      <c r="X229" s="9">
        <f>W229/F222</f>
        <v>0</v>
      </c>
      <c r="Y229" s="9">
        <f t="shared" si="173"/>
        <v>0.84599999999999997</v>
      </c>
      <c r="AA229" s="9">
        <f>Z229/F222</f>
        <v>0</v>
      </c>
      <c r="AB229" s="9">
        <f t="shared" si="174"/>
        <v>0.81900000000000006</v>
      </c>
      <c r="AD229" s="9">
        <f>AC229/F222</f>
        <v>0</v>
      </c>
      <c r="AE229" s="9">
        <f t="shared" si="175"/>
        <v>0.79200000000000004</v>
      </c>
      <c r="AG229" s="9">
        <f>AF229/F222</f>
        <v>0</v>
      </c>
      <c r="AH229" s="9">
        <f t="shared" si="176"/>
        <v>0.76500000000000001</v>
      </c>
      <c r="AJ229" s="9">
        <f>AI229/F222</f>
        <v>0</v>
      </c>
    </row>
    <row r="230" spans="1:36" ht="25.25" hidden="1" customHeight="1" x14ac:dyDescent="0.35">
      <c r="A230" s="5"/>
      <c r="B230" s="5"/>
      <c r="C230" s="2" t="s">
        <v>6</v>
      </c>
      <c r="D230" s="14">
        <f>100/1000/24/3600</f>
        <v>1.1574074074074074E-6</v>
      </c>
      <c r="E230" s="14">
        <f>D230*0.9</f>
        <v>1.0416666666666667E-6</v>
      </c>
      <c r="F230" s="10">
        <v>0.52200000000000002</v>
      </c>
      <c r="G230" s="14">
        <f t="shared" si="170"/>
        <v>1.0729166666666668E-6</v>
      </c>
      <c r="I230" s="9">
        <f>H230/F222</f>
        <v>0</v>
      </c>
      <c r="J230" s="14">
        <f>E230*1.06</f>
        <v>1.1041666666666668E-6</v>
      </c>
      <c r="L230" s="9">
        <f>K230/F222</f>
        <v>0</v>
      </c>
      <c r="M230" s="14">
        <f t="shared" si="171"/>
        <v>1.1354166666666669E-6</v>
      </c>
      <c r="O230" s="9">
        <f>N230/F222</f>
        <v>0</v>
      </c>
      <c r="P230" s="14">
        <f t="shared" si="177"/>
        <v>1.1666666666666668E-6</v>
      </c>
      <c r="R230" s="9">
        <f>Q230/F222</f>
        <v>0</v>
      </c>
      <c r="S230" s="14">
        <f t="shared" si="178"/>
        <v>1.1979166666666667E-6</v>
      </c>
      <c r="U230" s="9">
        <f>T230/F222</f>
        <v>0</v>
      </c>
      <c r="V230" s="14">
        <f t="shared" si="172"/>
        <v>1.0104166666666666E-6</v>
      </c>
      <c r="X230" s="9">
        <f>W230/F222</f>
        <v>0</v>
      </c>
      <c r="Y230" s="14">
        <f t="shared" si="173"/>
        <v>9.7916666666666668E-7</v>
      </c>
      <c r="AA230" s="9">
        <f>Z230/F222</f>
        <v>0</v>
      </c>
      <c r="AB230" s="14">
        <f t="shared" si="174"/>
        <v>9.4791666666666677E-7</v>
      </c>
      <c r="AD230" s="9">
        <f>AC230/F222</f>
        <v>0</v>
      </c>
      <c r="AE230" s="14">
        <f t="shared" si="175"/>
        <v>9.1666666666666675E-7</v>
      </c>
      <c r="AG230" s="9">
        <f>AF230/F222</f>
        <v>0</v>
      </c>
      <c r="AH230" s="14">
        <f t="shared" si="176"/>
        <v>8.8541666666666673E-7</v>
      </c>
      <c r="AJ230" s="9">
        <f>AI230/F222</f>
        <v>0</v>
      </c>
    </row>
    <row r="231" spans="1:36" x14ac:dyDescent="0.35">
      <c r="E231" s="14"/>
    </row>
    <row r="233" spans="1:36" ht="25.25" customHeight="1" x14ac:dyDescent="0.35">
      <c r="A233" s="1" t="s">
        <v>9</v>
      </c>
      <c r="B233" s="1" t="s">
        <v>2</v>
      </c>
      <c r="C233" s="1" t="s">
        <v>7</v>
      </c>
      <c r="D233" s="2" t="s">
        <v>0</v>
      </c>
      <c r="E233" s="1" t="s">
        <v>1</v>
      </c>
      <c r="F233" s="1"/>
      <c r="G233" s="1" t="s">
        <v>15</v>
      </c>
      <c r="H233" s="1"/>
      <c r="I233" s="1"/>
      <c r="J233" s="1" t="s">
        <v>16</v>
      </c>
      <c r="K233" s="1"/>
      <c r="L233" s="1"/>
      <c r="M233" s="1" t="s">
        <v>17</v>
      </c>
      <c r="N233" s="1"/>
      <c r="O233" s="1"/>
      <c r="P233" s="1" t="s">
        <v>18</v>
      </c>
      <c r="Q233" s="1"/>
      <c r="R233" s="1"/>
      <c r="S233" s="1" t="s">
        <v>19</v>
      </c>
      <c r="T233" s="1"/>
      <c r="U233" s="1"/>
      <c r="V233" s="1" t="s">
        <v>20</v>
      </c>
      <c r="W233" s="1"/>
      <c r="X233" s="1"/>
      <c r="Y233" s="1" t="s">
        <v>21</v>
      </c>
      <c r="Z233" s="1"/>
      <c r="AA233" s="1"/>
      <c r="AB233" s="1" t="s">
        <v>22</v>
      </c>
      <c r="AC233" s="1"/>
      <c r="AD233" s="1"/>
      <c r="AE233" s="1" t="s">
        <v>23</v>
      </c>
      <c r="AF233" s="1"/>
      <c r="AG233" s="1"/>
      <c r="AH233" s="1" t="s">
        <v>24</v>
      </c>
      <c r="AI233" s="1"/>
      <c r="AJ233" s="1"/>
    </row>
    <row r="234" spans="1:36" ht="25.25" customHeight="1" x14ac:dyDescent="0.35">
      <c r="A234" s="5"/>
      <c r="B234" s="1"/>
      <c r="C234" s="5"/>
      <c r="E234" s="6" t="s">
        <v>8</v>
      </c>
      <c r="F234" s="7" t="s">
        <v>10</v>
      </c>
      <c r="G234" s="6" t="s">
        <v>8</v>
      </c>
      <c r="H234" s="7" t="s">
        <v>10</v>
      </c>
      <c r="I234" s="7" t="s">
        <v>11</v>
      </c>
      <c r="J234" s="6" t="s">
        <v>8</v>
      </c>
      <c r="K234" s="7" t="s">
        <v>10</v>
      </c>
      <c r="L234" s="7" t="s">
        <v>11</v>
      </c>
      <c r="M234" s="6" t="s">
        <v>8</v>
      </c>
      <c r="N234" s="7" t="s">
        <v>10</v>
      </c>
      <c r="O234" s="7" t="s">
        <v>11</v>
      </c>
      <c r="P234" s="6" t="s">
        <v>8</v>
      </c>
      <c r="Q234" s="7" t="s">
        <v>10</v>
      </c>
      <c r="R234" s="7" t="s">
        <v>11</v>
      </c>
      <c r="S234" s="6" t="s">
        <v>8</v>
      </c>
      <c r="T234" s="7" t="s">
        <v>10</v>
      </c>
      <c r="U234" s="7" t="s">
        <v>11</v>
      </c>
      <c r="V234" s="6" t="s">
        <v>8</v>
      </c>
      <c r="W234" s="7" t="s">
        <v>10</v>
      </c>
      <c r="X234" s="7" t="s">
        <v>11</v>
      </c>
      <c r="Y234" s="6" t="s">
        <v>8</v>
      </c>
      <c r="Z234" s="7" t="s">
        <v>10</v>
      </c>
      <c r="AA234" s="7" t="s">
        <v>11</v>
      </c>
      <c r="AB234" s="6" t="s">
        <v>8</v>
      </c>
      <c r="AC234" s="7" t="s">
        <v>10</v>
      </c>
      <c r="AD234" s="7" t="s">
        <v>11</v>
      </c>
      <c r="AE234" s="6" t="s">
        <v>8</v>
      </c>
      <c r="AF234" s="7" t="s">
        <v>10</v>
      </c>
      <c r="AG234" s="7" t="s">
        <v>11</v>
      </c>
      <c r="AH234" s="6" t="s">
        <v>8</v>
      </c>
      <c r="AI234" s="7" t="s">
        <v>10</v>
      </c>
      <c r="AJ234" s="7" t="s">
        <v>11</v>
      </c>
    </row>
    <row r="235" spans="1:36" ht="25.25" customHeight="1" x14ac:dyDescent="0.35">
      <c r="A235" s="1"/>
      <c r="B235" s="8">
        <v>0.95</v>
      </c>
      <c r="C235" s="2" t="s">
        <v>3</v>
      </c>
      <c r="D235" s="2">
        <v>70</v>
      </c>
      <c r="E235" s="9">
        <f>D235*0.95</f>
        <v>66.5</v>
      </c>
      <c r="F235" s="10">
        <v>0.48299999999999998</v>
      </c>
      <c r="G235" s="9">
        <f>E235*1.03</f>
        <v>68.495000000000005</v>
      </c>
      <c r="H235" s="9">
        <v>0.46</v>
      </c>
      <c r="I235" s="9">
        <f>H235/F235</f>
        <v>0.95238095238095244</v>
      </c>
      <c r="J235" s="9">
        <f>E235*1.06</f>
        <v>70.490000000000009</v>
      </c>
      <c r="K235" s="9">
        <v>0.43099999999999999</v>
      </c>
      <c r="L235" s="9">
        <f>K235/F235</f>
        <v>0.89233954451345754</v>
      </c>
      <c r="M235" s="9">
        <f>E235*1.09</f>
        <v>72.484999999999999</v>
      </c>
      <c r="N235" s="9">
        <v>0.41499999999999998</v>
      </c>
      <c r="O235" s="9">
        <f>N235/F235</f>
        <v>0.85921325051759834</v>
      </c>
      <c r="P235" s="9">
        <f>E235*1.12</f>
        <v>74.48</v>
      </c>
      <c r="Q235" s="9">
        <v>0.40799999999999997</v>
      </c>
      <c r="R235" s="9">
        <f>Q235/F235</f>
        <v>0.84472049689440987</v>
      </c>
      <c r="S235" s="9">
        <f>E235*1.15</f>
        <v>76.474999999999994</v>
      </c>
      <c r="T235" s="9">
        <v>0.40200000000000002</v>
      </c>
      <c r="U235" s="9">
        <f>T235/F235</f>
        <v>0.83229813664596286</v>
      </c>
      <c r="V235" s="9">
        <f>E235*0.97</f>
        <v>64.504999999999995</v>
      </c>
      <c r="W235" s="9">
        <v>0.501</v>
      </c>
      <c r="X235" s="9">
        <f>W235/F235</f>
        <v>1.0372670807453417</v>
      </c>
      <c r="Y235" s="9">
        <f>E235*0.94</f>
        <v>62.51</v>
      </c>
      <c r="Z235" s="9">
        <v>0.51700000000000002</v>
      </c>
      <c r="AA235" s="9">
        <f>Z235/F235</f>
        <v>1.0703933747412009</v>
      </c>
      <c r="AB235" s="9">
        <f>E235*0.91</f>
        <v>60.515000000000001</v>
      </c>
      <c r="AC235" s="9">
        <v>0.53600000000000003</v>
      </c>
      <c r="AD235" s="9">
        <f>AC235/F235</f>
        <v>1.1097308488612838</v>
      </c>
      <c r="AE235" s="9">
        <f>E235*0.88</f>
        <v>58.52</v>
      </c>
      <c r="AF235" s="9">
        <v>0.54549999999999998</v>
      </c>
      <c r="AG235" s="9">
        <f>AF235/F235</f>
        <v>1.1293995859213251</v>
      </c>
      <c r="AH235" s="9">
        <f>E235*0.85</f>
        <v>56.524999999999999</v>
      </c>
      <c r="AI235" s="9">
        <v>0.55300000000000005</v>
      </c>
      <c r="AJ235" s="9">
        <f>AI235/F235</f>
        <v>1.1449275362318843</v>
      </c>
    </row>
    <row r="236" spans="1:36" ht="25.25" customHeight="1" x14ac:dyDescent="0.35">
      <c r="A236" s="5"/>
      <c r="B236" s="5"/>
      <c r="C236" s="2" t="s">
        <v>29</v>
      </c>
      <c r="D236" s="2">
        <v>90</v>
      </c>
      <c r="E236" s="9">
        <f>D236*0.95</f>
        <v>85.5</v>
      </c>
      <c r="F236" s="10">
        <v>0.48299999999999998</v>
      </c>
      <c r="G236" s="9">
        <f t="shared" ref="G236:G243" si="180">E236*1.03</f>
        <v>88.064999999999998</v>
      </c>
      <c r="H236" s="9">
        <v>0.43</v>
      </c>
      <c r="I236" s="9">
        <f>H236/F235</f>
        <v>0.89026915113871641</v>
      </c>
      <c r="J236" s="7" t="s">
        <v>14</v>
      </c>
      <c r="L236" s="9">
        <f>K236/F235</f>
        <v>0</v>
      </c>
      <c r="M236" s="7" t="s">
        <v>14</v>
      </c>
      <c r="O236" s="9">
        <f>N236/F235</f>
        <v>0</v>
      </c>
      <c r="P236" s="7" t="s">
        <v>14</v>
      </c>
      <c r="R236" s="9">
        <f>Q236/F235</f>
        <v>0</v>
      </c>
      <c r="S236" s="7" t="s">
        <v>14</v>
      </c>
      <c r="U236" s="9">
        <f>T236/F235</f>
        <v>0</v>
      </c>
      <c r="V236" s="9">
        <f t="shared" ref="V236:V243" si="181">E236*0.97</f>
        <v>82.935000000000002</v>
      </c>
      <c r="W236" s="9">
        <v>0.48699999999999999</v>
      </c>
      <c r="X236" s="9">
        <f>W236/F235</f>
        <v>1.0082815734989647</v>
      </c>
      <c r="Y236" s="9">
        <f t="shared" ref="Y236:Y243" si="182">E236*0.94</f>
        <v>80.36999999999999</v>
      </c>
      <c r="Z236" s="9">
        <v>0.48899999999999999</v>
      </c>
      <c r="AA236" s="9">
        <f>Z236/F235</f>
        <v>1.0124223602484472</v>
      </c>
      <c r="AB236" s="9">
        <f t="shared" ref="AB236:AB243" si="183">E236*0.91</f>
        <v>77.805000000000007</v>
      </c>
      <c r="AC236" s="9">
        <v>0.499</v>
      </c>
      <c r="AD236" s="9">
        <f>AC236/F235</f>
        <v>1.0331262939958592</v>
      </c>
      <c r="AE236" s="9">
        <f t="shared" ref="AE236:AE243" si="184">E236*0.88</f>
        <v>75.239999999999995</v>
      </c>
      <c r="AF236" s="9">
        <v>0.52100000000000002</v>
      </c>
      <c r="AG236" s="9">
        <f>AF236/F235</f>
        <v>1.0786749482401656</v>
      </c>
      <c r="AH236" s="9">
        <f t="shared" ref="AH236:AH243" si="185">E236*0.85</f>
        <v>72.674999999999997</v>
      </c>
      <c r="AI236" s="9">
        <v>0.54300000000000004</v>
      </c>
      <c r="AJ236" s="9">
        <f>AI236/F235</f>
        <v>1.1242236024844721</v>
      </c>
    </row>
    <row r="237" spans="1:36" ht="25.25" customHeight="1" x14ac:dyDescent="0.35">
      <c r="A237" s="5"/>
      <c r="B237" s="5"/>
      <c r="C237" s="2" t="s">
        <v>30</v>
      </c>
      <c r="D237" s="2">
        <v>2</v>
      </c>
      <c r="E237" s="9">
        <f>16.5+D237*0.95</f>
        <v>18.399999999999999</v>
      </c>
      <c r="F237" s="10">
        <v>0.48299999999999998</v>
      </c>
      <c r="G237" s="9">
        <f t="shared" si="180"/>
        <v>18.951999999999998</v>
      </c>
      <c r="H237" s="9">
        <v>0.47499999999999998</v>
      </c>
      <c r="I237" s="9">
        <f>H237/F235</f>
        <v>0.9834368530020704</v>
      </c>
      <c r="J237" s="9">
        <f>E237*1.06</f>
        <v>19.503999999999998</v>
      </c>
      <c r="K237" s="9">
        <v>0.45900000000000002</v>
      </c>
      <c r="L237" s="9">
        <f>K237/F235</f>
        <v>0.9503105590062112</v>
      </c>
      <c r="M237" s="9">
        <f t="shared" ref="M237:M243" si="186">E237*1.09</f>
        <v>20.056000000000001</v>
      </c>
      <c r="N237" s="9">
        <v>0.45200000000000001</v>
      </c>
      <c r="O237" s="9">
        <f>N237/F235</f>
        <v>0.93581780538302284</v>
      </c>
      <c r="P237" s="9">
        <f t="shared" ref="P237:P243" si="187">E237*1.12</f>
        <v>20.608000000000001</v>
      </c>
      <c r="Q237" s="9">
        <v>0.44600000000000001</v>
      </c>
      <c r="R237" s="9">
        <f>Q237/F235</f>
        <v>0.92339544513457561</v>
      </c>
      <c r="S237" s="9">
        <f t="shared" ref="S237:S243" si="188">E237*1.15</f>
        <v>21.159999999999997</v>
      </c>
      <c r="T237" s="9">
        <v>0.439</v>
      </c>
      <c r="U237" s="9">
        <f>T237/F235</f>
        <v>0.90890269151138714</v>
      </c>
      <c r="V237" s="9">
        <f t="shared" si="181"/>
        <v>17.847999999999999</v>
      </c>
      <c r="W237" s="9">
        <v>0.49299999999999999</v>
      </c>
      <c r="X237" s="9">
        <f>W237/F235</f>
        <v>1.020703933747412</v>
      </c>
      <c r="Y237" s="9">
        <f t="shared" si="182"/>
        <v>17.295999999999999</v>
      </c>
      <c r="Z237" s="9">
        <v>0.502</v>
      </c>
      <c r="AA237" s="9">
        <f>Z237/F235</f>
        <v>1.0393374741200829</v>
      </c>
      <c r="AB237" s="9">
        <f t="shared" si="183"/>
        <v>16.744</v>
      </c>
      <c r="AC237" s="9">
        <v>0.51200000000000001</v>
      </c>
      <c r="AD237" s="9">
        <f>AC237/F235</f>
        <v>1.0600414078674949</v>
      </c>
      <c r="AE237" s="9">
        <f t="shared" si="184"/>
        <v>16.192</v>
      </c>
      <c r="AF237" s="9">
        <v>0.52300000000000002</v>
      </c>
      <c r="AG237" s="9">
        <f>AF237/F235</f>
        <v>1.0828157349896481</v>
      </c>
      <c r="AH237" s="9">
        <f t="shared" si="185"/>
        <v>15.639999999999999</v>
      </c>
      <c r="AI237" s="9">
        <v>0.53400000000000003</v>
      </c>
      <c r="AJ237" s="9">
        <f>AI237/F235</f>
        <v>1.1055900621118013</v>
      </c>
    </row>
    <row r="238" spans="1:36" ht="25.25" customHeight="1" x14ac:dyDescent="0.35">
      <c r="A238" s="5"/>
      <c r="B238" s="5"/>
      <c r="C238" s="11" t="s">
        <v>31</v>
      </c>
      <c r="D238" s="2">
        <v>35</v>
      </c>
      <c r="E238" s="9">
        <f>25+D238*0.95</f>
        <v>58.25</v>
      </c>
      <c r="F238" s="10">
        <v>0.48299999999999998</v>
      </c>
      <c r="G238" s="9">
        <f t="shared" si="180"/>
        <v>59.997500000000002</v>
      </c>
      <c r="H238" s="9">
        <v>0.48499999999999999</v>
      </c>
      <c r="I238" s="9">
        <f>H238/F235</f>
        <v>1.0041407867494825</v>
      </c>
      <c r="J238" s="9">
        <f>E238*1.06</f>
        <v>61.745000000000005</v>
      </c>
      <c r="K238" s="9">
        <v>0.48799999999999999</v>
      </c>
      <c r="L238" s="9">
        <f>K238/F235</f>
        <v>1.010351966873706</v>
      </c>
      <c r="M238" s="9">
        <f t="shared" si="186"/>
        <v>63.492500000000007</v>
      </c>
      <c r="N238" s="9">
        <v>0.505</v>
      </c>
      <c r="O238" s="9">
        <f>N238/F235</f>
        <v>1.0455486542443064</v>
      </c>
      <c r="P238" s="9">
        <f t="shared" si="187"/>
        <v>65.240000000000009</v>
      </c>
      <c r="Q238" s="9">
        <v>0.51200000000000001</v>
      </c>
      <c r="R238" s="9">
        <f>Q238/F235</f>
        <v>1.0600414078674949</v>
      </c>
      <c r="S238" s="9">
        <f t="shared" si="188"/>
        <v>66.987499999999997</v>
      </c>
      <c r="T238" s="9">
        <v>0.51800000000000002</v>
      </c>
      <c r="U238" s="9">
        <f>T238/F235</f>
        <v>1.0724637681159421</v>
      </c>
      <c r="V238" s="9">
        <f t="shared" si="181"/>
        <v>56.502499999999998</v>
      </c>
      <c r="W238" s="9">
        <v>0.46800000000000003</v>
      </c>
      <c r="X238" s="9">
        <f>W238/F235</f>
        <v>0.96894409937888204</v>
      </c>
      <c r="Y238" s="9">
        <f t="shared" si="182"/>
        <v>54.754999999999995</v>
      </c>
      <c r="Z238" s="9">
        <v>0.46100000000000002</v>
      </c>
      <c r="AA238" s="9">
        <f>Z238/F235</f>
        <v>0.95445134575569368</v>
      </c>
      <c r="AB238" s="9">
        <f t="shared" si="183"/>
        <v>53.0075</v>
      </c>
      <c r="AC238" s="9">
        <v>0.45400000000000001</v>
      </c>
      <c r="AD238" s="9">
        <f>AC238/F235</f>
        <v>0.93995859213250521</v>
      </c>
      <c r="AE238" s="9">
        <f t="shared" si="184"/>
        <v>51.26</v>
      </c>
      <c r="AF238" s="9">
        <v>0.44700000000000001</v>
      </c>
      <c r="AG238" s="9">
        <f>AF238/F235</f>
        <v>0.92546583850931685</v>
      </c>
      <c r="AH238" s="9">
        <f t="shared" si="185"/>
        <v>49.512499999999996</v>
      </c>
      <c r="AI238" s="9">
        <v>0.44</v>
      </c>
      <c r="AJ238" s="9">
        <f>AI238/F235</f>
        <v>0.91097308488612838</v>
      </c>
    </row>
    <row r="239" spans="1:36" ht="25.25" customHeight="1" x14ac:dyDescent="0.35">
      <c r="A239" s="5"/>
      <c r="B239" s="5"/>
      <c r="C239" s="2" t="s">
        <v>4</v>
      </c>
      <c r="D239" s="2">
        <v>3</v>
      </c>
      <c r="E239" s="9">
        <f>15+D239*0.95</f>
        <v>17.850000000000001</v>
      </c>
      <c r="F239" s="10">
        <v>0.48299999999999998</v>
      </c>
      <c r="G239" s="9">
        <f t="shared" si="180"/>
        <v>18.3855</v>
      </c>
      <c r="H239" s="9">
        <v>0.48599999999999999</v>
      </c>
      <c r="I239" s="9">
        <f>H239/F235</f>
        <v>1.0062111801242235</v>
      </c>
      <c r="J239" s="9">
        <f>E239*1.06</f>
        <v>18.921000000000003</v>
      </c>
      <c r="K239" s="9">
        <v>0.49099999999999999</v>
      </c>
      <c r="L239" s="9">
        <f>K239/F235</f>
        <v>1.0165631469979297</v>
      </c>
      <c r="M239" s="9">
        <f t="shared" si="186"/>
        <v>19.456500000000002</v>
      </c>
      <c r="N239" s="9">
        <v>0.499</v>
      </c>
      <c r="O239" s="9">
        <f>N239/F235</f>
        <v>1.0331262939958592</v>
      </c>
      <c r="P239" s="9">
        <f t="shared" si="187"/>
        <v>19.992000000000004</v>
      </c>
      <c r="Q239" s="9">
        <v>0.50700000000000001</v>
      </c>
      <c r="R239" s="9">
        <f>Q239/F235</f>
        <v>1.0496894409937889</v>
      </c>
      <c r="S239" s="9">
        <f t="shared" si="188"/>
        <v>20.5275</v>
      </c>
      <c r="T239" s="9">
        <v>0.51600000000000001</v>
      </c>
      <c r="U239" s="9">
        <f>T239/F235</f>
        <v>1.0683229813664596</v>
      </c>
      <c r="V239" s="9">
        <f t="shared" si="181"/>
        <v>17.314500000000002</v>
      </c>
      <c r="W239" s="9">
        <v>0.47799999999999998</v>
      </c>
      <c r="X239" s="9">
        <f>W239/F235</f>
        <v>0.98964803312629401</v>
      </c>
      <c r="Y239" s="9">
        <f t="shared" si="182"/>
        <v>16.779</v>
      </c>
      <c r="Z239" s="9">
        <v>0.47</v>
      </c>
      <c r="AA239" s="9">
        <f>Z239/F235</f>
        <v>0.97308488612836441</v>
      </c>
      <c r="AB239" s="9">
        <f t="shared" si="183"/>
        <v>16.243500000000001</v>
      </c>
      <c r="AC239" s="9">
        <v>0.46100000000000002</v>
      </c>
      <c r="AD239" s="9">
        <f>AC239/F235</f>
        <v>0.95445134575569368</v>
      </c>
      <c r="AE239" s="9">
        <f t="shared" si="184"/>
        <v>15.708000000000002</v>
      </c>
      <c r="AF239" s="9">
        <v>0.45400000000000001</v>
      </c>
      <c r="AG239" s="9">
        <f>AF239/F235</f>
        <v>0.93995859213250521</v>
      </c>
      <c r="AH239" s="9">
        <f t="shared" si="185"/>
        <v>15.172500000000001</v>
      </c>
      <c r="AI239" s="9">
        <v>0.44700000000000001</v>
      </c>
      <c r="AJ239" s="9">
        <f>AI239/F235</f>
        <v>0.92546583850931685</v>
      </c>
    </row>
    <row r="240" spans="1:36" ht="25.25" hidden="1" customHeight="1" x14ac:dyDescent="0.35">
      <c r="A240" s="5"/>
      <c r="B240" s="5"/>
      <c r="C240" s="12" t="s">
        <v>12</v>
      </c>
      <c r="D240" s="13">
        <v>5.4E-6</v>
      </c>
      <c r="E240" s="14">
        <f>0.0000006+D240*0.95</f>
        <v>5.7300000000000002E-6</v>
      </c>
      <c r="F240" s="10">
        <v>0.48299999999999998</v>
      </c>
      <c r="G240" s="14">
        <f t="shared" si="180"/>
        <v>5.9019000000000002E-6</v>
      </c>
      <c r="I240" s="9">
        <f>H240/F236</f>
        <v>0</v>
      </c>
      <c r="J240" s="14">
        <f t="shared" ref="J240" si="189">E240*1.06</f>
        <v>6.0738000000000002E-6</v>
      </c>
      <c r="L240" s="9">
        <f>K240/F236</f>
        <v>0</v>
      </c>
      <c r="M240" s="14">
        <f t="shared" si="186"/>
        <v>6.245700000000001E-6</v>
      </c>
      <c r="O240" s="9">
        <f>N240/F236</f>
        <v>0</v>
      </c>
      <c r="P240" s="14">
        <f t="shared" si="187"/>
        <v>6.417600000000001E-6</v>
      </c>
      <c r="R240" s="9">
        <f>Q240/F236</f>
        <v>0</v>
      </c>
      <c r="S240" s="14">
        <f t="shared" si="188"/>
        <v>6.5894999999999993E-6</v>
      </c>
      <c r="U240" s="9">
        <f>T240/F236</f>
        <v>0</v>
      </c>
      <c r="V240" s="14">
        <f t="shared" si="181"/>
        <v>5.5581000000000002E-6</v>
      </c>
      <c r="X240" s="9">
        <f>W240/F236</f>
        <v>0</v>
      </c>
      <c r="Y240" s="14">
        <f t="shared" si="182"/>
        <v>5.3862000000000002E-6</v>
      </c>
      <c r="AA240" s="9">
        <f>Z240/F236</f>
        <v>0</v>
      </c>
      <c r="AB240" s="14">
        <f t="shared" si="183"/>
        <v>5.2143000000000002E-6</v>
      </c>
      <c r="AD240" s="9">
        <f>AC240/F236</f>
        <v>0</v>
      </c>
      <c r="AE240" s="14">
        <f t="shared" si="184"/>
        <v>5.0424000000000002E-6</v>
      </c>
      <c r="AG240" s="9">
        <f>AF240/F236</f>
        <v>0</v>
      </c>
      <c r="AH240" s="14">
        <f t="shared" si="185"/>
        <v>4.8705000000000002E-6</v>
      </c>
      <c r="AJ240" s="9">
        <f>AI240/F236</f>
        <v>0</v>
      </c>
    </row>
    <row r="241" spans="1:36" ht="25.25" hidden="1" customHeight="1" x14ac:dyDescent="0.35">
      <c r="A241" s="5"/>
      <c r="B241" s="5"/>
      <c r="C241" s="2" t="s">
        <v>13</v>
      </c>
      <c r="D241" s="14">
        <f>100/1000/24/3600/7</f>
        <v>1.6534391534391535E-7</v>
      </c>
      <c r="E241" s="14">
        <f>D241*0.95</f>
        <v>1.5707671957671957E-7</v>
      </c>
      <c r="F241" s="10">
        <v>0.48299999999999998</v>
      </c>
      <c r="G241" s="14">
        <f t="shared" si="180"/>
        <v>1.6178902116402117E-7</v>
      </c>
      <c r="I241" s="9">
        <f>H241/F235</f>
        <v>0</v>
      </c>
      <c r="J241" s="14">
        <f>E241*1.06</f>
        <v>1.6650132275132274E-7</v>
      </c>
      <c r="L241" s="9">
        <f>K241/F235</f>
        <v>0</v>
      </c>
      <c r="M241" s="14">
        <f t="shared" si="186"/>
        <v>1.7121362433862434E-7</v>
      </c>
      <c r="O241" s="9">
        <f>N241/F235</f>
        <v>0</v>
      </c>
      <c r="P241" s="14">
        <f t="shared" si="187"/>
        <v>1.7592592592592594E-7</v>
      </c>
      <c r="R241" s="9">
        <f>Q241/F235</f>
        <v>0</v>
      </c>
      <c r="S241" s="14">
        <f t="shared" si="188"/>
        <v>1.8063822751322749E-7</v>
      </c>
      <c r="U241" s="9">
        <f>T241/F235</f>
        <v>0</v>
      </c>
      <c r="V241" s="14">
        <f t="shared" si="181"/>
        <v>1.5236441798941797E-7</v>
      </c>
      <c r="X241" s="9">
        <f>W241/F235</f>
        <v>0</v>
      </c>
      <c r="Y241" s="14">
        <f t="shared" si="182"/>
        <v>1.476521164021164E-7</v>
      </c>
      <c r="AA241" s="9">
        <f>Z241/F235</f>
        <v>0</v>
      </c>
      <c r="AB241" s="14">
        <f t="shared" si="183"/>
        <v>1.4293981481481483E-7</v>
      </c>
      <c r="AD241" s="9">
        <f>AC241/F235</f>
        <v>0</v>
      </c>
      <c r="AE241" s="14">
        <f t="shared" si="184"/>
        <v>1.3822751322751323E-7</v>
      </c>
      <c r="AG241" s="9">
        <f>AF241/F235</f>
        <v>0</v>
      </c>
      <c r="AH241" s="14">
        <f t="shared" si="185"/>
        <v>1.3351521164021163E-7</v>
      </c>
      <c r="AJ241" s="9">
        <f>AI241/F235</f>
        <v>0</v>
      </c>
    </row>
    <row r="242" spans="1:36" s="9" customFormat="1" ht="25.25" hidden="1" customHeight="1" x14ac:dyDescent="0.35">
      <c r="A242" s="5"/>
      <c r="B242" s="5"/>
      <c r="C242" s="7" t="s">
        <v>5</v>
      </c>
      <c r="D242" s="9">
        <v>1</v>
      </c>
      <c r="E242" s="9">
        <f>D242*0.95</f>
        <v>0.95</v>
      </c>
      <c r="F242" s="10">
        <v>0.48299999999999998</v>
      </c>
      <c r="G242" s="9">
        <f t="shared" si="180"/>
        <v>0.97849999999999993</v>
      </c>
      <c r="I242" s="9">
        <f>H242/F235</f>
        <v>0</v>
      </c>
      <c r="J242" s="9">
        <f>E242*1.06</f>
        <v>1.0069999999999999</v>
      </c>
      <c r="L242" s="9">
        <f>K242/F235</f>
        <v>0</v>
      </c>
      <c r="M242" s="9">
        <f t="shared" si="186"/>
        <v>1.0355000000000001</v>
      </c>
      <c r="O242" s="9">
        <f>N242/F235</f>
        <v>0</v>
      </c>
      <c r="P242" s="9">
        <f t="shared" si="187"/>
        <v>1.0640000000000001</v>
      </c>
      <c r="R242" s="9">
        <f>Q242/F235</f>
        <v>0</v>
      </c>
      <c r="S242" s="9">
        <f t="shared" si="188"/>
        <v>1.0924999999999998</v>
      </c>
      <c r="U242" s="9">
        <f>T242/F235</f>
        <v>0</v>
      </c>
      <c r="V242" s="9">
        <f t="shared" si="181"/>
        <v>0.92149999999999999</v>
      </c>
      <c r="X242" s="9">
        <f>W242/F235</f>
        <v>0</v>
      </c>
      <c r="Y242" s="9">
        <f t="shared" si="182"/>
        <v>0.8929999999999999</v>
      </c>
      <c r="AA242" s="9">
        <f>Z242/F235</f>
        <v>0</v>
      </c>
      <c r="AB242" s="9">
        <f t="shared" si="183"/>
        <v>0.86449999999999994</v>
      </c>
      <c r="AD242" s="9">
        <f>AC242/F235</f>
        <v>0</v>
      </c>
      <c r="AE242" s="9">
        <f t="shared" si="184"/>
        <v>0.83599999999999997</v>
      </c>
      <c r="AG242" s="9">
        <f>AF242/F235</f>
        <v>0</v>
      </c>
      <c r="AH242" s="9">
        <f t="shared" si="185"/>
        <v>0.8075</v>
      </c>
      <c r="AJ242" s="9">
        <f>AI242/F235</f>
        <v>0</v>
      </c>
    </row>
    <row r="243" spans="1:36" ht="25.25" hidden="1" customHeight="1" x14ac:dyDescent="0.35">
      <c r="A243" s="5"/>
      <c r="B243" s="5"/>
      <c r="C243" s="2" t="s">
        <v>6</v>
      </c>
      <c r="D243" s="14">
        <f>100/1000/24/3600</f>
        <v>1.1574074074074074E-6</v>
      </c>
      <c r="E243" s="14">
        <f>D243*0.95</f>
        <v>1.0995370370370369E-6</v>
      </c>
      <c r="F243" s="10">
        <v>0.48299999999999998</v>
      </c>
      <c r="G243" s="14">
        <f t="shared" si="180"/>
        <v>1.132523148148148E-6</v>
      </c>
      <c r="I243" s="9">
        <f>H243/F235</f>
        <v>0</v>
      </c>
      <c r="J243" s="14">
        <f>E243*1.06</f>
        <v>1.1655092592592591E-6</v>
      </c>
      <c r="L243" s="9">
        <f>K243/F235</f>
        <v>0</v>
      </c>
      <c r="M243" s="14">
        <f t="shared" si="186"/>
        <v>1.1984953703703704E-6</v>
      </c>
      <c r="O243" s="9">
        <f>N243/F235</f>
        <v>0</v>
      </c>
      <c r="P243" s="14">
        <f t="shared" si="187"/>
        <v>1.2314814814814815E-6</v>
      </c>
      <c r="R243" s="9">
        <f>Q243/F235</f>
        <v>0</v>
      </c>
      <c r="S243" s="14">
        <f t="shared" si="188"/>
        <v>1.2644675925925924E-6</v>
      </c>
      <c r="U243" s="9">
        <f>T243/F235</f>
        <v>0</v>
      </c>
      <c r="V243" s="14">
        <f t="shared" si="181"/>
        <v>1.0665509259259259E-6</v>
      </c>
      <c r="X243" s="9">
        <f>W243/F235</f>
        <v>0</v>
      </c>
      <c r="Y243" s="14">
        <f t="shared" si="182"/>
        <v>1.0335648148148148E-6</v>
      </c>
      <c r="AA243" s="9">
        <f>Z243/F235</f>
        <v>0</v>
      </c>
      <c r="AB243" s="14">
        <f t="shared" si="183"/>
        <v>1.0005787037037037E-6</v>
      </c>
      <c r="AD243" s="9">
        <f>AC243/F235</f>
        <v>0</v>
      </c>
      <c r="AE243" s="14">
        <f t="shared" si="184"/>
        <v>9.6759259259259259E-7</v>
      </c>
      <c r="AG243" s="9">
        <f>AF243/F235</f>
        <v>0</v>
      </c>
      <c r="AH243" s="14">
        <f t="shared" si="185"/>
        <v>9.346064814814814E-7</v>
      </c>
      <c r="AJ243" s="9">
        <f>AI243/F235</f>
        <v>0</v>
      </c>
    </row>
  </sheetData>
  <mergeCells count="301">
    <mergeCell ref="AE104:AG104"/>
    <mergeCell ref="AH104:AJ104"/>
    <mergeCell ref="E104:F104"/>
    <mergeCell ref="S1:U1"/>
    <mergeCell ref="Y1:AA1"/>
    <mergeCell ref="AB1:AD1"/>
    <mergeCell ref="AE1:AG1"/>
    <mergeCell ref="AH1:AJ1"/>
    <mergeCell ref="V1:X1"/>
    <mergeCell ref="AH14:AJ14"/>
    <mergeCell ref="Y27:AA27"/>
    <mergeCell ref="AB27:AD27"/>
    <mergeCell ref="AE27:AG27"/>
    <mergeCell ref="AH27:AJ27"/>
    <mergeCell ref="Y40:AA40"/>
    <mergeCell ref="AB40:AD40"/>
    <mergeCell ref="AE40:AG40"/>
    <mergeCell ref="AH40:AJ40"/>
    <mergeCell ref="Y53:AA53"/>
    <mergeCell ref="AB53:AD53"/>
    <mergeCell ref="AE53:AG53"/>
    <mergeCell ref="AH53:AJ53"/>
    <mergeCell ref="Y66:AA66"/>
    <mergeCell ref="AB66:AD66"/>
    <mergeCell ref="A1:A2"/>
    <mergeCell ref="A3:A11"/>
    <mergeCell ref="B1:B2"/>
    <mergeCell ref="C1:C2"/>
    <mergeCell ref="G1:I1"/>
    <mergeCell ref="E1:F1"/>
    <mergeCell ref="B3:B11"/>
    <mergeCell ref="A14:A15"/>
    <mergeCell ref="B14:B15"/>
    <mergeCell ref="C14:C15"/>
    <mergeCell ref="E14:F14"/>
    <mergeCell ref="A16:A24"/>
    <mergeCell ref="B16:B24"/>
    <mergeCell ref="J1:L1"/>
    <mergeCell ref="M1:O1"/>
    <mergeCell ref="P1:R1"/>
    <mergeCell ref="V14:X14"/>
    <mergeCell ref="Y14:AA14"/>
    <mergeCell ref="AB14:AD14"/>
    <mergeCell ref="AE14:AG14"/>
    <mergeCell ref="G14:I14"/>
    <mergeCell ref="J14:L14"/>
    <mergeCell ref="M14:O14"/>
    <mergeCell ref="P14:R14"/>
    <mergeCell ref="S14:U14"/>
    <mergeCell ref="A29:A37"/>
    <mergeCell ref="B29:B37"/>
    <mergeCell ref="J27:L27"/>
    <mergeCell ref="M27:O27"/>
    <mergeCell ref="P27:R27"/>
    <mergeCell ref="S27:U27"/>
    <mergeCell ref="V27:X27"/>
    <mergeCell ref="A27:A28"/>
    <mergeCell ref="B27:B28"/>
    <mergeCell ref="C27:C28"/>
    <mergeCell ref="E27:F27"/>
    <mergeCell ref="G27:I27"/>
    <mergeCell ref="A42:A50"/>
    <mergeCell ref="B42:B50"/>
    <mergeCell ref="J40:L40"/>
    <mergeCell ref="M40:O40"/>
    <mergeCell ref="P40:R40"/>
    <mergeCell ref="S40:U40"/>
    <mergeCell ref="V40:X40"/>
    <mergeCell ref="A40:A41"/>
    <mergeCell ref="B40:B41"/>
    <mergeCell ref="C40:C41"/>
    <mergeCell ref="E40:F40"/>
    <mergeCell ref="G40:I40"/>
    <mergeCell ref="A55:A63"/>
    <mergeCell ref="B55:B63"/>
    <mergeCell ref="J53:L53"/>
    <mergeCell ref="M53:O53"/>
    <mergeCell ref="P53:R53"/>
    <mergeCell ref="S53:U53"/>
    <mergeCell ref="V53:X53"/>
    <mergeCell ref="A53:A54"/>
    <mergeCell ref="B53:B54"/>
    <mergeCell ref="C53:C54"/>
    <mergeCell ref="E53:F53"/>
    <mergeCell ref="G53:I53"/>
    <mergeCell ref="AE66:AG66"/>
    <mergeCell ref="AH66:AJ66"/>
    <mergeCell ref="A68:A76"/>
    <mergeCell ref="B68:B76"/>
    <mergeCell ref="J66:L66"/>
    <mergeCell ref="M66:O66"/>
    <mergeCell ref="P66:R66"/>
    <mergeCell ref="S66:U66"/>
    <mergeCell ref="V66:X66"/>
    <mergeCell ref="A66:A67"/>
    <mergeCell ref="B66:B67"/>
    <mergeCell ref="C66:C67"/>
    <mergeCell ref="E66:F66"/>
    <mergeCell ref="G66:I66"/>
    <mergeCell ref="Y79:AA79"/>
    <mergeCell ref="AB79:AD79"/>
    <mergeCell ref="AE79:AG79"/>
    <mergeCell ref="AH79:AJ79"/>
    <mergeCell ref="A81:A89"/>
    <mergeCell ref="B81:B89"/>
    <mergeCell ref="J79:L79"/>
    <mergeCell ref="M79:O79"/>
    <mergeCell ref="P79:R79"/>
    <mergeCell ref="S79:U79"/>
    <mergeCell ref="V79:X79"/>
    <mergeCell ref="A79:A80"/>
    <mergeCell ref="B79:B80"/>
    <mergeCell ref="C79:C80"/>
    <mergeCell ref="E79:F79"/>
    <mergeCell ref="G79:I79"/>
    <mergeCell ref="AE92:AG92"/>
    <mergeCell ref="AH92:AJ92"/>
    <mergeCell ref="A94:A102"/>
    <mergeCell ref="B94:B102"/>
    <mergeCell ref="J92:L92"/>
    <mergeCell ref="M92:O92"/>
    <mergeCell ref="P92:R92"/>
    <mergeCell ref="S92:U92"/>
    <mergeCell ref="V92:X92"/>
    <mergeCell ref="A92:A93"/>
    <mergeCell ref="B92:B93"/>
    <mergeCell ref="C92:C93"/>
    <mergeCell ref="E92:F92"/>
    <mergeCell ref="G92:I92"/>
    <mergeCell ref="M116:O116"/>
    <mergeCell ref="P116:R116"/>
    <mergeCell ref="A105:A113"/>
    <mergeCell ref="B105:B113"/>
    <mergeCell ref="A116:A117"/>
    <mergeCell ref="B116:B117"/>
    <mergeCell ref="C116:C117"/>
    <mergeCell ref="Y92:AA92"/>
    <mergeCell ref="AB92:AD92"/>
    <mergeCell ref="G104:I104"/>
    <mergeCell ref="J104:L104"/>
    <mergeCell ref="M104:O104"/>
    <mergeCell ref="P104:R104"/>
    <mergeCell ref="S104:U104"/>
    <mergeCell ref="V104:X104"/>
    <mergeCell ref="Y104:AA104"/>
    <mergeCell ref="AB104:AD104"/>
    <mergeCell ref="AH116:AJ116"/>
    <mergeCell ref="A118:A126"/>
    <mergeCell ref="B118:B126"/>
    <mergeCell ref="A129:A130"/>
    <mergeCell ref="B129:B130"/>
    <mergeCell ref="C129:C130"/>
    <mergeCell ref="E129:F129"/>
    <mergeCell ref="G129:I129"/>
    <mergeCell ref="J129:L129"/>
    <mergeCell ref="M129:O129"/>
    <mergeCell ref="P129:R129"/>
    <mergeCell ref="S129:U129"/>
    <mergeCell ref="V129:X129"/>
    <mergeCell ref="Y129:AA129"/>
    <mergeCell ref="AB129:AD129"/>
    <mergeCell ref="AE129:AG129"/>
    <mergeCell ref="S116:U116"/>
    <mergeCell ref="V116:X116"/>
    <mergeCell ref="Y116:AA116"/>
    <mergeCell ref="AB116:AD116"/>
    <mergeCell ref="AE116:AG116"/>
    <mergeCell ref="E116:F116"/>
    <mergeCell ref="G116:I116"/>
    <mergeCell ref="J116:L116"/>
    <mergeCell ref="AH129:AJ129"/>
    <mergeCell ref="A131:A139"/>
    <mergeCell ref="B131:B139"/>
    <mergeCell ref="A142:A143"/>
    <mergeCell ref="B142:B143"/>
    <mergeCell ref="C142:C143"/>
    <mergeCell ref="E142:F142"/>
    <mergeCell ref="G142:I142"/>
    <mergeCell ref="J142:L142"/>
    <mergeCell ref="M142:O142"/>
    <mergeCell ref="P142:R142"/>
    <mergeCell ref="S142:U142"/>
    <mergeCell ref="V142:X142"/>
    <mergeCell ref="Y142:AA142"/>
    <mergeCell ref="AB142:AD142"/>
    <mergeCell ref="AE142:AG142"/>
    <mergeCell ref="AH142:AJ142"/>
    <mergeCell ref="Y155:AA155"/>
    <mergeCell ref="AB155:AD155"/>
    <mergeCell ref="AE155:AG155"/>
    <mergeCell ref="AH155:AJ155"/>
    <mergeCell ref="A157:A165"/>
    <mergeCell ref="B157:B165"/>
    <mergeCell ref="A144:A152"/>
    <mergeCell ref="B144:B152"/>
    <mergeCell ref="A155:A156"/>
    <mergeCell ref="B155:B156"/>
    <mergeCell ref="C155:C156"/>
    <mergeCell ref="E155:F155"/>
    <mergeCell ref="G155:I155"/>
    <mergeCell ref="J155:L155"/>
    <mergeCell ref="M155:O155"/>
    <mergeCell ref="G168:I168"/>
    <mergeCell ref="J168:L168"/>
    <mergeCell ref="M168:O168"/>
    <mergeCell ref="P168:R168"/>
    <mergeCell ref="S168:U168"/>
    <mergeCell ref="P155:R155"/>
    <mergeCell ref="S155:U155"/>
    <mergeCell ref="V155:X155"/>
    <mergeCell ref="V168:X168"/>
    <mergeCell ref="Y168:AA168"/>
    <mergeCell ref="AB168:AD168"/>
    <mergeCell ref="AE168:AG168"/>
    <mergeCell ref="AH168:AJ168"/>
    <mergeCell ref="A170:A178"/>
    <mergeCell ref="B170:B178"/>
    <mergeCell ref="A181:A182"/>
    <mergeCell ref="B181:B182"/>
    <mergeCell ref="C181:C182"/>
    <mergeCell ref="E181:F181"/>
    <mergeCell ref="G181:I181"/>
    <mergeCell ref="J181:L181"/>
    <mergeCell ref="M181:O181"/>
    <mergeCell ref="P181:R181"/>
    <mergeCell ref="S181:U181"/>
    <mergeCell ref="V181:X181"/>
    <mergeCell ref="Y181:AA181"/>
    <mergeCell ref="AB181:AD181"/>
    <mergeCell ref="AE181:AG181"/>
    <mergeCell ref="AH181:AJ181"/>
    <mergeCell ref="A168:A169"/>
    <mergeCell ref="B168:B169"/>
    <mergeCell ref="C168:C169"/>
    <mergeCell ref="E168:F168"/>
    <mergeCell ref="AB194:AD194"/>
    <mergeCell ref="AE194:AG194"/>
    <mergeCell ref="AH194:AJ194"/>
    <mergeCell ref="A196:A204"/>
    <mergeCell ref="B196:B204"/>
    <mergeCell ref="A183:A191"/>
    <mergeCell ref="B183:B191"/>
    <mergeCell ref="A194:A195"/>
    <mergeCell ref="B194:B195"/>
    <mergeCell ref="C194:C195"/>
    <mergeCell ref="E194:F194"/>
    <mergeCell ref="G194:I194"/>
    <mergeCell ref="J194:L194"/>
    <mergeCell ref="M194:O194"/>
    <mergeCell ref="M207:O207"/>
    <mergeCell ref="P207:R207"/>
    <mergeCell ref="S207:U207"/>
    <mergeCell ref="P194:R194"/>
    <mergeCell ref="S194:U194"/>
    <mergeCell ref="V194:X194"/>
    <mergeCell ref="Y194:AA194"/>
    <mergeCell ref="V207:X207"/>
    <mergeCell ref="Y207:AA207"/>
    <mergeCell ref="AB207:AD207"/>
    <mergeCell ref="AE207:AG207"/>
    <mergeCell ref="AH207:AJ207"/>
    <mergeCell ref="A209:A217"/>
    <mergeCell ref="B209:B217"/>
    <mergeCell ref="A220:A221"/>
    <mergeCell ref="B220:B221"/>
    <mergeCell ref="C220:C221"/>
    <mergeCell ref="E220:F220"/>
    <mergeCell ref="G220:I220"/>
    <mergeCell ref="J220:L220"/>
    <mergeCell ref="M220:O220"/>
    <mergeCell ref="P220:R220"/>
    <mergeCell ref="S220:U220"/>
    <mergeCell ref="V220:X220"/>
    <mergeCell ref="Y220:AA220"/>
    <mergeCell ref="AB220:AD220"/>
    <mergeCell ref="AE220:AG220"/>
    <mergeCell ref="A207:A208"/>
    <mergeCell ref="B207:B208"/>
    <mergeCell ref="C207:C208"/>
    <mergeCell ref="E207:F207"/>
    <mergeCell ref="G207:I207"/>
    <mergeCell ref="J207:L207"/>
    <mergeCell ref="AH233:AJ233"/>
    <mergeCell ref="A235:A243"/>
    <mergeCell ref="B235:B243"/>
    <mergeCell ref="AH220:AJ220"/>
    <mergeCell ref="A222:A230"/>
    <mergeCell ref="B222:B230"/>
    <mergeCell ref="A233:A234"/>
    <mergeCell ref="B233:B234"/>
    <mergeCell ref="C233:C234"/>
    <mergeCell ref="E233:F233"/>
    <mergeCell ref="G233:I233"/>
    <mergeCell ref="J233:L233"/>
    <mergeCell ref="M233:O233"/>
    <mergeCell ref="P233:R233"/>
    <mergeCell ref="S233:U233"/>
    <mergeCell ref="V233:X233"/>
    <mergeCell ref="Y233:AA233"/>
    <mergeCell ref="AB233:AD233"/>
    <mergeCell ref="AE233:AG2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陈忠源</dc:creator>
  <cp:lastModifiedBy>42134489@qq.com</cp:lastModifiedBy>
  <dcterms:created xsi:type="dcterms:W3CDTF">2022-04-23T13:18:41Z</dcterms:created>
  <dcterms:modified xsi:type="dcterms:W3CDTF">2024-08-27T11:42:58Z</dcterms:modified>
</cp:coreProperties>
</file>