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480" yWindow="60" windowWidth="14355" windowHeight="8220" tabRatio="920" activeTab="5"/>
  </bookViews>
  <sheets>
    <sheet name="Unbalanced design, ANOVA tool" sheetId="1" r:id="rId1"/>
    <sheet name="ANOVA - Balanced correlations" sheetId="4" r:id="rId2"/>
    <sheet name="ANOVA - Unbalanced correlation" sheetId="5" r:id="rId3"/>
    <sheet name="Models Comparison Approach" sheetId="6" r:id="rId4"/>
    <sheet name="A Priori Ordering Approach" sheetId="8" r:id="rId5"/>
    <sheet name="2 X 2 X 2" sheetId="9" r:id="rId6"/>
  </sheets>
  <definedNames>
    <definedName name="solver_adj" localSheetId="1" hidden="1">'ANOVA - Balanced correlations'!$B$2:$B$19</definedName>
    <definedName name="solver_adj" localSheetId="2" hidden="1">'ANOVA - Unbalanced correlation'!$B$2:$B$21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'ANOVA - Balanced correlations'!$M$12</definedName>
    <definedName name="solver_lhs1" localSheetId="2" hidden="1">'ANOVA - Unbalanced correlation'!$M$12</definedName>
    <definedName name="solver_lhs2" localSheetId="1" hidden="1">'ANOVA - Balanced correlations'!$M$4</definedName>
    <definedName name="solver_lhs2" localSheetId="2" hidden="1">'ANOVA - Unbalanced correlation'!$M$4</definedName>
    <definedName name="solver_lhs3" localSheetId="1" hidden="1">'ANOVA - Balanced correlations'!$M$6</definedName>
    <definedName name="solver_lhs3" localSheetId="2" hidden="1">'ANOVA - Unbalanced correlation'!$M$6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'ANOVA - Balanced correlations'!$O$15</definedName>
    <definedName name="solver_opt" localSheetId="2" hidden="1">'ANOVA - Unbalanced correlation'!$O$15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hs1" localSheetId="1" hidden="1">0.125</definedName>
    <definedName name="solver_rhs1" localSheetId="2" hidden="1">0.125</definedName>
    <definedName name="solver_rhs2" localSheetId="1" hidden="1">0.125</definedName>
    <definedName name="solver_rhs2" localSheetId="2" hidden="1">0.125</definedName>
    <definedName name="solver_rhs3" localSheetId="1" hidden="1">0.12</definedName>
    <definedName name="solver_rhs3" localSheetId="2" hidden="1">0.12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3</definedName>
    <definedName name="solver_typ" localSheetId="2" hidden="1">3</definedName>
    <definedName name="solver_val" localSheetId="1" hidden="1">0.125</definedName>
    <definedName name="solver_val" localSheetId="2" hidden="1">0.125</definedName>
    <definedName name="solver_ver" localSheetId="1" hidden="1">3</definedName>
    <definedName name="solver_ver" localSheetId="2" hidden="1">3</definedName>
  </definedNames>
  <calcPr calcId="144315"/>
</workbook>
</file>

<file path=xl/calcChain.xml><?xml version="1.0" encoding="utf-8"?>
<calcChain xmlns="http://schemas.openxmlformats.org/spreadsheetml/2006/main">
  <c r="O13" i="8" l="1"/>
  <c r="P27" i="9" l="1"/>
  <c r="P28" i="9"/>
  <c r="P29" i="9"/>
  <c r="P30" i="9"/>
  <c r="P31" i="9"/>
  <c r="P32" i="9"/>
  <c r="P26" i="9"/>
  <c r="O27" i="9"/>
  <c r="O28" i="9"/>
  <c r="O29" i="9"/>
  <c r="O30" i="9"/>
  <c r="O31" i="9"/>
  <c r="O32" i="9"/>
  <c r="O26" i="9"/>
  <c r="N27" i="9"/>
  <c r="N28" i="9"/>
  <c r="N29" i="9"/>
  <c r="N30" i="9"/>
  <c r="N31" i="9"/>
  <c r="N32" i="9"/>
  <c r="N33" i="9"/>
  <c r="N26" i="9"/>
  <c r="M33" i="9"/>
  <c r="M10" i="9"/>
  <c r="N10" i="9"/>
  <c r="O10" i="9"/>
  <c r="P10" i="9"/>
  <c r="Q10" i="9"/>
  <c r="R10" i="9"/>
  <c r="L10" i="9"/>
  <c r="N11" i="9"/>
  <c r="L18" i="9" s="1"/>
  <c r="M11" i="9"/>
  <c r="L27" i="9" s="1"/>
  <c r="L11" i="9"/>
  <c r="L16" i="9" s="1"/>
  <c r="F3" i="9"/>
  <c r="P11" i="9" s="1"/>
  <c r="G3" i="9"/>
  <c r="H3" i="9"/>
  <c r="I3" i="9"/>
  <c r="F4" i="9"/>
  <c r="G4" i="9"/>
  <c r="H4" i="9"/>
  <c r="I4" i="9"/>
  <c r="F5" i="9"/>
  <c r="G5" i="9"/>
  <c r="H5" i="9"/>
  <c r="I5" i="9"/>
  <c r="F6" i="9"/>
  <c r="G6" i="9"/>
  <c r="H6" i="9"/>
  <c r="I6" i="9"/>
  <c r="F7" i="9"/>
  <c r="G7" i="9"/>
  <c r="H7" i="9"/>
  <c r="I7" i="9"/>
  <c r="F8" i="9"/>
  <c r="G8" i="9"/>
  <c r="H8" i="9"/>
  <c r="I8" i="9"/>
  <c r="F9" i="9"/>
  <c r="G9" i="9"/>
  <c r="H9" i="9"/>
  <c r="I9" i="9"/>
  <c r="F10" i="9"/>
  <c r="G10" i="9"/>
  <c r="H10" i="9"/>
  <c r="I10" i="9"/>
  <c r="F11" i="9"/>
  <c r="G11" i="9"/>
  <c r="H11" i="9"/>
  <c r="I11" i="9"/>
  <c r="F12" i="9"/>
  <c r="G12" i="9"/>
  <c r="H12" i="9"/>
  <c r="I12" i="9"/>
  <c r="F13" i="9"/>
  <c r="G13" i="9"/>
  <c r="H13" i="9"/>
  <c r="I13" i="9"/>
  <c r="F14" i="9"/>
  <c r="G14" i="9"/>
  <c r="H14" i="9"/>
  <c r="I14" i="9"/>
  <c r="F15" i="9"/>
  <c r="G15" i="9"/>
  <c r="H15" i="9"/>
  <c r="I15" i="9"/>
  <c r="F16" i="9"/>
  <c r="G16" i="9"/>
  <c r="H16" i="9"/>
  <c r="I16" i="9"/>
  <c r="F17" i="9"/>
  <c r="G17" i="9"/>
  <c r="H17" i="9"/>
  <c r="I17" i="9"/>
  <c r="F18" i="9"/>
  <c r="G18" i="9"/>
  <c r="H18" i="9"/>
  <c r="I18" i="9"/>
  <c r="F19" i="9"/>
  <c r="G19" i="9"/>
  <c r="H19" i="9"/>
  <c r="I19" i="9"/>
  <c r="F20" i="9"/>
  <c r="G20" i="9"/>
  <c r="H20" i="9"/>
  <c r="I20" i="9"/>
  <c r="F21" i="9"/>
  <c r="G21" i="9"/>
  <c r="H21" i="9"/>
  <c r="I21" i="9"/>
  <c r="F22" i="9"/>
  <c r="G22" i="9"/>
  <c r="H22" i="9"/>
  <c r="I22" i="9"/>
  <c r="F23" i="9"/>
  <c r="G23" i="9"/>
  <c r="H23" i="9"/>
  <c r="I23" i="9"/>
  <c r="F24" i="9"/>
  <c r="G24" i="9"/>
  <c r="H24" i="9"/>
  <c r="I24" i="9"/>
  <c r="F25" i="9"/>
  <c r="G25" i="9"/>
  <c r="H25" i="9"/>
  <c r="I25" i="9"/>
  <c r="F26" i="9"/>
  <c r="G26" i="9"/>
  <c r="H26" i="9"/>
  <c r="I26" i="9"/>
  <c r="F27" i="9"/>
  <c r="G27" i="9"/>
  <c r="H27" i="9"/>
  <c r="I27" i="9"/>
  <c r="F28" i="9"/>
  <c r="G28" i="9"/>
  <c r="H28" i="9"/>
  <c r="I28" i="9"/>
  <c r="F29" i="9"/>
  <c r="G29" i="9"/>
  <c r="H29" i="9"/>
  <c r="I29" i="9"/>
  <c r="F30" i="9"/>
  <c r="G30" i="9"/>
  <c r="H30" i="9"/>
  <c r="I30" i="9"/>
  <c r="F31" i="9"/>
  <c r="G31" i="9"/>
  <c r="H31" i="9"/>
  <c r="I31" i="9"/>
  <c r="F32" i="9"/>
  <c r="G32" i="9"/>
  <c r="H32" i="9"/>
  <c r="I32" i="9"/>
  <c r="F33" i="9"/>
  <c r="G33" i="9"/>
  <c r="H33" i="9"/>
  <c r="I33" i="9"/>
  <c r="I2" i="9"/>
  <c r="H2" i="9"/>
  <c r="Q11" i="9" s="1"/>
  <c r="G2" i="9"/>
  <c r="F2" i="9"/>
  <c r="O11" i="9" s="1"/>
  <c r="P12" i="9" l="1"/>
  <c r="M20" i="9" s="1"/>
  <c r="O20" i="9" s="1"/>
  <c r="L30" i="9"/>
  <c r="L20" i="9"/>
  <c r="L29" i="9"/>
  <c r="L19" i="9"/>
  <c r="L31" i="9"/>
  <c r="L21" i="9"/>
  <c r="Q12" i="9"/>
  <c r="M21" i="9" s="1"/>
  <c r="O21" i="9" s="1"/>
  <c r="L26" i="9"/>
  <c r="L28" i="9"/>
  <c r="R11" i="9"/>
  <c r="K2" i="9" a="1"/>
  <c r="K2" i="9" s="1"/>
  <c r="M12" i="9"/>
  <c r="M17" i="9" s="1"/>
  <c r="O17" i="9" s="1"/>
  <c r="L17" i="9"/>
  <c r="R6" i="9"/>
  <c r="P6" i="9"/>
  <c r="N6" i="9"/>
  <c r="L6" i="9"/>
  <c r="R5" i="9"/>
  <c r="P5" i="9"/>
  <c r="N5" i="9"/>
  <c r="L5" i="9"/>
  <c r="N23" i="9" s="1"/>
  <c r="R4" i="9"/>
  <c r="P4" i="9"/>
  <c r="N4" i="9"/>
  <c r="L4" i="9"/>
  <c r="R3" i="9"/>
  <c r="P3" i="9"/>
  <c r="N3" i="9"/>
  <c r="L3" i="9"/>
  <c r="R2" i="9"/>
  <c r="P2" i="9"/>
  <c r="N2" i="9"/>
  <c r="L2" i="9"/>
  <c r="Q6" i="9"/>
  <c r="O6" i="9"/>
  <c r="M6" i="9"/>
  <c r="K6" i="9"/>
  <c r="O12" i="9" s="1"/>
  <c r="M19" i="9" s="1"/>
  <c r="O19" i="9" s="1"/>
  <c r="Q5" i="9"/>
  <c r="O5" i="9"/>
  <c r="M5" i="9"/>
  <c r="K5" i="9"/>
  <c r="Q4" i="9"/>
  <c r="O4" i="9"/>
  <c r="M4" i="9"/>
  <c r="K4" i="9"/>
  <c r="Q3" i="9"/>
  <c r="O3" i="9"/>
  <c r="M3" i="9"/>
  <c r="K3" i="9"/>
  <c r="Q2" i="9"/>
  <c r="O2" i="9"/>
  <c r="M2" i="9"/>
  <c r="O19" i="8"/>
  <c r="O20" i="8" s="1"/>
  <c r="N19" i="8"/>
  <c r="N20" i="8" s="1"/>
  <c r="M19" i="8"/>
  <c r="M20" i="8" s="1"/>
  <c r="Q20" i="8" s="1"/>
  <c r="N12" i="6"/>
  <c r="N11" i="6"/>
  <c r="N10" i="6"/>
  <c r="Q13" i="8"/>
  <c r="M2" i="8" a="1"/>
  <c r="N2" i="8" s="1"/>
  <c r="N13" i="8"/>
  <c r="M13" i="8"/>
  <c r="O8" i="8"/>
  <c r="Q19" i="8" l="1"/>
  <c r="R12" i="9"/>
  <c r="M22" i="9" s="1"/>
  <c r="O22" i="9" s="1"/>
  <c r="L32" i="9"/>
  <c r="L22" i="9"/>
  <c r="L33" i="9"/>
  <c r="L23" i="9"/>
  <c r="M23" i="9" s="1"/>
  <c r="O23" i="9" s="1"/>
  <c r="N12" i="9"/>
  <c r="M18" i="9" s="1"/>
  <c r="O18" i="9" s="1"/>
  <c r="L12" i="9"/>
  <c r="M16" i="9" s="1"/>
  <c r="O16" i="9" s="1"/>
  <c r="P16" i="9" s="1"/>
  <c r="Q16" i="9" s="1"/>
  <c r="O6" i="8"/>
  <c r="M6" i="8"/>
  <c r="N5" i="8"/>
  <c r="O4" i="8"/>
  <c r="M4" i="8"/>
  <c r="N3" i="8"/>
  <c r="O2" i="8"/>
  <c r="M2" i="8"/>
  <c r="N6" i="8"/>
  <c r="O5" i="8"/>
  <c r="M5" i="8"/>
  <c r="N4" i="8"/>
  <c r="O3" i="8"/>
  <c r="M3" i="8"/>
  <c r="O14" i="8"/>
  <c r="M14" i="8"/>
  <c r="N14" i="8"/>
  <c r="J13" i="6"/>
  <c r="N6" i="6"/>
  <c r="N3" i="6"/>
  <c r="J6" i="6"/>
  <c r="J3" i="6"/>
  <c r="K17" i="6" a="1"/>
  <c r="K17" i="6" s="1"/>
  <c r="F17" i="6" a="1"/>
  <c r="F17" i="6" s="1"/>
  <c r="C3" i="6"/>
  <c r="D3" i="6"/>
  <c r="E3" i="6"/>
  <c r="C4" i="6"/>
  <c r="D4" i="6"/>
  <c r="E4" i="6" s="1"/>
  <c r="C5" i="6"/>
  <c r="D5" i="6"/>
  <c r="E5" i="6"/>
  <c r="C6" i="6"/>
  <c r="D6" i="6"/>
  <c r="E6" i="6" s="1"/>
  <c r="C7" i="6"/>
  <c r="D7" i="6"/>
  <c r="E7" i="6"/>
  <c r="C8" i="6"/>
  <c r="D8" i="6"/>
  <c r="E8" i="6" s="1"/>
  <c r="C9" i="6"/>
  <c r="D9" i="6"/>
  <c r="E9" i="6"/>
  <c r="C10" i="6"/>
  <c r="D10" i="6"/>
  <c r="E10" i="6" s="1"/>
  <c r="C11" i="6"/>
  <c r="D11" i="6"/>
  <c r="E11" i="6"/>
  <c r="C12" i="6"/>
  <c r="D12" i="6"/>
  <c r="E12" i="6" s="1"/>
  <c r="C13" i="6"/>
  <c r="D13" i="6"/>
  <c r="E13" i="6"/>
  <c r="C14" i="6"/>
  <c r="D14" i="6"/>
  <c r="E14" i="6" s="1"/>
  <c r="C15" i="6"/>
  <c r="D15" i="6"/>
  <c r="E15" i="6"/>
  <c r="E2" i="6"/>
  <c r="D2" i="6"/>
  <c r="C2" i="6"/>
  <c r="C13" i="5"/>
  <c r="D13" i="5"/>
  <c r="E13" i="5"/>
  <c r="F13" i="5"/>
  <c r="G13" i="5"/>
  <c r="H13" i="5"/>
  <c r="I13" i="5"/>
  <c r="J13" i="5"/>
  <c r="C12" i="5"/>
  <c r="D12" i="5"/>
  <c r="E12" i="5"/>
  <c r="G12" i="5" s="1"/>
  <c r="F12" i="5"/>
  <c r="H12" i="5" s="1"/>
  <c r="F21" i="5"/>
  <c r="E21" i="5"/>
  <c r="D21" i="5"/>
  <c r="C21" i="5"/>
  <c r="G21" i="5" s="1"/>
  <c r="F20" i="5"/>
  <c r="E20" i="5"/>
  <c r="D20" i="5"/>
  <c r="C20" i="5"/>
  <c r="G20" i="5" s="1"/>
  <c r="F19" i="5"/>
  <c r="E19" i="5"/>
  <c r="D19" i="5"/>
  <c r="C19" i="5"/>
  <c r="G19" i="5" s="1"/>
  <c r="F18" i="5"/>
  <c r="E18" i="5"/>
  <c r="D18" i="5"/>
  <c r="C18" i="5"/>
  <c r="G18" i="5" s="1"/>
  <c r="F17" i="5"/>
  <c r="E17" i="5"/>
  <c r="D17" i="5"/>
  <c r="C17" i="5"/>
  <c r="G17" i="5" s="1"/>
  <c r="F16" i="5"/>
  <c r="E16" i="5"/>
  <c r="D16" i="5"/>
  <c r="C16" i="5"/>
  <c r="G16" i="5" s="1"/>
  <c r="F15" i="5"/>
  <c r="E15" i="5"/>
  <c r="D15" i="5"/>
  <c r="C15" i="5"/>
  <c r="G15" i="5" s="1"/>
  <c r="F14" i="5"/>
  <c r="E14" i="5"/>
  <c r="D14" i="5"/>
  <c r="C14" i="5"/>
  <c r="G14" i="5" s="1"/>
  <c r="F11" i="5"/>
  <c r="E11" i="5"/>
  <c r="D11" i="5"/>
  <c r="C11" i="5"/>
  <c r="G11" i="5" s="1"/>
  <c r="F10" i="5"/>
  <c r="E10" i="5"/>
  <c r="D10" i="5"/>
  <c r="C10" i="5"/>
  <c r="G10" i="5" s="1"/>
  <c r="F9" i="5"/>
  <c r="E9" i="5"/>
  <c r="I9" i="5" s="1"/>
  <c r="D9" i="5"/>
  <c r="J9" i="5" s="1"/>
  <c r="C9" i="5"/>
  <c r="H9" i="5" s="1"/>
  <c r="F8" i="5"/>
  <c r="E8" i="5"/>
  <c r="D8" i="5"/>
  <c r="J8" i="5" s="1"/>
  <c r="C8" i="5"/>
  <c r="F7" i="5"/>
  <c r="E7" i="5"/>
  <c r="D7" i="5"/>
  <c r="I7" i="5" s="1"/>
  <c r="C7" i="5"/>
  <c r="G7" i="5" s="1"/>
  <c r="F6" i="5"/>
  <c r="E6" i="5"/>
  <c r="D6" i="5"/>
  <c r="I6" i="5" s="1"/>
  <c r="C6" i="5"/>
  <c r="G6" i="5" s="1"/>
  <c r="F5" i="5"/>
  <c r="E5" i="5"/>
  <c r="D5" i="5"/>
  <c r="J5" i="5" s="1"/>
  <c r="C5" i="5"/>
  <c r="H5" i="5" s="1"/>
  <c r="F4" i="5"/>
  <c r="E4" i="5"/>
  <c r="D4" i="5"/>
  <c r="J4" i="5" s="1"/>
  <c r="C4" i="5"/>
  <c r="F3" i="5"/>
  <c r="E3" i="5"/>
  <c r="D3" i="5"/>
  <c r="C3" i="5"/>
  <c r="G3" i="5" s="1"/>
  <c r="F2" i="5"/>
  <c r="E2" i="5"/>
  <c r="D2" i="5"/>
  <c r="M4" i="5" s="1"/>
  <c r="C2" i="5"/>
  <c r="N10" i="4"/>
  <c r="O10" i="4"/>
  <c r="P10" i="4"/>
  <c r="Q10" i="4"/>
  <c r="R10" i="4"/>
  <c r="S10" i="4"/>
  <c r="T10" i="4"/>
  <c r="M10" i="4"/>
  <c r="N9" i="4"/>
  <c r="O9" i="4"/>
  <c r="P9" i="4"/>
  <c r="Q9" i="4"/>
  <c r="R9" i="4"/>
  <c r="S9" i="4"/>
  <c r="M9" i="4"/>
  <c r="N8" i="4"/>
  <c r="O8" i="4"/>
  <c r="P8" i="4"/>
  <c r="Q8" i="4"/>
  <c r="R8" i="4"/>
  <c r="M8" i="4"/>
  <c r="N7" i="4"/>
  <c r="O7" i="4"/>
  <c r="P7" i="4"/>
  <c r="Q7" i="4"/>
  <c r="M7" i="4"/>
  <c r="N6" i="4"/>
  <c r="O6" i="4"/>
  <c r="P6" i="4"/>
  <c r="M6" i="4"/>
  <c r="O5" i="4"/>
  <c r="N5" i="4"/>
  <c r="M5" i="4"/>
  <c r="N4" i="4"/>
  <c r="M4" i="4"/>
  <c r="M3" i="4"/>
  <c r="P20" i="9" l="1"/>
  <c r="Q20" i="9" s="1"/>
  <c r="P22" i="9"/>
  <c r="Q22" i="9" s="1"/>
  <c r="P19" i="9"/>
  <c r="Q19" i="9" s="1"/>
  <c r="P18" i="9"/>
  <c r="Q18" i="9" s="1"/>
  <c r="P21" i="9"/>
  <c r="Q21" i="9" s="1"/>
  <c r="P17" i="9"/>
  <c r="Q17" i="9" s="1"/>
  <c r="Q14" i="8"/>
  <c r="L21" i="6"/>
  <c r="M20" i="6"/>
  <c r="K20" i="6"/>
  <c r="L19" i="6"/>
  <c r="M18" i="6"/>
  <c r="K18" i="6"/>
  <c r="L17" i="6"/>
  <c r="M21" i="6"/>
  <c r="K21" i="6"/>
  <c r="L20" i="6"/>
  <c r="M19" i="6"/>
  <c r="K19" i="6"/>
  <c r="L18" i="6"/>
  <c r="M17" i="6"/>
  <c r="I21" i="6"/>
  <c r="G21" i="6"/>
  <c r="I20" i="6"/>
  <c r="G20" i="6"/>
  <c r="I19" i="6"/>
  <c r="G19" i="6"/>
  <c r="I18" i="6"/>
  <c r="G18" i="6"/>
  <c r="I17" i="6"/>
  <c r="G17" i="6"/>
  <c r="H21" i="6"/>
  <c r="F21" i="6"/>
  <c r="H20" i="6"/>
  <c r="F20" i="6"/>
  <c r="H19" i="6"/>
  <c r="F19" i="6"/>
  <c r="J9" i="6" s="1"/>
  <c r="H18" i="6"/>
  <c r="F18" i="6"/>
  <c r="H17" i="6"/>
  <c r="I5" i="5"/>
  <c r="J12" i="5"/>
  <c r="I12" i="5"/>
  <c r="H6" i="5"/>
  <c r="H7" i="5"/>
  <c r="P8" i="5" s="1"/>
  <c r="H3" i="5"/>
  <c r="N5" i="5"/>
  <c r="H2" i="5"/>
  <c r="I3" i="5"/>
  <c r="H4" i="5"/>
  <c r="M5" i="5"/>
  <c r="H8" i="5"/>
  <c r="I8" i="5"/>
  <c r="I10" i="5"/>
  <c r="H10" i="5"/>
  <c r="I11" i="5"/>
  <c r="H11" i="5"/>
  <c r="I14" i="5"/>
  <c r="H14" i="5"/>
  <c r="I15" i="5"/>
  <c r="H15" i="5"/>
  <c r="I16" i="5"/>
  <c r="H16" i="5"/>
  <c r="I17" i="5"/>
  <c r="H17" i="5"/>
  <c r="I18" i="5"/>
  <c r="H18" i="5"/>
  <c r="I19" i="5"/>
  <c r="H19" i="5"/>
  <c r="I20" i="5"/>
  <c r="H20" i="5"/>
  <c r="I21" i="5"/>
  <c r="H21" i="5"/>
  <c r="N8" i="5"/>
  <c r="G4" i="5"/>
  <c r="O5" i="5"/>
  <c r="J6" i="5"/>
  <c r="P6" i="5"/>
  <c r="J7" i="5"/>
  <c r="O6" i="5"/>
  <c r="I2" i="5"/>
  <c r="M6" i="5"/>
  <c r="J2" i="5"/>
  <c r="J3" i="5"/>
  <c r="I4" i="5"/>
  <c r="G5" i="5"/>
  <c r="N6" i="5"/>
  <c r="G8" i="5"/>
  <c r="G9" i="5"/>
  <c r="J10" i="5"/>
  <c r="J11" i="5"/>
  <c r="J14" i="5"/>
  <c r="J15" i="5"/>
  <c r="J16" i="5"/>
  <c r="J17" i="5"/>
  <c r="J18" i="5"/>
  <c r="J19" i="5"/>
  <c r="J20" i="5"/>
  <c r="J21" i="5"/>
  <c r="G2" i="5"/>
  <c r="M3" i="5"/>
  <c r="N4" i="5"/>
  <c r="F19" i="4"/>
  <c r="E19" i="4"/>
  <c r="I19" i="4" s="1"/>
  <c r="D19" i="4"/>
  <c r="J19" i="4" s="1"/>
  <c r="C19" i="4"/>
  <c r="H19" i="4" s="1"/>
  <c r="F18" i="4"/>
  <c r="E18" i="4"/>
  <c r="I18" i="4" s="1"/>
  <c r="D18" i="4"/>
  <c r="J18" i="4" s="1"/>
  <c r="C18" i="4"/>
  <c r="H18" i="4" s="1"/>
  <c r="F17" i="4"/>
  <c r="E17" i="4"/>
  <c r="I17" i="4" s="1"/>
  <c r="D17" i="4"/>
  <c r="J17" i="4" s="1"/>
  <c r="C17" i="4"/>
  <c r="H17" i="4" s="1"/>
  <c r="F16" i="4"/>
  <c r="E16" i="4"/>
  <c r="I16" i="4" s="1"/>
  <c r="D16" i="4"/>
  <c r="J16" i="4" s="1"/>
  <c r="C16" i="4"/>
  <c r="H16" i="4" s="1"/>
  <c r="F15" i="4"/>
  <c r="E15" i="4"/>
  <c r="I15" i="4" s="1"/>
  <c r="D15" i="4"/>
  <c r="J15" i="4" s="1"/>
  <c r="C15" i="4"/>
  <c r="H15" i="4" s="1"/>
  <c r="F14" i="4"/>
  <c r="E14" i="4"/>
  <c r="I14" i="4" s="1"/>
  <c r="D14" i="4"/>
  <c r="J14" i="4" s="1"/>
  <c r="C14" i="4"/>
  <c r="H14" i="4" s="1"/>
  <c r="F13" i="4"/>
  <c r="E13" i="4"/>
  <c r="I13" i="4" s="1"/>
  <c r="D13" i="4"/>
  <c r="J13" i="4" s="1"/>
  <c r="C13" i="4"/>
  <c r="H13" i="4" s="1"/>
  <c r="F12" i="4"/>
  <c r="E12" i="4"/>
  <c r="I12" i="4" s="1"/>
  <c r="D12" i="4"/>
  <c r="J12" i="4" s="1"/>
  <c r="C12" i="4"/>
  <c r="H12" i="4" s="1"/>
  <c r="F11" i="4"/>
  <c r="E11" i="4"/>
  <c r="I11" i="4" s="1"/>
  <c r="D11" i="4"/>
  <c r="J11" i="4" s="1"/>
  <c r="C11" i="4"/>
  <c r="H11" i="4" s="1"/>
  <c r="F10" i="4"/>
  <c r="E10" i="4"/>
  <c r="I10" i="4" s="1"/>
  <c r="D10" i="4"/>
  <c r="J10" i="4" s="1"/>
  <c r="C10" i="4"/>
  <c r="H10" i="4" s="1"/>
  <c r="F9" i="4"/>
  <c r="E9" i="4"/>
  <c r="I9" i="4" s="1"/>
  <c r="D9" i="4"/>
  <c r="J9" i="4" s="1"/>
  <c r="C9" i="4"/>
  <c r="H9" i="4" s="1"/>
  <c r="F8" i="4"/>
  <c r="E8" i="4"/>
  <c r="I8" i="4" s="1"/>
  <c r="D8" i="4"/>
  <c r="J8" i="4" s="1"/>
  <c r="C8" i="4"/>
  <c r="H8" i="4" s="1"/>
  <c r="F7" i="4"/>
  <c r="E7" i="4"/>
  <c r="I7" i="4" s="1"/>
  <c r="D7" i="4"/>
  <c r="J7" i="4" s="1"/>
  <c r="C7" i="4"/>
  <c r="H7" i="4" s="1"/>
  <c r="F6" i="4"/>
  <c r="E6" i="4"/>
  <c r="I6" i="4" s="1"/>
  <c r="D6" i="4"/>
  <c r="J6" i="4" s="1"/>
  <c r="C6" i="4"/>
  <c r="H6" i="4" s="1"/>
  <c r="F5" i="4"/>
  <c r="E5" i="4"/>
  <c r="I5" i="4" s="1"/>
  <c r="D5" i="4"/>
  <c r="J5" i="4" s="1"/>
  <c r="C5" i="4"/>
  <c r="H5" i="4" s="1"/>
  <c r="F4" i="4"/>
  <c r="E4" i="4"/>
  <c r="I4" i="4" s="1"/>
  <c r="D4" i="4"/>
  <c r="J4" i="4" s="1"/>
  <c r="C4" i="4"/>
  <c r="I3" i="4"/>
  <c r="F3" i="4"/>
  <c r="E3" i="4"/>
  <c r="D3" i="4"/>
  <c r="J3" i="4" s="1"/>
  <c r="C3" i="4"/>
  <c r="H3" i="4" s="1"/>
  <c r="I2" i="4"/>
  <c r="F2" i="4"/>
  <c r="E2" i="4"/>
  <c r="D2" i="4"/>
  <c r="J2" i="4" s="1"/>
  <c r="C2" i="4"/>
  <c r="J11" i="6" l="1"/>
  <c r="J10" i="6"/>
  <c r="J2" i="6"/>
  <c r="J4" i="6" s="1"/>
  <c r="N2" i="6"/>
  <c r="N4" i="6" s="1"/>
  <c r="M8" i="5"/>
  <c r="O8" i="5"/>
  <c r="Q8" i="5"/>
  <c r="R9" i="5"/>
  <c r="R8" i="5"/>
  <c r="Q7" i="5"/>
  <c r="O7" i="5"/>
  <c r="M7" i="5"/>
  <c r="R10" i="5"/>
  <c r="N7" i="5"/>
  <c r="P7" i="5"/>
  <c r="M10" i="5"/>
  <c r="P10" i="5"/>
  <c r="N10" i="5"/>
  <c r="Q10" i="5"/>
  <c r="S10" i="5"/>
  <c r="P9" i="5"/>
  <c r="N9" i="5"/>
  <c r="T10" i="5"/>
  <c r="Q9" i="5"/>
  <c r="O9" i="5"/>
  <c r="M9" i="5"/>
  <c r="O10" i="5"/>
  <c r="S9" i="5"/>
  <c r="H2" i="4"/>
  <c r="G2" i="4"/>
  <c r="G3" i="4"/>
  <c r="H4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</calcChain>
</file>

<file path=xl/sharedStrings.xml><?xml version="1.0" encoding="utf-8"?>
<sst xmlns="http://schemas.openxmlformats.org/spreadsheetml/2006/main" count="296" uniqueCount="78">
  <si>
    <t>Patient Type</t>
  </si>
  <si>
    <t>Medical</t>
  </si>
  <si>
    <t>Surgical</t>
  </si>
  <si>
    <t>Inpatient</t>
  </si>
  <si>
    <t>SS</t>
  </si>
  <si>
    <t>Outpatient</t>
  </si>
  <si>
    <t>Interaction</t>
  </si>
  <si>
    <t>Short Stay</t>
  </si>
  <si>
    <t>Treatment combination</t>
  </si>
  <si>
    <t>Score</t>
  </si>
  <si>
    <t>A1</t>
  </si>
  <si>
    <t>A2</t>
  </si>
  <si>
    <t>B1</t>
  </si>
  <si>
    <t>B2</t>
  </si>
  <si>
    <t>1x3</t>
  </si>
  <si>
    <t>1x4</t>
  </si>
  <si>
    <t>2x3</t>
  </si>
  <si>
    <t>2x4</t>
  </si>
  <si>
    <t>A1B1</t>
  </si>
  <si>
    <t>A2B1</t>
  </si>
  <si>
    <t>A3B1</t>
  </si>
  <si>
    <t>A1B2</t>
  </si>
  <si>
    <t>A2B2</t>
  </si>
  <si>
    <t>Main Effects</t>
  </si>
  <si>
    <t>A3B2</t>
  </si>
  <si>
    <t>Proportion of Var</t>
  </si>
  <si>
    <t>A1B3</t>
  </si>
  <si>
    <t>A2B3</t>
  </si>
  <si>
    <t>A3B3</t>
  </si>
  <si>
    <t>1 X 2</t>
  </si>
  <si>
    <t>Difference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</si>
  <si>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Score on 1 and 2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</si>
  <si>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Score on 2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</si>
  <si>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Score on 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</si>
  <si>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Score on 1, 2 and 3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</si>
  <si>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Score on 1 X 2</t>
    </r>
  </si>
  <si>
    <t>Total Sum of Squares</t>
  </si>
  <si>
    <t>A</t>
  </si>
  <si>
    <t>B</t>
  </si>
  <si>
    <t>C</t>
  </si>
  <si>
    <t>A X B</t>
  </si>
  <si>
    <t>A X C</t>
  </si>
  <si>
    <t>B X C</t>
  </si>
  <si>
    <t>A X B X C</t>
  </si>
  <si>
    <t>Treatment</t>
  </si>
  <si>
    <t>A1B1C1</t>
  </si>
  <si>
    <t>A1B1C2</t>
  </si>
  <si>
    <t>A1B2C1</t>
  </si>
  <si>
    <t>A1B2C2</t>
  </si>
  <si>
    <t>A2B1C1</t>
  </si>
  <si>
    <t>A2B1C2</t>
  </si>
  <si>
    <t>A2B2C1</t>
  </si>
  <si>
    <t>A2B2C2</t>
  </si>
  <si>
    <t>SV</t>
  </si>
  <si>
    <t>df</t>
  </si>
  <si>
    <t>"MS"</t>
  </si>
  <si>
    <t>F</t>
  </si>
  <si>
    <t>p(F)</t>
  </si>
  <si>
    <t>Prop Var</t>
  </si>
  <si>
    <t>Within cell (error)</t>
  </si>
  <si>
    <t>MS</t>
  </si>
  <si>
    <t>Allocated sum of squares</t>
  </si>
  <si>
    <t>Models comparison</t>
  </si>
  <si>
    <t>A priori ordering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</si>
  <si>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</si>
  <si>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</si>
  <si>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</si>
  <si>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</si>
  <si>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</si>
  <si>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</si>
  <si>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</si>
  <si>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</si>
  <si>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</si>
  <si>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P-value</t>
  </si>
  <si>
    <t>F crit</t>
  </si>
  <si>
    <t>Sample</t>
  </si>
  <si>
    <t>Columns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</si>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</sst>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2">
    <xf numFmtId="0" fontId="0" fillId="0" borderId="0"/>
    <xf numFmtId="0" fontId="3" fillId="0" borderId="0"/>
  </cellStyleXfs>
  <cellXfs count="102">
    <xf numFmtId="0" fontId="0" fillId="0" borderId="0" xfId="0"/>
    <xf numFmtId="0" fontId="2" fillId="0" borderId="1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2" fontId="0" fillId="0" borderId="5" xfId="0" applyNumberFormat="1" applyFill="1" applyBorder="1"/>
    <xf numFmtId="2" fontId="0" fillId="0" borderId="0" xfId="0" applyNumberFormat="1" applyFill="1" applyBorder="1"/>
    <xf numFmtId="2" fontId="0" fillId="0" borderId="10" xfId="0" applyNumberFormat="1" applyFill="1" applyBorder="1"/>
    <xf numFmtId="0" fontId="0" fillId="0" borderId="3" xfId="0" applyFill="1" applyBorder="1" applyAlignment="1">
      <alignment horizontal="center"/>
    </xf>
    <xf numFmtId="2" fontId="0" fillId="0" borderId="6" xfId="0" applyNumberFormat="1" applyFill="1" applyBorder="1"/>
    <xf numFmtId="2" fontId="0" fillId="0" borderId="8" xfId="0" applyNumberFormat="1" applyFill="1" applyBorder="1"/>
    <xf numFmtId="2" fontId="0" fillId="0" borderId="11" xfId="0" applyNumberFormat="1" applyFill="1" applyBorder="1"/>
    <xf numFmtId="2" fontId="0" fillId="2" borderId="8" xfId="0" applyNumberFormat="1" applyFill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Border="1"/>
    <xf numFmtId="1" fontId="0" fillId="0" borderId="0" xfId="0" applyNumberFormat="1" applyFill="1" applyBorder="1"/>
    <xf numFmtId="0" fontId="1" fillId="0" borderId="4" xfId="0" applyFont="1" applyBorder="1" applyAlignment="1">
      <alignment horizontal="centerContinuous"/>
    </xf>
    <xf numFmtId="0" fontId="1" fillId="0" borderId="1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4" xfId="0" applyFont="1" applyBorder="1"/>
    <xf numFmtId="164" fontId="0" fillId="0" borderId="4" xfId="0" applyNumberFormat="1" applyBorder="1"/>
    <xf numFmtId="164" fontId="0" fillId="0" borderId="6" xfId="0" applyNumberFormat="1" applyBorder="1"/>
    <xf numFmtId="0" fontId="1" fillId="0" borderId="13" xfId="0" applyFont="1" applyBorder="1"/>
    <xf numFmtId="165" fontId="0" fillId="0" borderId="11" xfId="0" applyNumberFormat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Fill="1" applyBorder="1"/>
    <xf numFmtId="0" fontId="0" fillId="3" borderId="0" xfId="0" applyFill="1" applyBorder="1"/>
    <xf numFmtId="0" fontId="0" fillId="3" borderId="0" xfId="0" applyFill="1"/>
    <xf numFmtId="1" fontId="0" fillId="3" borderId="0" xfId="0" applyNumberFormat="1" applyFill="1" applyBorder="1"/>
    <xf numFmtId="2" fontId="0" fillId="0" borderId="0" xfId="0" applyNumberFormat="1"/>
    <xf numFmtId="2" fontId="0" fillId="0" borderId="10" xfId="0" applyNumberFormat="1" applyFill="1" applyBorder="1" applyAlignment="1"/>
    <xf numFmtId="1" fontId="0" fillId="0" borderId="10" xfId="0" applyNumberFormat="1" applyFill="1" applyBorder="1" applyAlignment="1"/>
    <xf numFmtId="0" fontId="0" fillId="2" borderId="0" xfId="0" applyFill="1" applyBorder="1"/>
    <xf numFmtId="0" fontId="0" fillId="2" borderId="0" xfId="0" applyFill="1"/>
    <xf numFmtId="1" fontId="0" fillId="2" borderId="0" xfId="0" applyNumberFormat="1" applyFill="1" applyBorder="1"/>
    <xf numFmtId="2" fontId="0" fillId="2" borderId="0" xfId="0" applyNumberFormat="1" applyFill="1"/>
    <xf numFmtId="2" fontId="0" fillId="2" borderId="10" xfId="0" applyNumberFormat="1" applyFill="1" applyBorder="1" applyAlignment="1"/>
    <xf numFmtId="2" fontId="0" fillId="4" borderId="0" xfId="0" applyNumberFormat="1" applyFill="1"/>
    <xf numFmtId="0" fontId="0" fillId="0" borderId="4" xfId="0" applyBorder="1"/>
    <xf numFmtId="1" fontId="0" fillId="0" borderId="5" xfId="0" applyNumberFormat="1" applyBorder="1"/>
    <xf numFmtId="1" fontId="0" fillId="0" borderId="6" xfId="0" applyNumberFormat="1" applyBorder="1"/>
    <xf numFmtId="0" fontId="0" fillId="0" borderId="7" xfId="0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0" fillId="0" borderId="9" xfId="0" applyBorder="1"/>
    <xf numFmtId="1" fontId="0" fillId="0" borderId="4" xfId="0" applyNumberForma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0" fontId="1" fillId="0" borderId="10" xfId="0" applyFont="1" applyBorder="1" applyAlignment="1">
      <alignment horizontal="center" wrapText="1"/>
    </xf>
    <xf numFmtId="0" fontId="1" fillId="0" borderId="10" xfId="0" applyFon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8" xfId="0" applyNumberFormat="1" applyBorder="1"/>
    <xf numFmtId="0" fontId="0" fillId="0" borderId="10" xfId="0" applyBorder="1" applyAlignment="1">
      <alignment horizontal="right"/>
    </xf>
    <xf numFmtId="164" fontId="0" fillId="0" borderId="11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" xfId="0" applyBorder="1"/>
    <xf numFmtId="0" fontId="0" fillId="0" borderId="2" xfId="0" applyBorder="1" applyAlignment="1">
      <alignment horizontal="right"/>
    </xf>
    <xf numFmtId="164" fontId="0" fillId="0" borderId="5" xfId="0" applyNumberFormat="1" applyBorder="1"/>
    <xf numFmtId="0" fontId="1" fillId="0" borderId="6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1" fillId="0" borderId="13" xfId="0" applyFont="1" applyFill="1" applyBorder="1" applyAlignment="1">
      <alignment horizontal="center"/>
    </xf>
    <xf numFmtId="164" fontId="0" fillId="0" borderId="14" xfId="0" applyNumberFormat="1" applyBorder="1"/>
    <xf numFmtId="165" fontId="0" fillId="0" borderId="13" xfId="0" applyNumberFormat="1" applyBorder="1"/>
    <xf numFmtId="164" fontId="0" fillId="0" borderId="3" xfId="0" applyNumberFormat="1" applyBorder="1"/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13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0" fillId="0" borderId="8" xfId="0" applyNumberFormat="1" applyBorder="1"/>
    <xf numFmtId="2" fontId="0" fillId="0" borderId="11" xfId="0" applyNumberFormat="1" applyBorder="1"/>
    <xf numFmtId="164" fontId="0" fillId="5" borderId="6" xfId="0" applyNumberFormat="1" applyFill="1" applyBorder="1"/>
    <xf numFmtId="164" fontId="0" fillId="5" borderId="7" xfId="0" applyNumberFormat="1" applyFill="1" applyBorder="1"/>
    <xf numFmtId="164" fontId="0" fillId="6" borderId="6" xfId="0" applyNumberFormat="1" applyFill="1" applyBorder="1"/>
    <xf numFmtId="164" fontId="0" fillId="6" borderId="7" xfId="0" applyNumberFormat="1" applyFill="1" applyBorder="1"/>
    <xf numFmtId="164" fontId="0" fillId="6" borderId="0" xfId="0" applyNumberFormat="1" applyFill="1"/>
    <xf numFmtId="164" fontId="0" fillId="5" borderId="9" xfId="0" applyNumberFormat="1" applyFill="1" applyBorder="1"/>
    <xf numFmtId="164" fontId="0" fillId="5" borderId="0" xfId="0" applyNumberFormat="1" applyFill="1"/>
    <xf numFmtId="0" fontId="1" fillId="0" borderId="15" xfId="0" applyFont="1" applyBorder="1"/>
    <xf numFmtId="0" fontId="1" fillId="0" borderId="11" xfId="0" applyFont="1" applyBorder="1"/>
    <xf numFmtId="0" fontId="5" fillId="0" borderId="16" xfId="0" applyFont="1" applyFill="1" applyBorder="1" applyAlignment="1">
      <alignment horizontal="right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36"/>
  <sheetViews>
    <sheetView workbookViewId="0">
      <selection activeCell="D6" sqref="D6"/>
    </sheetView>
  </sheetViews>
  <sheetFormatPr defaultRowHeight="15" x14ac:dyDescent="0.25"/>
  <cols>
    <col min="1" max="1" width="3.140625" customWidth="1"/>
    <col min="2" max="2" width="12.7109375" bestFit="1" customWidth="1"/>
    <col min="5" max="5" width="7" customWidth="1"/>
    <col min="6" max="6" width="9.140625" bestFit="1" customWidth="1"/>
    <col min="7" max="7" width="12.140625" bestFit="1" customWidth="1"/>
    <col min="8" max="8" width="9.85546875" bestFit="1" customWidth="1"/>
    <col min="9" max="10" width="10.7109375" bestFit="1" customWidth="1"/>
    <col min="11" max="11" width="18.5703125" bestFit="1" customWidth="1"/>
    <col min="13" max="13" width="9.85546875" bestFit="1" customWidth="1"/>
    <col min="15" max="15" width="6.5703125" bestFit="1" customWidth="1"/>
    <col min="16" max="16" width="8.140625" bestFit="1" customWidth="1"/>
  </cols>
  <sheetData>
    <row r="1" spans="2:14" ht="15.75" thickBot="1" x14ac:dyDescent="0.3">
      <c r="B1" s="4" t="s">
        <v>0</v>
      </c>
      <c r="C1" s="8" t="s">
        <v>1</v>
      </c>
      <c r="D1" s="12" t="s">
        <v>2</v>
      </c>
      <c r="G1" s="4" t="s">
        <v>0</v>
      </c>
      <c r="H1" s="8" t="s">
        <v>1</v>
      </c>
      <c r="I1" s="12" t="s">
        <v>2</v>
      </c>
      <c r="K1" t="s">
        <v>64</v>
      </c>
    </row>
    <row r="2" spans="2:14" x14ac:dyDescent="0.25">
      <c r="B2" s="5" t="s">
        <v>3</v>
      </c>
      <c r="C2" s="9">
        <v>86.114500742305083</v>
      </c>
      <c r="D2" s="13">
        <v>103.38835898038566</v>
      </c>
      <c r="G2" s="5" t="s">
        <v>3</v>
      </c>
      <c r="H2" s="9">
        <v>86.114500742305083</v>
      </c>
      <c r="I2" s="13">
        <v>103.38835898038566</v>
      </c>
    </row>
    <row r="3" spans="2:14" x14ac:dyDescent="0.25">
      <c r="B3" s="6"/>
      <c r="C3" s="10">
        <v>81.750747763701824</v>
      </c>
      <c r="D3" s="14">
        <v>100.61638102794588</v>
      </c>
      <c r="G3" s="6"/>
      <c r="H3" s="10">
        <v>81.750747763701824</v>
      </c>
      <c r="I3" s="14">
        <v>100.61638102794588</v>
      </c>
      <c r="K3" t="s">
        <v>65</v>
      </c>
      <c r="L3">
        <v>86.114500742305083</v>
      </c>
      <c r="M3">
        <v>103.38835898038566</v>
      </c>
      <c r="N3" t="s">
        <v>66</v>
      </c>
    </row>
    <row r="4" spans="2:14" ht="15.75" thickBot="1" x14ac:dyDescent="0.3">
      <c r="B4" s="7"/>
      <c r="C4" s="11">
        <v>83.507358175603869</v>
      </c>
      <c r="D4" s="15">
        <v>96.159527122069377</v>
      </c>
      <c r="G4" s="7"/>
      <c r="H4" s="11">
        <v>83.507358175603869</v>
      </c>
      <c r="I4" s="15">
        <v>96.159527122069377</v>
      </c>
      <c r="K4" s="100"/>
      <c r="L4" s="100"/>
      <c r="M4" s="100"/>
      <c r="N4" s="100"/>
    </row>
    <row r="5" spans="2:14" x14ac:dyDescent="0.25">
      <c r="B5" s="6" t="s">
        <v>5</v>
      </c>
      <c r="C5" s="10">
        <v>131.25702227180869</v>
      </c>
      <c r="D5" s="14">
        <v>107.12963533552173</v>
      </c>
      <c r="G5" s="6" t="s">
        <v>5</v>
      </c>
      <c r="H5" s="10">
        <v>131.25702227180869</v>
      </c>
      <c r="I5" s="14">
        <v>107.12963533552173</v>
      </c>
      <c r="K5" s="2" t="s">
        <v>67</v>
      </c>
      <c r="L5" s="2">
        <v>3</v>
      </c>
      <c r="M5" s="2">
        <v>3</v>
      </c>
      <c r="N5" s="2">
        <v>6</v>
      </c>
    </row>
    <row r="6" spans="2:14" x14ac:dyDescent="0.25">
      <c r="B6" s="6"/>
      <c r="C6" s="10">
        <v>101.3967515358227</v>
      </c>
      <c r="D6" s="16"/>
      <c r="G6" s="6"/>
      <c r="H6" s="10">
        <v>101.3967515358227</v>
      </c>
      <c r="I6" s="14">
        <v>102.1</v>
      </c>
      <c r="K6" s="2" t="s">
        <v>68</v>
      </c>
      <c r="L6" s="2">
        <v>296.51512821111442</v>
      </c>
      <c r="M6" s="2">
        <v>303.90554348553701</v>
      </c>
      <c r="N6" s="2">
        <v>600.42067169665143</v>
      </c>
    </row>
    <row r="7" spans="2:14" ht="15.75" thickBot="1" x14ac:dyDescent="0.3">
      <c r="B7" s="7"/>
      <c r="C7" s="11">
        <v>118.01690671971794</v>
      </c>
      <c r="D7" s="15">
        <v>99.691829328764911</v>
      </c>
      <c r="G7" s="6"/>
      <c r="H7" s="10">
        <v>99.6</v>
      </c>
      <c r="I7" s="14">
        <v>103.2</v>
      </c>
      <c r="K7" s="2" t="s">
        <v>69</v>
      </c>
      <c r="L7" s="2">
        <v>98.838376070371467</v>
      </c>
      <c r="M7" s="2">
        <v>101.30184782851234</v>
      </c>
      <c r="N7" s="2">
        <v>100.07011194944191</v>
      </c>
    </row>
    <row r="8" spans="2:14" ht="15.75" thickBot="1" x14ac:dyDescent="0.3">
      <c r="B8" s="6" t="s">
        <v>7</v>
      </c>
      <c r="C8" s="10">
        <v>82.151295096702668</v>
      </c>
      <c r="D8" s="14">
        <v>122.73546727372037</v>
      </c>
      <c r="G8" s="7"/>
      <c r="H8" s="11">
        <v>118.01690671971794</v>
      </c>
      <c r="I8" s="15">
        <v>99.691829328764911</v>
      </c>
      <c r="K8" s="2" t="s">
        <v>70</v>
      </c>
      <c r="L8" s="2">
        <v>788.99788618526873</v>
      </c>
      <c r="M8" s="2">
        <v>30.438217104722774</v>
      </c>
      <c r="N8" s="2">
        <v>329.5950492469434</v>
      </c>
    </row>
    <row r="9" spans="2:14" x14ac:dyDescent="0.25">
      <c r="B9" s="6"/>
      <c r="C9" s="10">
        <v>103.16733566435913</v>
      </c>
      <c r="D9" s="14">
        <v>123.55255579388796</v>
      </c>
      <c r="G9" s="6" t="s">
        <v>7</v>
      </c>
      <c r="H9" s="10">
        <v>82.151295096702668</v>
      </c>
      <c r="I9" s="14">
        <v>122.73546727372037</v>
      </c>
      <c r="K9" s="2"/>
      <c r="L9" s="2"/>
      <c r="M9" s="2"/>
      <c r="N9" s="2"/>
    </row>
    <row r="10" spans="2:14" ht="15.75" thickBot="1" x14ac:dyDescent="0.3">
      <c r="B10" s="7"/>
      <c r="C10" s="11">
        <v>84.805256231357603</v>
      </c>
      <c r="D10" s="15">
        <v>115.1907363937609</v>
      </c>
      <c r="G10" s="6"/>
      <c r="H10" s="10">
        <v>103.16733566435913</v>
      </c>
      <c r="I10" s="14">
        <v>123.55255579388796</v>
      </c>
      <c r="K10" s="100"/>
      <c r="L10" s="100"/>
      <c r="M10" s="100"/>
      <c r="N10" s="100"/>
    </row>
    <row r="11" spans="2:14" ht="15.75" thickBot="1" x14ac:dyDescent="0.3">
      <c r="G11" s="7"/>
      <c r="H11" s="11">
        <v>84.805256231357603</v>
      </c>
      <c r="I11" s="15">
        <v>115.1907363937609</v>
      </c>
      <c r="K11" s="2" t="s">
        <v>67</v>
      </c>
      <c r="L11" s="2">
        <v>3</v>
      </c>
      <c r="M11" s="2">
        <v>3</v>
      </c>
      <c r="N11" s="2">
        <v>6</v>
      </c>
    </row>
    <row r="12" spans="2:14" x14ac:dyDescent="0.25">
      <c r="K12" s="2" t="s">
        <v>68</v>
      </c>
      <c r="L12" s="2">
        <v>319.01365825554063</v>
      </c>
      <c r="M12" s="2">
        <v>304.99182932876494</v>
      </c>
      <c r="N12" s="2">
        <v>624.00548758430557</v>
      </c>
    </row>
    <row r="13" spans="2:14" x14ac:dyDescent="0.25">
      <c r="K13" s="2" t="s">
        <v>69</v>
      </c>
      <c r="L13" s="2">
        <v>106.33788608518022</v>
      </c>
      <c r="M13" s="2">
        <v>101.66394310958832</v>
      </c>
      <c r="N13" s="2">
        <v>104.00091459738427</v>
      </c>
    </row>
    <row r="14" spans="2:14" x14ac:dyDescent="0.25">
      <c r="K14" s="2" t="s">
        <v>70</v>
      </c>
      <c r="L14" s="2">
        <v>103.10672125683881</v>
      </c>
      <c r="M14" s="2">
        <v>3.2194245733851545</v>
      </c>
      <c r="N14" s="2">
        <v>49.084181213815064</v>
      </c>
    </row>
    <row r="15" spans="2:14" x14ac:dyDescent="0.25">
      <c r="K15" s="2"/>
      <c r="L15" s="2"/>
      <c r="M15" s="2"/>
      <c r="N15" s="2"/>
    </row>
    <row r="16" spans="2:14" ht="15.75" thickBot="1" x14ac:dyDescent="0.3">
      <c r="K16" s="100" t="s">
        <v>7</v>
      </c>
      <c r="L16" s="100"/>
      <c r="M16" s="100"/>
      <c r="N16" s="100"/>
    </row>
    <row r="17" spans="11:17" x14ac:dyDescent="0.25">
      <c r="K17" s="2" t="s">
        <v>67</v>
      </c>
      <c r="L17" s="2">
        <v>3</v>
      </c>
      <c r="M17" s="2">
        <v>3</v>
      </c>
      <c r="N17" s="2">
        <v>6</v>
      </c>
    </row>
    <row r="18" spans="11:17" x14ac:dyDescent="0.25">
      <c r="K18" s="2" t="s">
        <v>68</v>
      </c>
      <c r="L18" s="2">
        <v>270.12388699241939</v>
      </c>
      <c r="M18" s="2">
        <v>361.47875946136924</v>
      </c>
      <c r="N18" s="2">
        <v>631.60264645378857</v>
      </c>
    </row>
    <row r="19" spans="11:17" x14ac:dyDescent="0.25">
      <c r="K19" s="2" t="s">
        <v>69</v>
      </c>
      <c r="L19" s="2">
        <v>90.041295664139795</v>
      </c>
      <c r="M19" s="2">
        <v>120.49291982045641</v>
      </c>
      <c r="N19" s="2">
        <v>105.26710774229809</v>
      </c>
    </row>
    <row r="20" spans="11:17" x14ac:dyDescent="0.25">
      <c r="K20" s="2" t="s">
        <v>70</v>
      </c>
      <c r="L20" s="2">
        <v>130.98057199158393</v>
      </c>
      <c r="M20" s="2">
        <v>21.251770230190832</v>
      </c>
      <c r="N20" s="2">
        <v>339.08336101598104</v>
      </c>
    </row>
    <row r="21" spans="11:17" x14ac:dyDescent="0.25">
      <c r="K21" s="2"/>
      <c r="L21" s="2"/>
      <c r="M21" s="2"/>
      <c r="N21" s="2"/>
    </row>
    <row r="22" spans="11:17" ht="15.75" thickBot="1" x14ac:dyDescent="0.3">
      <c r="K22" s="100" t="s">
        <v>66</v>
      </c>
      <c r="L22" s="100"/>
      <c r="M22" s="100"/>
      <c r="N22" s="100"/>
      <c r="O22" s="100"/>
    </row>
    <row r="23" spans="11:17" x14ac:dyDescent="0.25">
      <c r="K23" s="2" t="s">
        <v>67</v>
      </c>
      <c r="L23" s="2">
        <v>9</v>
      </c>
      <c r="M23" s="2">
        <v>9</v>
      </c>
      <c r="N23" s="2"/>
      <c r="O23" s="2"/>
    </row>
    <row r="24" spans="11:17" x14ac:dyDescent="0.25">
      <c r="K24" s="2" t="s">
        <v>68</v>
      </c>
      <c r="L24" s="2">
        <v>885.65267345907432</v>
      </c>
      <c r="M24" s="2">
        <v>970.37613227567113</v>
      </c>
      <c r="N24" s="2"/>
      <c r="O24" s="2"/>
    </row>
    <row r="25" spans="11:17" x14ac:dyDescent="0.25">
      <c r="K25" s="2" t="s">
        <v>69</v>
      </c>
      <c r="L25" s="2">
        <v>98.405852606563826</v>
      </c>
      <c r="M25" s="2">
        <v>107.81957025285233</v>
      </c>
      <c r="N25" s="2"/>
      <c r="O25" s="2"/>
    </row>
    <row r="26" spans="11:17" x14ac:dyDescent="0.25">
      <c r="K26" s="2" t="s">
        <v>70</v>
      </c>
      <c r="L26" s="2">
        <v>305.67256154430652</v>
      </c>
      <c r="M26" s="2">
        <v>104.09719312344616</v>
      </c>
      <c r="N26" s="2"/>
      <c r="O26" s="2"/>
    </row>
    <row r="27" spans="11:17" x14ac:dyDescent="0.25">
      <c r="K27" s="2"/>
      <c r="L27" s="2"/>
      <c r="M27" s="2"/>
      <c r="N27" s="2"/>
      <c r="O27" s="2"/>
    </row>
    <row r="29" spans="11:17" ht="15.75" thickBot="1" x14ac:dyDescent="0.3">
      <c r="K29" t="s">
        <v>71</v>
      </c>
    </row>
    <row r="30" spans="11:17" x14ac:dyDescent="0.25">
      <c r="K30" s="1" t="s">
        <v>72</v>
      </c>
      <c r="L30" s="1" t="s">
        <v>4</v>
      </c>
      <c r="M30" s="1" t="s">
        <v>54</v>
      </c>
      <c r="N30" s="1" t="s">
        <v>60</v>
      </c>
      <c r="O30" s="1" t="s">
        <v>56</v>
      </c>
      <c r="P30" s="1" t="s">
        <v>73</v>
      </c>
      <c r="Q30" s="1" t="s">
        <v>74</v>
      </c>
    </row>
    <row r="31" spans="11:17" x14ac:dyDescent="0.25">
      <c r="K31" s="2" t="s">
        <v>75</v>
      </c>
      <c r="L31" s="2">
        <v>88.126439616525658</v>
      </c>
      <c r="M31" s="2">
        <v>2</v>
      </c>
      <c r="N31" s="2">
        <v>44.063219808262829</v>
      </c>
      <c r="O31" s="2">
        <v>0.24525106245705003</v>
      </c>
      <c r="P31" s="2">
        <v>0.78633587639059987</v>
      </c>
      <c r="Q31" s="2">
        <v>3.8852938346523942</v>
      </c>
    </row>
    <row r="32" spans="11:17" x14ac:dyDescent="0.25">
      <c r="K32" s="2" t="s">
        <v>76</v>
      </c>
      <c r="L32" s="2">
        <v>398.78135965819774</v>
      </c>
      <c r="M32" s="2">
        <v>1</v>
      </c>
      <c r="N32" s="2">
        <v>398.78135965819774</v>
      </c>
      <c r="O32" s="2">
        <v>2.219573434937681</v>
      </c>
      <c r="P32" s="2">
        <v>0.16207818557604226</v>
      </c>
      <c r="Q32" s="2">
        <v>4.7472253467225149</v>
      </c>
    </row>
    <row r="33" spans="11:17" x14ac:dyDescent="0.25">
      <c r="K33" s="2" t="s">
        <v>6</v>
      </c>
      <c r="L33" s="2">
        <v>1034.0424150415138</v>
      </c>
      <c r="M33" s="2">
        <v>2</v>
      </c>
      <c r="N33" s="2">
        <v>517.02120752075689</v>
      </c>
      <c r="O33" s="2">
        <v>2.8776834967814757</v>
      </c>
      <c r="P33" s="2">
        <v>9.5303654895058182E-2</v>
      </c>
      <c r="Q33" s="2">
        <v>3.8852938346523942</v>
      </c>
    </row>
    <row r="34" spans="11:17" x14ac:dyDescent="0.25">
      <c r="K34" s="2" t="s">
        <v>77</v>
      </c>
      <c r="L34" s="2">
        <v>2155.9891826839839</v>
      </c>
      <c r="M34" s="2">
        <v>12</v>
      </c>
      <c r="N34" s="2">
        <v>179.66576522366532</v>
      </c>
      <c r="O34" s="2"/>
      <c r="P34" s="2"/>
      <c r="Q34" s="2"/>
    </row>
    <row r="35" spans="11:17" x14ac:dyDescent="0.25">
      <c r="K35" s="2"/>
      <c r="L35" s="2"/>
      <c r="M35" s="2"/>
      <c r="N35" s="2"/>
      <c r="O35" s="2"/>
      <c r="P35" s="2"/>
      <c r="Q35" s="2"/>
    </row>
    <row r="36" spans="11:17" ht="15.75" thickBot="1" x14ac:dyDescent="0.3">
      <c r="K36" s="3" t="s">
        <v>66</v>
      </c>
      <c r="L36" s="3">
        <v>3676.9393970002211</v>
      </c>
      <c r="M36" s="3">
        <v>17</v>
      </c>
      <c r="N36" s="3"/>
      <c r="O36" s="3"/>
      <c r="P36" s="3"/>
      <c r="Q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31"/>
  <sheetViews>
    <sheetView workbookViewId="0">
      <selection activeCell="O6" sqref="O6"/>
    </sheetView>
  </sheetViews>
  <sheetFormatPr defaultRowHeight="15" x14ac:dyDescent="0.25"/>
  <cols>
    <col min="1" max="1" width="12.140625" bestFit="1" customWidth="1"/>
    <col min="2" max="2" width="5.85546875" bestFit="1" customWidth="1"/>
    <col min="3" max="4" width="3.28515625" bestFit="1" customWidth="1"/>
    <col min="5" max="6" width="3.140625" bestFit="1" customWidth="1"/>
    <col min="7" max="10" width="4" bestFit="1" customWidth="1"/>
    <col min="11" max="11" width="6.28515625" customWidth="1"/>
    <col min="12" max="12" width="16" customWidth="1"/>
    <col min="13" max="16" width="5.5703125" bestFit="1" customWidth="1"/>
    <col min="17" max="17" width="13.42578125" bestFit="1" customWidth="1"/>
    <col min="18" max="20" width="5.5703125" bestFit="1" customWidth="1"/>
    <col min="21" max="21" width="8.5703125" bestFit="1" customWidth="1"/>
    <col min="22" max="22" width="8" customWidth="1"/>
    <col min="23" max="23" width="6.5703125" bestFit="1" customWidth="1"/>
    <col min="24" max="24" width="8.5703125" bestFit="1" customWidth="1"/>
  </cols>
  <sheetData>
    <row r="1" spans="1:21" ht="30" x14ac:dyDescent="0.25">
      <c r="A1" s="17" t="s">
        <v>8</v>
      </c>
      <c r="B1" s="18" t="s">
        <v>9</v>
      </c>
      <c r="C1" s="19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36" t="s">
        <v>18</v>
      </c>
      <c r="B2" s="37">
        <v>51</v>
      </c>
      <c r="C2" s="38">
        <f>VLOOKUP(A2,$A$23:$E$31,2,0)</f>
        <v>1</v>
      </c>
      <c r="D2" s="38">
        <f>VLOOKUP(A2,$A$23:$E$31,3,0)</f>
        <v>0</v>
      </c>
      <c r="E2" s="38">
        <f>VLOOKUP(A2,$A$23:$E$31,4,0)</f>
        <v>1</v>
      </c>
      <c r="F2" s="38">
        <f>VLOOKUP(A2,$A$23:$E$31,5,0)</f>
        <v>0</v>
      </c>
      <c r="G2" s="38">
        <f>C2*E2</f>
        <v>1</v>
      </c>
      <c r="H2" s="38">
        <f>C2*F2</f>
        <v>0</v>
      </c>
      <c r="I2" s="38">
        <f>D2*E2</f>
        <v>0</v>
      </c>
      <c r="J2" s="38">
        <f>D2*F2</f>
        <v>0</v>
      </c>
      <c r="L2" s="2" t="s">
        <v>9</v>
      </c>
      <c r="M2" s="2">
        <v>1</v>
      </c>
      <c r="N2" s="2"/>
      <c r="O2" s="2"/>
      <c r="P2" s="2"/>
      <c r="Q2" s="2"/>
      <c r="R2" s="2"/>
      <c r="S2" s="2"/>
      <c r="T2" s="2"/>
      <c r="U2" s="2"/>
    </row>
    <row r="3" spans="1:21" x14ac:dyDescent="0.25">
      <c r="A3" s="36" t="s">
        <v>18</v>
      </c>
      <c r="B3" s="37">
        <v>49</v>
      </c>
      <c r="C3" s="38">
        <f t="shared" ref="C3:C19" si="0">VLOOKUP(A3,$A$23:$E$31,2,0)</f>
        <v>1</v>
      </c>
      <c r="D3" s="38">
        <f t="shared" ref="D3:D19" si="1">VLOOKUP(A3,$A$23:$E$31,3,0)</f>
        <v>0</v>
      </c>
      <c r="E3" s="38">
        <f t="shared" ref="E3:E19" si="2">VLOOKUP(A3,$A$23:$E$31,4,0)</f>
        <v>1</v>
      </c>
      <c r="F3" s="38">
        <f t="shared" ref="F3:F19" si="3">VLOOKUP(A3,$A$23:$E$31,5,0)</f>
        <v>0</v>
      </c>
      <c r="G3" s="38">
        <f t="shared" ref="G3:G19" si="4">C3*E3</f>
        <v>1</v>
      </c>
      <c r="H3" s="38">
        <f t="shared" ref="H3:H19" si="5">C3*F3</f>
        <v>0</v>
      </c>
      <c r="I3" s="38">
        <f t="shared" ref="I3:I19" si="6">D3*E3</f>
        <v>0</v>
      </c>
      <c r="J3" s="38">
        <f t="shared" ref="J3:J19" si="7">D3*F3</f>
        <v>0</v>
      </c>
      <c r="L3" s="2" t="s">
        <v>10</v>
      </c>
      <c r="M3">
        <f>CORREL($B$2:$B$19,C2:C19)</f>
        <v>0.75146914930217934</v>
      </c>
      <c r="N3" s="2">
        <v>1</v>
      </c>
      <c r="O3" s="2"/>
      <c r="P3" s="2"/>
      <c r="Q3" s="2"/>
      <c r="R3" s="2"/>
      <c r="S3" s="2"/>
      <c r="T3" s="2"/>
      <c r="U3" s="2"/>
    </row>
    <row r="4" spans="1:21" x14ac:dyDescent="0.25">
      <c r="A4" s="21" t="s">
        <v>19</v>
      </c>
      <c r="B4">
        <v>47</v>
      </c>
      <c r="C4" s="22">
        <f t="shared" si="0"/>
        <v>0</v>
      </c>
      <c r="D4" s="22">
        <f t="shared" si="1"/>
        <v>1</v>
      </c>
      <c r="E4" s="22">
        <f t="shared" si="2"/>
        <v>1</v>
      </c>
      <c r="F4" s="22">
        <f t="shared" si="3"/>
        <v>0</v>
      </c>
      <c r="G4" s="22">
        <f t="shared" si="4"/>
        <v>0</v>
      </c>
      <c r="H4" s="22">
        <f t="shared" si="5"/>
        <v>0</v>
      </c>
      <c r="I4" s="22">
        <f t="shared" si="6"/>
        <v>1</v>
      </c>
      <c r="J4" s="22">
        <f t="shared" si="7"/>
        <v>0</v>
      </c>
      <c r="L4" s="2" t="s">
        <v>11</v>
      </c>
      <c r="M4">
        <f>CORREL(B2:B19,$D$2:$D$19)</f>
        <v>0.37573457465108967</v>
      </c>
      <c r="N4" s="101">
        <f>CORREL(C2:C19,$D$2:$D$19)</f>
        <v>0.5</v>
      </c>
      <c r="O4" s="2">
        <v>1</v>
      </c>
      <c r="P4" s="2"/>
      <c r="Q4" s="2"/>
      <c r="R4" s="2"/>
      <c r="S4" s="2"/>
      <c r="T4" s="2"/>
      <c r="U4" s="2"/>
    </row>
    <row r="5" spans="1:21" x14ac:dyDescent="0.25">
      <c r="A5" s="21" t="s">
        <v>19</v>
      </c>
      <c r="B5">
        <v>45</v>
      </c>
      <c r="C5" s="22">
        <f t="shared" si="0"/>
        <v>0</v>
      </c>
      <c r="D5" s="22">
        <f t="shared" si="1"/>
        <v>1</v>
      </c>
      <c r="E5" s="22">
        <f t="shared" si="2"/>
        <v>1</v>
      </c>
      <c r="F5" s="22">
        <f t="shared" si="3"/>
        <v>0</v>
      </c>
      <c r="G5" s="22">
        <f t="shared" si="4"/>
        <v>0</v>
      </c>
      <c r="H5" s="22">
        <f t="shared" si="5"/>
        <v>0</v>
      </c>
      <c r="I5" s="22">
        <f t="shared" si="6"/>
        <v>1</v>
      </c>
      <c r="J5" s="22">
        <f t="shared" si="7"/>
        <v>0</v>
      </c>
      <c r="L5" s="2" t="s">
        <v>12</v>
      </c>
      <c r="M5">
        <f>CORREL(B2:B19,$E$2:$E$19)</f>
        <v>0.28180093098831727</v>
      </c>
      <c r="N5">
        <f t="shared" ref="N5:O5" si="8">CORREL(C2:C19,$E$2:$E$19)</f>
        <v>0</v>
      </c>
      <c r="O5">
        <f t="shared" si="8"/>
        <v>0</v>
      </c>
      <c r="P5" s="2">
        <v>1</v>
      </c>
      <c r="Q5" s="2"/>
      <c r="R5" s="2"/>
      <c r="S5" s="2"/>
      <c r="T5" s="2"/>
      <c r="U5" s="2"/>
    </row>
    <row r="6" spans="1:21" x14ac:dyDescent="0.25">
      <c r="A6" s="36" t="s">
        <v>20</v>
      </c>
      <c r="B6" s="37">
        <v>42</v>
      </c>
      <c r="C6" s="38">
        <f t="shared" si="0"/>
        <v>-1</v>
      </c>
      <c r="D6" s="38">
        <f t="shared" si="1"/>
        <v>-1</v>
      </c>
      <c r="E6" s="38">
        <f t="shared" si="2"/>
        <v>1</v>
      </c>
      <c r="F6" s="38">
        <f t="shared" si="3"/>
        <v>0</v>
      </c>
      <c r="G6" s="38">
        <f t="shared" si="4"/>
        <v>-1</v>
      </c>
      <c r="H6" s="38">
        <f t="shared" si="5"/>
        <v>0</v>
      </c>
      <c r="I6" s="38">
        <f t="shared" si="6"/>
        <v>-1</v>
      </c>
      <c r="J6" s="38">
        <f t="shared" si="7"/>
        <v>0</v>
      </c>
      <c r="L6" s="2" t="s">
        <v>13</v>
      </c>
      <c r="M6">
        <f>CORREL(B2:B19,$F$2:$F$19)</f>
        <v>0.56360186197663453</v>
      </c>
      <c r="N6">
        <f t="shared" ref="N6:P6" si="9">CORREL(C2:C19,$F$2:$F$19)</f>
        <v>0</v>
      </c>
      <c r="O6">
        <f t="shared" si="9"/>
        <v>0</v>
      </c>
      <c r="P6" s="101">
        <f t="shared" si="9"/>
        <v>0.5</v>
      </c>
      <c r="Q6" s="2">
        <v>1</v>
      </c>
      <c r="R6" s="2"/>
      <c r="S6" s="2"/>
      <c r="T6" s="2"/>
      <c r="U6" s="2"/>
    </row>
    <row r="7" spans="1:21" x14ac:dyDescent="0.25">
      <c r="A7" s="36" t="s">
        <v>20</v>
      </c>
      <c r="B7" s="37">
        <v>42</v>
      </c>
      <c r="C7" s="38">
        <f t="shared" si="0"/>
        <v>-1</v>
      </c>
      <c r="D7" s="38">
        <f t="shared" si="1"/>
        <v>-1</v>
      </c>
      <c r="E7" s="38">
        <f t="shared" si="2"/>
        <v>1</v>
      </c>
      <c r="F7" s="38">
        <f t="shared" si="3"/>
        <v>0</v>
      </c>
      <c r="G7" s="38">
        <f t="shared" si="4"/>
        <v>-1</v>
      </c>
      <c r="H7" s="38">
        <f t="shared" si="5"/>
        <v>0</v>
      </c>
      <c r="I7" s="38">
        <f t="shared" si="6"/>
        <v>-1</v>
      </c>
      <c r="J7" s="38">
        <f t="shared" si="7"/>
        <v>0</v>
      </c>
      <c r="L7" s="2" t="s">
        <v>14</v>
      </c>
      <c r="M7">
        <f>CORREL(B2:B19,$G$2:$G$19)</f>
        <v>3.8348249442368518E-2</v>
      </c>
      <c r="N7">
        <f t="shared" ref="N7:Q7" si="10">CORREL(C2:C19,$G$2:$G$19)</f>
        <v>0</v>
      </c>
      <c r="O7">
        <f t="shared" si="10"/>
        <v>0</v>
      </c>
      <c r="P7">
        <f t="shared" si="10"/>
        <v>0</v>
      </c>
      <c r="Q7">
        <f t="shared" si="10"/>
        <v>0</v>
      </c>
      <c r="R7" s="2">
        <v>1</v>
      </c>
      <c r="S7" s="2"/>
      <c r="T7" s="2"/>
      <c r="U7" s="2"/>
    </row>
    <row r="8" spans="1:21" x14ac:dyDescent="0.25">
      <c r="A8" s="21" t="s">
        <v>21</v>
      </c>
      <c r="B8">
        <v>55</v>
      </c>
      <c r="C8" s="22">
        <f t="shared" si="0"/>
        <v>1</v>
      </c>
      <c r="D8" s="22">
        <f t="shared" si="1"/>
        <v>0</v>
      </c>
      <c r="E8" s="22">
        <f t="shared" si="2"/>
        <v>0</v>
      </c>
      <c r="F8" s="22">
        <f t="shared" si="3"/>
        <v>1</v>
      </c>
      <c r="G8" s="22">
        <f t="shared" si="4"/>
        <v>0</v>
      </c>
      <c r="H8" s="22">
        <f t="shared" si="5"/>
        <v>1</v>
      </c>
      <c r="I8" s="22">
        <f t="shared" si="6"/>
        <v>0</v>
      </c>
      <c r="J8" s="22">
        <f t="shared" si="7"/>
        <v>0</v>
      </c>
      <c r="L8" s="2" t="s">
        <v>15</v>
      </c>
      <c r="M8">
        <f>CORREL(B2:B19,$H$2:$H$19)</f>
        <v>7.6696498884737035E-2</v>
      </c>
      <c r="N8">
        <f t="shared" ref="N8:R8" si="11">CORREL(C2:C19,$H$2:$H$19)</f>
        <v>0</v>
      </c>
      <c r="O8">
        <f t="shared" si="11"/>
        <v>0</v>
      </c>
      <c r="P8">
        <f t="shared" si="11"/>
        <v>0</v>
      </c>
      <c r="Q8">
        <f t="shared" si="11"/>
        <v>0</v>
      </c>
      <c r="R8">
        <f t="shared" si="11"/>
        <v>0.5</v>
      </c>
      <c r="S8" s="2">
        <v>1</v>
      </c>
      <c r="T8" s="2"/>
      <c r="U8" s="2"/>
    </row>
    <row r="9" spans="1:21" x14ac:dyDescent="0.25">
      <c r="A9" s="21" t="s">
        <v>21</v>
      </c>
      <c r="B9">
        <v>51</v>
      </c>
      <c r="C9" s="22">
        <f t="shared" si="0"/>
        <v>1</v>
      </c>
      <c r="D9" s="22">
        <f t="shared" si="1"/>
        <v>0</v>
      </c>
      <c r="E9" s="22">
        <f t="shared" si="2"/>
        <v>0</v>
      </c>
      <c r="F9" s="22">
        <f t="shared" si="3"/>
        <v>1</v>
      </c>
      <c r="G9" s="22">
        <f t="shared" si="4"/>
        <v>0</v>
      </c>
      <c r="H9" s="22">
        <f t="shared" si="5"/>
        <v>1</v>
      </c>
      <c r="I9" s="22">
        <f t="shared" si="6"/>
        <v>0</v>
      </c>
      <c r="J9" s="22">
        <f t="shared" si="7"/>
        <v>0</v>
      </c>
      <c r="L9" s="2" t="s">
        <v>16</v>
      </c>
      <c r="M9">
        <f>CORREL(B2:B19,$I$2:$I$19)</f>
        <v>7.6696498884737035E-2</v>
      </c>
      <c r="N9">
        <f t="shared" ref="N9:S9" si="12">CORREL(C2:C19,$I$2:$I$19)</f>
        <v>0</v>
      </c>
      <c r="O9">
        <f t="shared" si="12"/>
        <v>0</v>
      </c>
      <c r="P9">
        <f t="shared" si="12"/>
        <v>0</v>
      </c>
      <c r="Q9">
        <f t="shared" si="12"/>
        <v>0</v>
      </c>
      <c r="R9">
        <f t="shared" si="12"/>
        <v>0.5</v>
      </c>
      <c r="S9">
        <f t="shared" si="12"/>
        <v>0.25</v>
      </c>
      <c r="T9" s="2">
        <v>1</v>
      </c>
      <c r="U9" s="2"/>
    </row>
    <row r="10" spans="1:21" ht="15.75" thickBot="1" x14ac:dyDescent="0.3">
      <c r="A10" s="36" t="s">
        <v>22</v>
      </c>
      <c r="B10" s="37">
        <v>52</v>
      </c>
      <c r="C10" s="38">
        <f t="shared" si="0"/>
        <v>0</v>
      </c>
      <c r="D10" s="38">
        <f t="shared" si="1"/>
        <v>1</v>
      </c>
      <c r="E10" s="38">
        <f t="shared" si="2"/>
        <v>0</v>
      </c>
      <c r="F10" s="38">
        <f t="shared" si="3"/>
        <v>1</v>
      </c>
      <c r="G10" s="38">
        <f t="shared" si="4"/>
        <v>0</v>
      </c>
      <c r="H10" s="38">
        <f t="shared" si="5"/>
        <v>0</v>
      </c>
      <c r="I10" s="38">
        <f t="shared" si="6"/>
        <v>0</v>
      </c>
      <c r="J10" s="38">
        <f t="shared" si="7"/>
        <v>1</v>
      </c>
      <c r="L10" s="3" t="s">
        <v>17</v>
      </c>
      <c r="M10" s="3">
        <f>CORREL(B2:B19,$J$2:$J$19)</f>
        <v>0.15339299776947407</v>
      </c>
      <c r="N10" s="3">
        <f t="shared" ref="N10:T10" si="13">CORREL(C2:C19,$J$2:$J$19)</f>
        <v>0</v>
      </c>
      <c r="O10" s="3">
        <f t="shared" si="13"/>
        <v>0</v>
      </c>
      <c r="P10" s="3">
        <f t="shared" si="13"/>
        <v>0</v>
      </c>
      <c r="Q10" s="3">
        <f t="shared" si="13"/>
        <v>0</v>
      </c>
      <c r="R10" s="3">
        <f t="shared" si="13"/>
        <v>0.25</v>
      </c>
      <c r="S10" s="3">
        <f t="shared" si="13"/>
        <v>0.5</v>
      </c>
      <c r="T10" s="3">
        <f t="shared" si="13"/>
        <v>0.5</v>
      </c>
      <c r="U10" s="3">
        <v>1</v>
      </c>
    </row>
    <row r="11" spans="1:21" x14ac:dyDescent="0.25">
      <c r="A11" s="36" t="s">
        <v>22</v>
      </c>
      <c r="B11" s="37">
        <v>48</v>
      </c>
      <c r="C11" s="38">
        <f t="shared" si="0"/>
        <v>0</v>
      </c>
      <c r="D11" s="38">
        <f t="shared" si="1"/>
        <v>1</v>
      </c>
      <c r="E11" s="38">
        <f t="shared" si="2"/>
        <v>0</v>
      </c>
      <c r="F11" s="38">
        <f t="shared" si="3"/>
        <v>1</v>
      </c>
      <c r="G11" s="38">
        <f t="shared" si="4"/>
        <v>0</v>
      </c>
      <c r="H11" s="38">
        <f t="shared" si="5"/>
        <v>0</v>
      </c>
      <c r="I11" s="38">
        <f t="shared" si="6"/>
        <v>0</v>
      </c>
      <c r="J11" s="38">
        <f t="shared" si="7"/>
        <v>1</v>
      </c>
    </row>
    <row r="12" spans="1:21" x14ac:dyDescent="0.25">
      <c r="A12" s="21" t="s">
        <v>24</v>
      </c>
      <c r="B12">
        <v>45</v>
      </c>
      <c r="C12" s="22">
        <f t="shared" si="0"/>
        <v>-1</v>
      </c>
      <c r="D12" s="22">
        <f t="shared" si="1"/>
        <v>-1</v>
      </c>
      <c r="E12" s="22">
        <f t="shared" si="2"/>
        <v>0</v>
      </c>
      <c r="F12" s="22">
        <f t="shared" si="3"/>
        <v>1</v>
      </c>
      <c r="G12" s="22">
        <f t="shared" si="4"/>
        <v>0</v>
      </c>
      <c r="H12" s="22">
        <f t="shared" si="5"/>
        <v>-1</v>
      </c>
      <c r="I12" s="22">
        <f t="shared" si="6"/>
        <v>0</v>
      </c>
      <c r="J12" s="22">
        <f t="shared" si="7"/>
        <v>-1</v>
      </c>
    </row>
    <row r="13" spans="1:21" x14ac:dyDescent="0.25">
      <c r="A13" s="21" t="s">
        <v>24</v>
      </c>
      <c r="B13">
        <v>43</v>
      </c>
      <c r="C13" s="22">
        <f t="shared" si="0"/>
        <v>-1</v>
      </c>
      <c r="D13" s="22">
        <f t="shared" si="1"/>
        <v>-1</v>
      </c>
      <c r="E13" s="22">
        <f t="shared" si="2"/>
        <v>0</v>
      </c>
      <c r="F13" s="22">
        <f t="shared" si="3"/>
        <v>1</v>
      </c>
      <c r="G13" s="22">
        <f t="shared" si="4"/>
        <v>0</v>
      </c>
      <c r="H13" s="22">
        <f t="shared" si="5"/>
        <v>-1</v>
      </c>
      <c r="I13" s="22">
        <f t="shared" si="6"/>
        <v>0</v>
      </c>
      <c r="J13" s="22">
        <f t="shared" si="7"/>
        <v>-1</v>
      </c>
      <c r="U13" s="2"/>
    </row>
    <row r="14" spans="1:21" x14ac:dyDescent="0.25">
      <c r="A14" s="36" t="s">
        <v>26</v>
      </c>
      <c r="B14" s="37">
        <v>45</v>
      </c>
      <c r="C14" s="38">
        <f t="shared" si="0"/>
        <v>1</v>
      </c>
      <c r="D14" s="38">
        <f t="shared" si="1"/>
        <v>0</v>
      </c>
      <c r="E14" s="38">
        <f t="shared" si="2"/>
        <v>-1</v>
      </c>
      <c r="F14" s="38">
        <f t="shared" si="3"/>
        <v>-1</v>
      </c>
      <c r="G14" s="38">
        <f t="shared" si="4"/>
        <v>-1</v>
      </c>
      <c r="H14" s="38">
        <f t="shared" si="5"/>
        <v>-1</v>
      </c>
      <c r="I14" s="38">
        <f t="shared" si="6"/>
        <v>0</v>
      </c>
      <c r="J14" s="38">
        <f t="shared" si="7"/>
        <v>0</v>
      </c>
    </row>
    <row r="15" spans="1:21" x14ac:dyDescent="0.25">
      <c r="A15" s="36" t="s">
        <v>26</v>
      </c>
      <c r="B15" s="37">
        <v>49</v>
      </c>
      <c r="C15" s="38">
        <f t="shared" si="0"/>
        <v>1</v>
      </c>
      <c r="D15" s="38">
        <f t="shared" si="1"/>
        <v>0</v>
      </c>
      <c r="E15" s="38">
        <f t="shared" si="2"/>
        <v>-1</v>
      </c>
      <c r="F15" s="38">
        <f t="shared" si="3"/>
        <v>-1</v>
      </c>
      <c r="G15" s="38">
        <f t="shared" si="4"/>
        <v>-1</v>
      </c>
      <c r="H15" s="38">
        <f t="shared" si="5"/>
        <v>-1</v>
      </c>
      <c r="I15" s="38">
        <f t="shared" si="6"/>
        <v>0</v>
      </c>
      <c r="J15" s="38">
        <f t="shared" si="7"/>
        <v>0</v>
      </c>
    </row>
    <row r="16" spans="1:21" x14ac:dyDescent="0.25">
      <c r="A16" s="21" t="s">
        <v>27</v>
      </c>
      <c r="B16">
        <v>42</v>
      </c>
      <c r="C16" s="22">
        <f t="shared" si="0"/>
        <v>0</v>
      </c>
      <c r="D16" s="22">
        <f t="shared" si="1"/>
        <v>1</v>
      </c>
      <c r="E16" s="22">
        <f t="shared" si="2"/>
        <v>-1</v>
      </c>
      <c r="F16" s="22">
        <f t="shared" si="3"/>
        <v>-1</v>
      </c>
      <c r="G16" s="22">
        <f t="shared" si="4"/>
        <v>0</v>
      </c>
      <c r="H16" s="22">
        <f t="shared" si="5"/>
        <v>0</v>
      </c>
      <c r="I16" s="22">
        <f t="shared" si="6"/>
        <v>-1</v>
      </c>
      <c r="J16" s="22">
        <f t="shared" si="7"/>
        <v>-1</v>
      </c>
    </row>
    <row r="17" spans="1:10" x14ac:dyDescent="0.25">
      <c r="A17" s="21" t="s">
        <v>27</v>
      </c>
      <c r="B17">
        <v>42</v>
      </c>
      <c r="C17" s="22">
        <f t="shared" si="0"/>
        <v>0</v>
      </c>
      <c r="D17" s="22">
        <f t="shared" si="1"/>
        <v>1</v>
      </c>
      <c r="E17" s="22">
        <f t="shared" si="2"/>
        <v>-1</v>
      </c>
      <c r="F17" s="22">
        <f t="shared" si="3"/>
        <v>-1</v>
      </c>
      <c r="G17" s="22">
        <f t="shared" si="4"/>
        <v>0</v>
      </c>
      <c r="H17" s="22">
        <f t="shared" si="5"/>
        <v>0</v>
      </c>
      <c r="I17" s="22">
        <f t="shared" si="6"/>
        <v>-1</v>
      </c>
      <c r="J17" s="22">
        <f t="shared" si="7"/>
        <v>-1</v>
      </c>
    </row>
    <row r="18" spans="1:10" x14ac:dyDescent="0.25">
      <c r="A18" s="36" t="s">
        <v>28</v>
      </c>
      <c r="B18" s="37">
        <v>39</v>
      </c>
      <c r="C18" s="38">
        <f t="shared" si="0"/>
        <v>-1</v>
      </c>
      <c r="D18" s="38">
        <f t="shared" si="1"/>
        <v>-1</v>
      </c>
      <c r="E18" s="38">
        <f t="shared" si="2"/>
        <v>-1</v>
      </c>
      <c r="F18" s="38">
        <f t="shared" si="3"/>
        <v>-1</v>
      </c>
      <c r="G18" s="38">
        <f t="shared" si="4"/>
        <v>1</v>
      </c>
      <c r="H18" s="38">
        <f t="shared" si="5"/>
        <v>1</v>
      </c>
      <c r="I18" s="38">
        <f t="shared" si="6"/>
        <v>1</v>
      </c>
      <c r="J18" s="38">
        <f t="shared" si="7"/>
        <v>1</v>
      </c>
    </row>
    <row r="19" spans="1:10" x14ac:dyDescent="0.25">
      <c r="A19" s="36" t="s">
        <v>28</v>
      </c>
      <c r="B19" s="37">
        <v>41</v>
      </c>
      <c r="C19" s="38">
        <f t="shared" si="0"/>
        <v>-1</v>
      </c>
      <c r="D19" s="38">
        <f t="shared" si="1"/>
        <v>-1</v>
      </c>
      <c r="E19" s="38">
        <f t="shared" si="2"/>
        <v>-1</v>
      </c>
      <c r="F19" s="38">
        <f t="shared" si="3"/>
        <v>-1</v>
      </c>
      <c r="G19" s="38">
        <f t="shared" si="4"/>
        <v>1</v>
      </c>
      <c r="H19" s="38">
        <f t="shared" si="5"/>
        <v>1</v>
      </c>
      <c r="I19" s="38">
        <f t="shared" si="6"/>
        <v>1</v>
      </c>
      <c r="J19" s="38">
        <f t="shared" si="7"/>
        <v>1</v>
      </c>
    </row>
    <row r="20" spans="1:10" x14ac:dyDescent="0.25">
      <c r="D20" s="33"/>
    </row>
    <row r="21" spans="1:10" x14ac:dyDescent="0.25">
      <c r="C21" s="10"/>
      <c r="D21" s="33"/>
    </row>
    <row r="22" spans="1:10" ht="15.75" thickBot="1" x14ac:dyDescent="0.3">
      <c r="B22" s="33"/>
    </row>
    <row r="23" spans="1:10" x14ac:dyDescent="0.25">
      <c r="A23" s="48" t="s">
        <v>18</v>
      </c>
      <c r="B23" s="49">
        <v>1</v>
      </c>
      <c r="C23" s="49">
        <v>0</v>
      </c>
      <c r="D23" s="49">
        <v>1</v>
      </c>
      <c r="E23" s="50">
        <v>0</v>
      </c>
      <c r="F23" s="34"/>
      <c r="G23" s="34"/>
      <c r="H23" s="34"/>
      <c r="I23" s="34"/>
      <c r="J23" s="34"/>
    </row>
    <row r="24" spans="1:10" x14ac:dyDescent="0.25">
      <c r="A24" s="51" t="s">
        <v>19</v>
      </c>
      <c r="B24" s="52">
        <v>0</v>
      </c>
      <c r="C24" s="52">
        <v>1</v>
      </c>
      <c r="D24" s="52">
        <v>1</v>
      </c>
      <c r="E24" s="53">
        <v>0</v>
      </c>
      <c r="F24" s="34"/>
      <c r="G24" s="34"/>
      <c r="H24" s="34"/>
      <c r="I24" s="34"/>
      <c r="J24" s="34"/>
    </row>
    <row r="25" spans="1:10" x14ac:dyDescent="0.25">
      <c r="A25" s="51" t="s">
        <v>20</v>
      </c>
      <c r="B25" s="52">
        <v>-1</v>
      </c>
      <c r="C25" s="52">
        <v>-1</v>
      </c>
      <c r="D25" s="52">
        <v>1</v>
      </c>
      <c r="E25" s="53">
        <v>0</v>
      </c>
      <c r="F25" s="34"/>
      <c r="G25" s="34"/>
      <c r="H25" s="34"/>
      <c r="I25" s="34"/>
      <c r="J25" s="34"/>
    </row>
    <row r="26" spans="1:10" x14ac:dyDescent="0.25">
      <c r="A26" s="51" t="s">
        <v>21</v>
      </c>
      <c r="B26" s="52">
        <v>1</v>
      </c>
      <c r="C26" s="52">
        <v>0</v>
      </c>
      <c r="D26" s="52">
        <v>0</v>
      </c>
      <c r="E26" s="53">
        <v>1</v>
      </c>
      <c r="F26" s="34"/>
      <c r="G26" s="34"/>
      <c r="H26" s="34"/>
      <c r="I26" s="34"/>
      <c r="J26" s="34"/>
    </row>
    <row r="27" spans="1:10" x14ac:dyDescent="0.25">
      <c r="A27" s="6" t="s">
        <v>22</v>
      </c>
      <c r="B27" s="52">
        <v>0</v>
      </c>
      <c r="C27" s="52">
        <v>1</v>
      </c>
      <c r="D27" s="52">
        <v>0</v>
      </c>
      <c r="E27" s="53">
        <v>1</v>
      </c>
      <c r="F27" s="34"/>
      <c r="G27" s="34"/>
      <c r="H27" s="34"/>
      <c r="I27" s="34"/>
      <c r="J27" s="34"/>
    </row>
    <row r="28" spans="1:10" x14ac:dyDescent="0.25">
      <c r="A28" s="51" t="s">
        <v>24</v>
      </c>
      <c r="B28" s="52">
        <v>-1</v>
      </c>
      <c r="C28" s="52">
        <v>-1</v>
      </c>
      <c r="D28" s="52">
        <v>0</v>
      </c>
      <c r="E28" s="53">
        <v>1</v>
      </c>
      <c r="F28" s="34"/>
      <c r="G28" s="34"/>
      <c r="H28" s="34"/>
      <c r="I28" s="34"/>
      <c r="J28" s="34"/>
    </row>
    <row r="29" spans="1:10" x14ac:dyDescent="0.25">
      <c r="A29" s="51" t="s">
        <v>26</v>
      </c>
      <c r="B29" s="52">
        <v>1</v>
      </c>
      <c r="C29" s="52">
        <v>0</v>
      </c>
      <c r="D29" s="52">
        <v>-1</v>
      </c>
      <c r="E29" s="53">
        <v>-1</v>
      </c>
      <c r="F29" s="34"/>
      <c r="G29" s="34"/>
      <c r="H29" s="34"/>
      <c r="I29" s="34"/>
      <c r="J29" s="34"/>
    </row>
    <row r="30" spans="1:10" x14ac:dyDescent="0.25">
      <c r="A30" s="6" t="s">
        <v>27</v>
      </c>
      <c r="B30" s="52">
        <v>0</v>
      </c>
      <c r="C30" s="52">
        <v>1</v>
      </c>
      <c r="D30" s="52">
        <v>-1</v>
      </c>
      <c r="E30" s="53">
        <v>-1</v>
      </c>
      <c r="F30" s="34"/>
      <c r="G30" s="34"/>
      <c r="H30" s="34"/>
      <c r="I30" s="34"/>
      <c r="J30" s="34"/>
    </row>
    <row r="31" spans="1:10" ht="15.75" thickBot="1" x14ac:dyDescent="0.3">
      <c r="A31" s="56" t="s">
        <v>28</v>
      </c>
      <c r="B31" s="54">
        <v>-1</v>
      </c>
      <c r="C31" s="54">
        <v>-1</v>
      </c>
      <c r="D31" s="54">
        <v>-1</v>
      </c>
      <c r="E31" s="55">
        <v>-1</v>
      </c>
      <c r="F31" s="34"/>
      <c r="G31" s="34"/>
      <c r="H31" s="34"/>
      <c r="I31" s="34"/>
      <c r="J31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U33"/>
  <sheetViews>
    <sheetView workbookViewId="0">
      <selection activeCell="Q10" sqref="Q10"/>
    </sheetView>
  </sheetViews>
  <sheetFormatPr defaultRowHeight="15" x14ac:dyDescent="0.25"/>
  <cols>
    <col min="1" max="1" width="12.140625" bestFit="1" customWidth="1"/>
    <col min="2" max="2" width="5.85546875" bestFit="1" customWidth="1"/>
    <col min="3" max="4" width="3.28515625" bestFit="1" customWidth="1"/>
    <col min="5" max="6" width="3.140625" bestFit="1" customWidth="1"/>
    <col min="7" max="10" width="4" bestFit="1" customWidth="1"/>
    <col min="11" max="11" width="6.28515625" customWidth="1"/>
    <col min="12" max="12" width="16" customWidth="1"/>
    <col min="13" max="16" width="5.5703125" bestFit="1" customWidth="1"/>
    <col min="17" max="17" width="4.5703125" bestFit="1" customWidth="1"/>
    <col min="18" max="20" width="5.5703125" bestFit="1" customWidth="1"/>
    <col min="21" max="21" width="8.5703125" bestFit="1" customWidth="1"/>
    <col min="22" max="22" width="8" customWidth="1"/>
    <col min="23" max="23" width="6.5703125" bestFit="1" customWidth="1"/>
    <col min="24" max="24" width="8.5703125" bestFit="1" customWidth="1"/>
  </cols>
  <sheetData>
    <row r="1" spans="1:21" ht="30" x14ac:dyDescent="0.25">
      <c r="A1" s="17" t="s">
        <v>8</v>
      </c>
      <c r="B1" s="18" t="s">
        <v>9</v>
      </c>
      <c r="C1" s="19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36" t="s">
        <v>18</v>
      </c>
      <c r="B2" s="37">
        <v>51</v>
      </c>
      <c r="C2" s="38">
        <f t="shared" ref="C2:C21" si="0">VLOOKUP(A2,$A$25:$E$33,2,0)</f>
        <v>1</v>
      </c>
      <c r="D2" s="38">
        <f t="shared" ref="D2:D21" si="1">VLOOKUP(A2,$A$25:$E$33,3,0)</f>
        <v>0</v>
      </c>
      <c r="E2" s="38">
        <f t="shared" ref="E2:E21" si="2">VLOOKUP(A2,$A$25:$E$33,4,0)</f>
        <v>1</v>
      </c>
      <c r="F2" s="38">
        <f t="shared" ref="F2:F21" si="3">VLOOKUP(A2,$A$25:$E$33,5,0)</f>
        <v>0</v>
      </c>
      <c r="G2" s="38">
        <f>C2*E2</f>
        <v>1</v>
      </c>
      <c r="H2" s="38">
        <f>C2*F2</f>
        <v>0</v>
      </c>
      <c r="I2" s="38">
        <f>D2*E2</f>
        <v>0</v>
      </c>
      <c r="J2" s="38">
        <f>D2*F2</f>
        <v>0</v>
      </c>
      <c r="L2" s="2" t="s">
        <v>9</v>
      </c>
      <c r="M2" s="2">
        <v>1</v>
      </c>
      <c r="N2" s="2"/>
      <c r="O2" s="2"/>
      <c r="P2" s="2"/>
      <c r="Q2" s="2"/>
      <c r="R2" s="2"/>
      <c r="S2" s="2"/>
      <c r="T2" s="2"/>
      <c r="U2" s="2"/>
    </row>
    <row r="3" spans="1:21" x14ac:dyDescent="0.25">
      <c r="A3" s="36" t="s">
        <v>18</v>
      </c>
      <c r="B3" s="37">
        <v>49</v>
      </c>
      <c r="C3" s="38">
        <f t="shared" si="0"/>
        <v>1</v>
      </c>
      <c r="D3" s="38">
        <f t="shared" si="1"/>
        <v>0</v>
      </c>
      <c r="E3" s="38">
        <f t="shared" si="2"/>
        <v>1</v>
      </c>
      <c r="F3" s="38">
        <f t="shared" si="3"/>
        <v>0</v>
      </c>
      <c r="G3" s="38">
        <f t="shared" ref="G3:G21" si="4">C3*E3</f>
        <v>1</v>
      </c>
      <c r="H3" s="38">
        <f t="shared" ref="H3:H21" si="5">C3*F3</f>
        <v>0</v>
      </c>
      <c r="I3" s="38">
        <f t="shared" ref="I3:I21" si="6">D3*E3</f>
        <v>0</v>
      </c>
      <c r="J3" s="38">
        <f t="shared" ref="J3:J21" si="7">D3*F3</f>
        <v>0</v>
      </c>
      <c r="L3" s="2" t="s">
        <v>10</v>
      </c>
      <c r="M3" s="39">
        <f>CORREL($B$2:$B$21,C2:C21)</f>
        <v>0.72507883772734927</v>
      </c>
      <c r="N3" s="2">
        <v>1</v>
      </c>
      <c r="O3" s="2"/>
      <c r="P3" s="2"/>
      <c r="Q3" s="2"/>
      <c r="R3" s="2"/>
      <c r="S3" s="2"/>
      <c r="T3" s="2"/>
      <c r="U3" s="2"/>
    </row>
    <row r="4" spans="1:21" x14ac:dyDescent="0.25">
      <c r="A4" s="21" t="s">
        <v>19</v>
      </c>
      <c r="B4">
        <v>47</v>
      </c>
      <c r="C4" s="22">
        <f t="shared" si="0"/>
        <v>0</v>
      </c>
      <c r="D4" s="22">
        <f t="shared" si="1"/>
        <v>1</v>
      </c>
      <c r="E4" s="22">
        <f t="shared" si="2"/>
        <v>1</v>
      </c>
      <c r="F4" s="22">
        <f t="shared" si="3"/>
        <v>0</v>
      </c>
      <c r="G4" s="22">
        <f t="shared" si="4"/>
        <v>0</v>
      </c>
      <c r="H4" s="22">
        <f t="shared" si="5"/>
        <v>0</v>
      </c>
      <c r="I4" s="22">
        <f t="shared" si="6"/>
        <v>1</v>
      </c>
      <c r="J4" s="22">
        <f t="shared" si="7"/>
        <v>0</v>
      </c>
      <c r="L4" s="2" t="s">
        <v>11</v>
      </c>
      <c r="M4" s="39">
        <f>CORREL(B2:B21,$D$2:$D$21)</f>
        <v>0.38878021395707957</v>
      </c>
      <c r="N4" s="47">
        <f>CORREL(C2:C21,$D$2:$D$21)</f>
        <v>0.46625240412015673</v>
      </c>
      <c r="O4" s="2">
        <v>1</v>
      </c>
      <c r="P4" s="2"/>
      <c r="Q4" s="2"/>
      <c r="R4" s="2"/>
      <c r="S4" s="2"/>
      <c r="T4" s="2"/>
      <c r="U4" s="2"/>
    </row>
    <row r="5" spans="1:21" x14ac:dyDescent="0.25">
      <c r="A5" s="21" t="s">
        <v>19</v>
      </c>
      <c r="B5">
        <v>45</v>
      </c>
      <c r="C5" s="22">
        <f t="shared" si="0"/>
        <v>0</v>
      </c>
      <c r="D5" s="22">
        <f t="shared" si="1"/>
        <v>1</v>
      </c>
      <c r="E5" s="22">
        <f t="shared" si="2"/>
        <v>1</v>
      </c>
      <c r="F5" s="22">
        <f t="shared" si="3"/>
        <v>0</v>
      </c>
      <c r="G5" s="22">
        <f t="shared" si="4"/>
        <v>0</v>
      </c>
      <c r="H5" s="22">
        <f t="shared" si="5"/>
        <v>0</v>
      </c>
      <c r="I5" s="22">
        <f t="shared" si="6"/>
        <v>1</v>
      </c>
      <c r="J5" s="22">
        <f t="shared" si="7"/>
        <v>0</v>
      </c>
      <c r="L5" s="2" t="s">
        <v>12</v>
      </c>
      <c r="M5" s="39">
        <f>CORREL(B2:B21,$E$2:$E$21)</f>
        <v>0.27190456414775599</v>
      </c>
      <c r="N5" s="34">
        <f>CORREL(C2:C21,$E$2:$E$21)</f>
        <v>0</v>
      </c>
      <c r="O5" s="34">
        <f>CORREL(D2:D21,$E$2:$E$21)</f>
        <v>0</v>
      </c>
      <c r="P5" s="2">
        <v>1</v>
      </c>
      <c r="Q5" s="2"/>
      <c r="R5" s="2"/>
      <c r="S5" s="2"/>
      <c r="T5" s="2"/>
      <c r="U5" s="2"/>
    </row>
    <row r="6" spans="1:21" x14ac:dyDescent="0.25">
      <c r="A6" s="36" t="s">
        <v>20</v>
      </c>
      <c r="B6" s="37">
        <v>42</v>
      </c>
      <c r="C6" s="38">
        <f t="shared" si="0"/>
        <v>-1</v>
      </c>
      <c r="D6" s="38">
        <f t="shared" si="1"/>
        <v>-1</v>
      </c>
      <c r="E6" s="38">
        <f t="shared" si="2"/>
        <v>1</v>
      </c>
      <c r="F6" s="38">
        <f t="shared" si="3"/>
        <v>0</v>
      </c>
      <c r="G6" s="38">
        <f t="shared" si="4"/>
        <v>-1</v>
      </c>
      <c r="H6" s="38">
        <f t="shared" si="5"/>
        <v>0</v>
      </c>
      <c r="I6" s="38">
        <f t="shared" si="6"/>
        <v>-1</v>
      </c>
      <c r="J6" s="38">
        <f t="shared" si="7"/>
        <v>0</v>
      </c>
      <c r="L6" s="2" t="s">
        <v>13</v>
      </c>
      <c r="M6" s="39">
        <f>CORREL(B2:B21,$F$2:$F$21)</f>
        <v>0.55781508959059256</v>
      </c>
      <c r="N6" s="34">
        <f>CORREL(C2:C21,$F$2:$F$21)</f>
        <v>0</v>
      </c>
      <c r="O6" s="45">
        <f>CORREL(D2:D21,$F$2:$F$21)</f>
        <v>0.13043478260869562</v>
      </c>
      <c r="P6" s="47">
        <f>CORREL(E2:E21,$F$2:$F$21)</f>
        <v>0.46625240412015684</v>
      </c>
      <c r="Q6" s="2">
        <v>1</v>
      </c>
      <c r="R6" s="2"/>
      <c r="S6" s="2"/>
      <c r="T6" s="2"/>
      <c r="U6" s="2"/>
    </row>
    <row r="7" spans="1:21" x14ac:dyDescent="0.25">
      <c r="A7" s="36" t="s">
        <v>20</v>
      </c>
      <c r="B7" s="37">
        <v>42</v>
      </c>
      <c r="C7" s="38">
        <f t="shared" si="0"/>
        <v>-1</v>
      </c>
      <c r="D7" s="38">
        <f t="shared" si="1"/>
        <v>-1</v>
      </c>
      <c r="E7" s="38">
        <f t="shared" si="2"/>
        <v>1</v>
      </c>
      <c r="F7" s="38">
        <f t="shared" si="3"/>
        <v>0</v>
      </c>
      <c r="G7" s="38">
        <f t="shared" si="4"/>
        <v>-1</v>
      </c>
      <c r="H7" s="38">
        <f t="shared" si="5"/>
        <v>0</v>
      </c>
      <c r="I7" s="38">
        <f t="shared" si="6"/>
        <v>-1</v>
      </c>
      <c r="J7" s="38">
        <f t="shared" si="7"/>
        <v>0</v>
      </c>
      <c r="L7" s="2" t="s">
        <v>14</v>
      </c>
      <c r="M7" s="39">
        <f>CORREL(B2:B21,$G$2:$G$21)</f>
        <v>3.7001524494214393E-2</v>
      </c>
      <c r="N7" s="34">
        <f>CORREL(C2:C21,$G$2:$G$21)</f>
        <v>0</v>
      </c>
      <c r="O7" s="34">
        <f>CORREL(D2:D21,$G$2:$G$21)</f>
        <v>0</v>
      </c>
      <c r="P7" s="34">
        <f>CORREL(E2:E21,$G$2:$G$21)</f>
        <v>0</v>
      </c>
      <c r="Q7" s="34">
        <f>CORREL(F2:F21,$G$2:$G$21)</f>
        <v>0</v>
      </c>
      <c r="R7" s="2">
        <v>1</v>
      </c>
      <c r="S7" s="2"/>
      <c r="T7" s="2"/>
      <c r="U7" s="2"/>
    </row>
    <row r="8" spans="1:21" x14ac:dyDescent="0.25">
      <c r="A8" s="21" t="s">
        <v>21</v>
      </c>
      <c r="B8">
        <v>55</v>
      </c>
      <c r="C8" s="22">
        <f t="shared" si="0"/>
        <v>1</v>
      </c>
      <c r="D8" s="22">
        <f t="shared" si="1"/>
        <v>0</v>
      </c>
      <c r="E8" s="22">
        <f t="shared" si="2"/>
        <v>0</v>
      </c>
      <c r="F8" s="22">
        <f t="shared" si="3"/>
        <v>1</v>
      </c>
      <c r="G8" s="22">
        <f t="shared" si="4"/>
        <v>0</v>
      </c>
      <c r="H8" s="22">
        <f t="shared" si="5"/>
        <v>1</v>
      </c>
      <c r="I8" s="22">
        <f t="shared" si="6"/>
        <v>0</v>
      </c>
      <c r="J8" s="22">
        <f t="shared" si="7"/>
        <v>0</v>
      </c>
      <c r="L8" s="2" t="s">
        <v>15</v>
      </c>
      <c r="M8" s="39">
        <f t="shared" ref="M8:R8" si="8">CORREL(B2:B21,$H$2:$H$21)</f>
        <v>7.4003048988428785E-2</v>
      </c>
      <c r="N8" s="34">
        <f t="shared" si="8"/>
        <v>0</v>
      </c>
      <c r="O8" s="34">
        <f t="shared" si="8"/>
        <v>0</v>
      </c>
      <c r="P8" s="34">
        <f t="shared" si="8"/>
        <v>0</v>
      </c>
      <c r="Q8" s="34">
        <f t="shared" si="8"/>
        <v>0</v>
      </c>
      <c r="R8" s="39">
        <f t="shared" si="8"/>
        <v>0.5</v>
      </c>
      <c r="S8" s="2">
        <v>1</v>
      </c>
      <c r="T8" s="2"/>
      <c r="U8" s="2"/>
    </row>
    <row r="9" spans="1:21" x14ac:dyDescent="0.25">
      <c r="A9" s="21" t="s">
        <v>21</v>
      </c>
      <c r="B9">
        <v>51</v>
      </c>
      <c r="C9" s="22">
        <f t="shared" si="0"/>
        <v>1</v>
      </c>
      <c r="D9" s="22">
        <f t="shared" si="1"/>
        <v>0</v>
      </c>
      <c r="E9" s="22">
        <f t="shared" si="2"/>
        <v>0</v>
      </c>
      <c r="F9" s="22">
        <f t="shared" si="3"/>
        <v>1</v>
      </c>
      <c r="G9" s="22">
        <f t="shared" si="4"/>
        <v>0</v>
      </c>
      <c r="H9" s="22">
        <f t="shared" si="5"/>
        <v>1</v>
      </c>
      <c r="I9" s="22">
        <f t="shared" si="6"/>
        <v>0</v>
      </c>
      <c r="J9" s="22">
        <f t="shared" si="7"/>
        <v>0</v>
      </c>
      <c r="L9" s="2" t="s">
        <v>16</v>
      </c>
      <c r="M9" s="39">
        <f t="shared" ref="M9:S9" si="9">CORREL(B2:B21,$I$2:$I$21)</f>
        <v>7.4003048988428785E-2</v>
      </c>
      <c r="N9" s="34">
        <f t="shared" si="9"/>
        <v>0</v>
      </c>
      <c r="O9" s="34">
        <f t="shared" si="9"/>
        <v>0</v>
      </c>
      <c r="P9" s="34">
        <f t="shared" si="9"/>
        <v>0</v>
      </c>
      <c r="Q9" s="34">
        <f t="shared" si="9"/>
        <v>0</v>
      </c>
      <c r="R9" s="39">
        <f t="shared" si="9"/>
        <v>0.5</v>
      </c>
      <c r="S9" s="39">
        <f t="shared" si="9"/>
        <v>0.25</v>
      </c>
      <c r="T9" s="2">
        <v>1</v>
      </c>
      <c r="U9" s="2"/>
    </row>
    <row r="10" spans="1:21" ht="15.75" thickBot="1" x14ac:dyDescent="0.3">
      <c r="A10" s="36" t="s">
        <v>22</v>
      </c>
      <c r="B10" s="37">
        <v>52</v>
      </c>
      <c r="C10" s="38">
        <f t="shared" si="0"/>
        <v>0</v>
      </c>
      <c r="D10" s="38">
        <f t="shared" si="1"/>
        <v>1</v>
      </c>
      <c r="E10" s="38">
        <f t="shared" si="2"/>
        <v>0</v>
      </c>
      <c r="F10" s="38">
        <f t="shared" si="3"/>
        <v>1</v>
      </c>
      <c r="G10" s="38">
        <f t="shared" si="4"/>
        <v>0</v>
      </c>
      <c r="H10" s="38">
        <f t="shared" si="5"/>
        <v>0</v>
      </c>
      <c r="I10" s="38">
        <f t="shared" si="6"/>
        <v>0</v>
      </c>
      <c r="J10" s="38">
        <f t="shared" si="7"/>
        <v>1</v>
      </c>
      <c r="L10" s="3" t="s">
        <v>17</v>
      </c>
      <c r="M10" s="40">
        <f t="shared" ref="M10:T10" si="10">CORREL(B2:B21,$J$2:$J$21)</f>
        <v>0.19390078484037662</v>
      </c>
      <c r="N10" s="41">
        <f t="shared" si="10"/>
        <v>-2.0475596594996468E-17</v>
      </c>
      <c r="O10" s="46">
        <f t="shared" si="10"/>
        <v>0.15478181111027456</v>
      </c>
      <c r="P10" s="41">
        <f t="shared" si="10"/>
        <v>2.0475596594996468E-17</v>
      </c>
      <c r="Q10" s="46">
        <f t="shared" si="10"/>
        <v>0.15478181111027464</v>
      </c>
      <c r="R10" s="46">
        <f t="shared" si="10"/>
        <v>0.2258769757263128</v>
      </c>
      <c r="S10" s="46">
        <f t="shared" si="10"/>
        <v>0.45175395145262559</v>
      </c>
      <c r="T10" s="46">
        <f t="shared" si="10"/>
        <v>0.45175395145262559</v>
      </c>
      <c r="U10" s="3">
        <v>1</v>
      </c>
    </row>
    <row r="11" spans="1:21" x14ac:dyDescent="0.25">
      <c r="A11" s="36" t="s">
        <v>22</v>
      </c>
      <c r="B11" s="37">
        <v>48</v>
      </c>
      <c r="C11" s="38">
        <f t="shared" si="0"/>
        <v>0</v>
      </c>
      <c r="D11" s="38">
        <f t="shared" si="1"/>
        <v>1</v>
      </c>
      <c r="E11" s="38">
        <f t="shared" si="2"/>
        <v>0</v>
      </c>
      <c r="F11" s="38">
        <f t="shared" si="3"/>
        <v>1</v>
      </c>
      <c r="G11" s="38">
        <f t="shared" si="4"/>
        <v>0</v>
      </c>
      <c r="H11" s="38">
        <f t="shared" si="5"/>
        <v>0</v>
      </c>
      <c r="I11" s="38">
        <f t="shared" si="6"/>
        <v>0</v>
      </c>
      <c r="J11" s="38">
        <f t="shared" si="7"/>
        <v>1</v>
      </c>
    </row>
    <row r="12" spans="1:21" x14ac:dyDescent="0.25">
      <c r="A12" s="42" t="s">
        <v>22</v>
      </c>
      <c r="B12" s="43">
        <v>51</v>
      </c>
      <c r="C12" s="44">
        <f t="shared" si="0"/>
        <v>0</v>
      </c>
      <c r="D12" s="44">
        <f t="shared" si="1"/>
        <v>1</v>
      </c>
      <c r="E12" s="44">
        <f t="shared" si="2"/>
        <v>0</v>
      </c>
      <c r="F12" s="44">
        <f t="shared" si="3"/>
        <v>1</v>
      </c>
      <c r="G12" s="44">
        <f t="shared" si="4"/>
        <v>0</v>
      </c>
      <c r="H12" s="44">
        <f t="shared" si="5"/>
        <v>0</v>
      </c>
      <c r="I12" s="44">
        <f t="shared" si="6"/>
        <v>0</v>
      </c>
      <c r="J12" s="44">
        <f t="shared" si="7"/>
        <v>1</v>
      </c>
    </row>
    <row r="13" spans="1:21" x14ac:dyDescent="0.25">
      <c r="A13" s="42" t="s">
        <v>22</v>
      </c>
      <c r="B13" s="43">
        <v>45</v>
      </c>
      <c r="C13" s="44">
        <f t="shared" si="0"/>
        <v>0</v>
      </c>
      <c r="D13" s="44">
        <f t="shared" si="1"/>
        <v>1</v>
      </c>
      <c r="E13" s="44">
        <f t="shared" si="2"/>
        <v>0</v>
      </c>
      <c r="F13" s="44">
        <f t="shared" si="3"/>
        <v>1</v>
      </c>
      <c r="G13" s="44">
        <f t="shared" ref="G13" si="11">C13*E13</f>
        <v>0</v>
      </c>
      <c r="H13" s="44">
        <f t="shared" ref="H13" si="12">C13*F13</f>
        <v>0</v>
      </c>
      <c r="I13" s="44">
        <f t="shared" ref="I13" si="13">D13*E13</f>
        <v>0</v>
      </c>
      <c r="J13" s="44">
        <f t="shared" ref="J13" si="14">D13*F13</f>
        <v>1</v>
      </c>
      <c r="U13" s="2"/>
    </row>
    <row r="14" spans="1:21" x14ac:dyDescent="0.25">
      <c r="A14" s="21" t="s">
        <v>24</v>
      </c>
      <c r="B14">
        <v>45</v>
      </c>
      <c r="C14" s="22">
        <f t="shared" si="0"/>
        <v>-1</v>
      </c>
      <c r="D14" s="22">
        <f t="shared" si="1"/>
        <v>-1</v>
      </c>
      <c r="E14" s="22">
        <f t="shared" si="2"/>
        <v>0</v>
      </c>
      <c r="F14" s="22">
        <f t="shared" si="3"/>
        <v>1</v>
      </c>
      <c r="G14" s="22">
        <f t="shared" si="4"/>
        <v>0</v>
      </c>
      <c r="H14" s="22">
        <f t="shared" si="5"/>
        <v>-1</v>
      </c>
      <c r="I14" s="22">
        <f t="shared" si="6"/>
        <v>0</v>
      </c>
      <c r="J14" s="22">
        <f t="shared" si="7"/>
        <v>-1</v>
      </c>
    </row>
    <row r="15" spans="1:21" x14ac:dyDescent="0.25">
      <c r="A15" s="21" t="s">
        <v>24</v>
      </c>
      <c r="B15">
        <v>43</v>
      </c>
      <c r="C15" s="22">
        <f t="shared" si="0"/>
        <v>-1</v>
      </c>
      <c r="D15" s="22">
        <f t="shared" si="1"/>
        <v>-1</v>
      </c>
      <c r="E15" s="22">
        <f t="shared" si="2"/>
        <v>0</v>
      </c>
      <c r="F15" s="22">
        <f t="shared" si="3"/>
        <v>1</v>
      </c>
      <c r="G15" s="22">
        <f t="shared" si="4"/>
        <v>0</v>
      </c>
      <c r="H15" s="22">
        <f t="shared" si="5"/>
        <v>-1</v>
      </c>
      <c r="I15" s="22">
        <f t="shared" si="6"/>
        <v>0</v>
      </c>
      <c r="J15" s="22">
        <f t="shared" si="7"/>
        <v>-1</v>
      </c>
    </row>
    <row r="16" spans="1:21" x14ac:dyDescent="0.25">
      <c r="A16" s="36" t="s">
        <v>26</v>
      </c>
      <c r="B16" s="37">
        <v>45</v>
      </c>
      <c r="C16" s="38">
        <f t="shared" si="0"/>
        <v>1</v>
      </c>
      <c r="D16" s="38">
        <f t="shared" si="1"/>
        <v>0</v>
      </c>
      <c r="E16" s="38">
        <f t="shared" si="2"/>
        <v>-1</v>
      </c>
      <c r="F16" s="38">
        <f t="shared" si="3"/>
        <v>-1</v>
      </c>
      <c r="G16" s="38">
        <f t="shared" si="4"/>
        <v>-1</v>
      </c>
      <c r="H16" s="38">
        <f t="shared" si="5"/>
        <v>-1</v>
      </c>
      <c r="I16" s="38">
        <f t="shared" si="6"/>
        <v>0</v>
      </c>
      <c r="J16" s="38">
        <f t="shared" si="7"/>
        <v>0</v>
      </c>
    </row>
    <row r="17" spans="1:10" x14ac:dyDescent="0.25">
      <c r="A17" s="36" t="s">
        <v>26</v>
      </c>
      <c r="B17" s="37">
        <v>49</v>
      </c>
      <c r="C17" s="38">
        <f t="shared" si="0"/>
        <v>1</v>
      </c>
      <c r="D17" s="38">
        <f t="shared" si="1"/>
        <v>0</v>
      </c>
      <c r="E17" s="38">
        <f t="shared" si="2"/>
        <v>-1</v>
      </c>
      <c r="F17" s="38">
        <f t="shared" si="3"/>
        <v>-1</v>
      </c>
      <c r="G17" s="38">
        <f t="shared" si="4"/>
        <v>-1</v>
      </c>
      <c r="H17" s="38">
        <f t="shared" si="5"/>
        <v>-1</v>
      </c>
      <c r="I17" s="38">
        <f t="shared" si="6"/>
        <v>0</v>
      </c>
      <c r="J17" s="38">
        <f t="shared" si="7"/>
        <v>0</v>
      </c>
    </row>
    <row r="18" spans="1:10" x14ac:dyDescent="0.25">
      <c r="A18" s="21" t="s">
        <v>27</v>
      </c>
      <c r="B18">
        <v>42</v>
      </c>
      <c r="C18" s="22">
        <f t="shared" si="0"/>
        <v>0</v>
      </c>
      <c r="D18" s="22">
        <f t="shared" si="1"/>
        <v>1</v>
      </c>
      <c r="E18" s="22">
        <f t="shared" si="2"/>
        <v>-1</v>
      </c>
      <c r="F18" s="22">
        <f t="shared" si="3"/>
        <v>-1</v>
      </c>
      <c r="G18" s="22">
        <f t="shared" si="4"/>
        <v>0</v>
      </c>
      <c r="H18" s="22">
        <f t="shared" si="5"/>
        <v>0</v>
      </c>
      <c r="I18" s="22">
        <f t="shared" si="6"/>
        <v>-1</v>
      </c>
      <c r="J18" s="22">
        <f t="shared" si="7"/>
        <v>-1</v>
      </c>
    </row>
    <row r="19" spans="1:10" x14ac:dyDescent="0.25">
      <c r="A19" s="21" t="s">
        <v>27</v>
      </c>
      <c r="B19">
        <v>42</v>
      </c>
      <c r="C19" s="22">
        <f t="shared" si="0"/>
        <v>0</v>
      </c>
      <c r="D19" s="22">
        <f t="shared" si="1"/>
        <v>1</v>
      </c>
      <c r="E19" s="22">
        <f t="shared" si="2"/>
        <v>-1</v>
      </c>
      <c r="F19" s="22">
        <f t="shared" si="3"/>
        <v>-1</v>
      </c>
      <c r="G19" s="22">
        <f t="shared" si="4"/>
        <v>0</v>
      </c>
      <c r="H19" s="22">
        <f t="shared" si="5"/>
        <v>0</v>
      </c>
      <c r="I19" s="22">
        <f t="shared" si="6"/>
        <v>-1</v>
      </c>
      <c r="J19" s="22">
        <f t="shared" si="7"/>
        <v>-1</v>
      </c>
    </row>
    <row r="20" spans="1:10" x14ac:dyDescent="0.25">
      <c r="A20" s="36" t="s">
        <v>28</v>
      </c>
      <c r="B20" s="37">
        <v>39</v>
      </c>
      <c r="C20" s="38">
        <f t="shared" si="0"/>
        <v>-1</v>
      </c>
      <c r="D20" s="38">
        <f t="shared" si="1"/>
        <v>-1</v>
      </c>
      <c r="E20" s="38">
        <f t="shared" si="2"/>
        <v>-1</v>
      </c>
      <c r="F20" s="38">
        <f t="shared" si="3"/>
        <v>-1</v>
      </c>
      <c r="G20" s="38">
        <f t="shared" si="4"/>
        <v>1</v>
      </c>
      <c r="H20" s="38">
        <f t="shared" si="5"/>
        <v>1</v>
      </c>
      <c r="I20" s="38">
        <f t="shared" si="6"/>
        <v>1</v>
      </c>
      <c r="J20" s="38">
        <f t="shared" si="7"/>
        <v>1</v>
      </c>
    </row>
    <row r="21" spans="1:10" x14ac:dyDescent="0.25">
      <c r="A21" s="36" t="s">
        <v>28</v>
      </c>
      <c r="B21" s="37">
        <v>41</v>
      </c>
      <c r="C21" s="38">
        <f t="shared" si="0"/>
        <v>-1</v>
      </c>
      <c r="D21" s="38">
        <f t="shared" si="1"/>
        <v>-1</v>
      </c>
      <c r="E21" s="38">
        <f t="shared" si="2"/>
        <v>-1</v>
      </c>
      <c r="F21" s="38">
        <f t="shared" si="3"/>
        <v>-1</v>
      </c>
      <c r="G21" s="38">
        <f t="shared" si="4"/>
        <v>1</v>
      </c>
      <c r="H21" s="38">
        <f t="shared" si="5"/>
        <v>1</v>
      </c>
      <c r="I21" s="38">
        <f t="shared" si="6"/>
        <v>1</v>
      </c>
      <c r="J21" s="38">
        <f t="shared" si="7"/>
        <v>1</v>
      </c>
    </row>
    <row r="22" spans="1:10" x14ac:dyDescent="0.25">
      <c r="D22" s="33"/>
    </row>
    <row r="23" spans="1:10" x14ac:dyDescent="0.25">
      <c r="C23" s="10"/>
      <c r="D23" s="33"/>
    </row>
    <row r="24" spans="1:10" ht="15.75" thickBot="1" x14ac:dyDescent="0.3">
      <c r="B24" s="33"/>
    </row>
    <row r="25" spans="1:10" x14ac:dyDescent="0.25">
      <c r="A25" s="48" t="s">
        <v>18</v>
      </c>
      <c r="B25" s="49">
        <v>1</v>
      </c>
      <c r="C25" s="49">
        <v>0</v>
      </c>
      <c r="D25" s="49">
        <v>1</v>
      </c>
      <c r="E25" s="50">
        <v>0</v>
      </c>
      <c r="F25" s="34"/>
      <c r="G25" s="34"/>
      <c r="H25" s="34"/>
      <c r="I25" s="34"/>
      <c r="J25" s="34"/>
    </row>
    <row r="26" spans="1:10" x14ac:dyDescent="0.25">
      <c r="A26" s="51" t="s">
        <v>19</v>
      </c>
      <c r="B26" s="52">
        <v>0</v>
      </c>
      <c r="C26" s="52">
        <v>1</v>
      </c>
      <c r="D26" s="52">
        <v>1</v>
      </c>
      <c r="E26" s="53">
        <v>0</v>
      </c>
      <c r="F26" s="34"/>
      <c r="G26" s="34"/>
      <c r="H26" s="34"/>
      <c r="I26" s="34"/>
      <c r="J26" s="34"/>
    </row>
    <row r="27" spans="1:10" x14ac:dyDescent="0.25">
      <c r="A27" s="51" t="s">
        <v>20</v>
      </c>
      <c r="B27" s="52">
        <v>-1</v>
      </c>
      <c r="C27" s="52">
        <v>-1</v>
      </c>
      <c r="D27" s="52">
        <v>1</v>
      </c>
      <c r="E27" s="53">
        <v>0</v>
      </c>
      <c r="F27" s="34"/>
      <c r="G27" s="34"/>
      <c r="H27" s="34"/>
      <c r="I27" s="34"/>
      <c r="J27" s="34"/>
    </row>
    <row r="28" spans="1:10" x14ac:dyDescent="0.25">
      <c r="A28" s="51" t="s">
        <v>21</v>
      </c>
      <c r="B28" s="52">
        <v>1</v>
      </c>
      <c r="C28" s="52">
        <v>0</v>
      </c>
      <c r="D28" s="52">
        <v>0</v>
      </c>
      <c r="E28" s="53">
        <v>1</v>
      </c>
      <c r="F28" s="34"/>
      <c r="G28" s="34"/>
      <c r="H28" s="34"/>
      <c r="I28" s="34"/>
      <c r="J28" s="34"/>
    </row>
    <row r="29" spans="1:10" x14ac:dyDescent="0.25">
      <c r="A29" s="6" t="s">
        <v>22</v>
      </c>
      <c r="B29" s="52">
        <v>0</v>
      </c>
      <c r="C29" s="52">
        <v>1</v>
      </c>
      <c r="D29" s="52">
        <v>0</v>
      </c>
      <c r="E29" s="53">
        <v>1</v>
      </c>
      <c r="F29" s="34"/>
      <c r="G29" s="34"/>
      <c r="H29" s="34"/>
      <c r="I29" s="34"/>
      <c r="J29" s="34"/>
    </row>
    <row r="30" spans="1:10" x14ac:dyDescent="0.25">
      <c r="A30" s="51" t="s">
        <v>24</v>
      </c>
      <c r="B30" s="52">
        <v>-1</v>
      </c>
      <c r="C30" s="52">
        <v>-1</v>
      </c>
      <c r="D30" s="52">
        <v>0</v>
      </c>
      <c r="E30" s="53">
        <v>1</v>
      </c>
      <c r="F30" s="34"/>
      <c r="G30" s="34"/>
      <c r="H30" s="34"/>
      <c r="I30" s="34"/>
      <c r="J30" s="34"/>
    </row>
    <row r="31" spans="1:10" x14ac:dyDescent="0.25">
      <c r="A31" s="51" t="s">
        <v>26</v>
      </c>
      <c r="B31" s="52">
        <v>1</v>
      </c>
      <c r="C31" s="52">
        <v>0</v>
      </c>
      <c r="D31" s="52">
        <v>-1</v>
      </c>
      <c r="E31" s="53">
        <v>-1</v>
      </c>
      <c r="F31" s="34"/>
      <c r="G31" s="34"/>
      <c r="H31" s="34"/>
      <c r="I31" s="34"/>
      <c r="J31" s="34"/>
    </row>
    <row r="32" spans="1:10" x14ac:dyDescent="0.25">
      <c r="A32" s="6" t="s">
        <v>27</v>
      </c>
      <c r="B32" s="52">
        <v>0</v>
      </c>
      <c r="C32" s="52">
        <v>1</v>
      </c>
      <c r="D32" s="52">
        <v>-1</v>
      </c>
      <c r="E32" s="53">
        <v>-1</v>
      </c>
      <c r="F32" s="34"/>
      <c r="G32" s="34"/>
      <c r="H32" s="34"/>
      <c r="I32" s="34"/>
      <c r="J32" s="34"/>
    </row>
    <row r="33" spans="1:10" ht="15.75" thickBot="1" x14ac:dyDescent="0.3">
      <c r="A33" s="56" t="s">
        <v>28</v>
      </c>
      <c r="B33" s="54">
        <v>-1</v>
      </c>
      <c r="C33" s="54">
        <v>-1</v>
      </c>
      <c r="D33" s="54">
        <v>-1</v>
      </c>
      <c r="E33" s="55">
        <v>-1</v>
      </c>
      <c r="F33" s="34"/>
      <c r="G33" s="34"/>
      <c r="H33" s="34"/>
      <c r="I33" s="34"/>
      <c r="J33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4"/>
  <sheetViews>
    <sheetView workbookViewId="0">
      <selection activeCell="Q5" sqref="Q5"/>
    </sheetView>
  </sheetViews>
  <sheetFormatPr defaultRowHeight="15" x14ac:dyDescent="0.25"/>
  <cols>
    <col min="1" max="1" width="15.7109375" customWidth="1"/>
    <col min="6" max="9" width="6.85546875" customWidth="1"/>
  </cols>
  <sheetData>
    <row r="1" spans="1:14" ht="30.75" thickBot="1" x14ac:dyDescent="0.3">
      <c r="A1" s="63" t="s">
        <v>8</v>
      </c>
      <c r="B1" s="64" t="s">
        <v>9</v>
      </c>
      <c r="C1" s="26">
        <v>1</v>
      </c>
      <c r="D1" s="26">
        <v>2</v>
      </c>
      <c r="E1" s="26" t="s">
        <v>29</v>
      </c>
    </row>
    <row r="2" spans="1:14" ht="17.25" x14ac:dyDescent="0.25">
      <c r="A2" s="36" t="s">
        <v>18</v>
      </c>
      <c r="B2" s="38">
        <v>76</v>
      </c>
      <c r="C2" s="38">
        <f>VLOOKUP(A2,$A$17:$C$20,2,0)</f>
        <v>1</v>
      </c>
      <c r="D2" s="38">
        <f>VLOOKUP(A2,$A$17:$C$20,3,0)</f>
        <v>1</v>
      </c>
      <c r="E2" s="38">
        <f>C2*D2</f>
        <v>1</v>
      </c>
      <c r="G2" s="48"/>
      <c r="H2" s="65"/>
      <c r="I2" s="66" t="s">
        <v>31</v>
      </c>
      <c r="J2" s="91">
        <f>K19</f>
        <v>0.44869337100191709</v>
      </c>
      <c r="L2" s="48"/>
      <c r="M2" s="66" t="s">
        <v>31</v>
      </c>
      <c r="N2" s="91">
        <f>K19</f>
        <v>0.44869337100191709</v>
      </c>
    </row>
    <row r="3" spans="1:14" ht="17.25" x14ac:dyDescent="0.25">
      <c r="A3" s="36" t="s">
        <v>18</v>
      </c>
      <c r="B3" s="38">
        <v>75</v>
      </c>
      <c r="C3" s="38">
        <f t="shared" ref="C3:C15" si="0">VLOOKUP(A3,$A$17:$C$20,2,0)</f>
        <v>1</v>
      </c>
      <c r="D3" s="38">
        <f t="shared" ref="D3:D15" si="1">VLOOKUP(A3,$A$17:$C$20,3,0)</f>
        <v>1</v>
      </c>
      <c r="E3" s="38">
        <f t="shared" ref="E3:E15" si="2">C3*D3</f>
        <v>1</v>
      </c>
      <c r="G3" s="51"/>
      <c r="H3" s="21"/>
      <c r="I3" s="67" t="s">
        <v>32</v>
      </c>
      <c r="J3" s="68">
        <f>RSQ(B2:B15,D2:D15)</f>
        <v>0.3907695153533115</v>
      </c>
      <c r="L3" s="51"/>
      <c r="M3" s="67" t="s">
        <v>33</v>
      </c>
      <c r="N3" s="68">
        <f>RSQ(B2:B15,C2:C15)</f>
        <v>4.5603650265137526E-2</v>
      </c>
    </row>
    <row r="4" spans="1:14" x14ac:dyDescent="0.25">
      <c r="A4" s="36" t="s">
        <v>18</v>
      </c>
      <c r="B4" s="38">
        <v>74</v>
      </c>
      <c r="C4" s="38">
        <f t="shared" si="0"/>
        <v>1</v>
      </c>
      <c r="D4" s="38">
        <f t="shared" si="1"/>
        <v>1</v>
      </c>
      <c r="E4" s="38">
        <f t="shared" si="2"/>
        <v>1</v>
      </c>
      <c r="G4" s="51"/>
      <c r="H4" s="21"/>
      <c r="I4" s="67" t="s">
        <v>30</v>
      </c>
      <c r="J4" s="68">
        <f>J2-J3</f>
        <v>5.7923855648605582E-2</v>
      </c>
      <c r="L4" s="51"/>
      <c r="M4" s="67" t="s">
        <v>30</v>
      </c>
      <c r="N4" s="68">
        <f>N2-N3</f>
        <v>0.40308972073677957</v>
      </c>
    </row>
    <row r="5" spans="1:14" x14ac:dyDescent="0.25">
      <c r="A5" s="21" t="s">
        <v>19</v>
      </c>
      <c r="B5" s="22">
        <v>75</v>
      </c>
      <c r="C5" s="22">
        <f t="shared" si="0"/>
        <v>-1</v>
      </c>
      <c r="D5" s="22">
        <f t="shared" si="1"/>
        <v>1</v>
      </c>
      <c r="E5" s="22">
        <f t="shared" si="2"/>
        <v>-1</v>
      </c>
      <c r="G5" s="51"/>
      <c r="H5" s="21"/>
      <c r="I5" s="21"/>
      <c r="J5" s="59"/>
      <c r="L5" s="51"/>
      <c r="M5" s="21"/>
      <c r="N5" s="68"/>
    </row>
    <row r="6" spans="1:14" ht="18" thickBot="1" x14ac:dyDescent="0.3">
      <c r="A6" s="21" t="s">
        <v>19</v>
      </c>
      <c r="B6" s="22">
        <v>74</v>
      </c>
      <c r="C6" s="22">
        <f t="shared" si="0"/>
        <v>-1</v>
      </c>
      <c r="D6" s="22">
        <f t="shared" si="1"/>
        <v>1</v>
      </c>
      <c r="E6" s="22">
        <f t="shared" si="2"/>
        <v>-1</v>
      </c>
      <c r="G6" s="56"/>
      <c r="H6" s="60"/>
      <c r="I6" s="69" t="s">
        <v>33</v>
      </c>
      <c r="J6" s="70">
        <f>RSQ(B2:B15,C2:C15)</f>
        <v>4.5603650265137526E-2</v>
      </c>
      <c r="L6" s="56"/>
      <c r="M6" s="69" t="s">
        <v>32</v>
      </c>
      <c r="N6" s="70">
        <f>RSQ(B2:B15,D2:D15)</f>
        <v>0.3907695153533115</v>
      </c>
    </row>
    <row r="7" spans="1:14" x14ac:dyDescent="0.25">
      <c r="A7" s="35" t="s">
        <v>19</v>
      </c>
      <c r="B7" s="22">
        <v>77</v>
      </c>
      <c r="C7" s="22">
        <f t="shared" si="0"/>
        <v>-1</v>
      </c>
      <c r="D7" s="22">
        <f t="shared" si="1"/>
        <v>1</v>
      </c>
      <c r="E7" s="22">
        <f t="shared" si="2"/>
        <v>-1</v>
      </c>
    </row>
    <row r="8" spans="1:14" ht="15.75" thickBot="1" x14ac:dyDescent="0.3">
      <c r="A8" s="35" t="s">
        <v>19</v>
      </c>
      <c r="B8" s="22">
        <v>78</v>
      </c>
      <c r="C8" s="22">
        <f t="shared" si="0"/>
        <v>-1</v>
      </c>
      <c r="D8" s="22">
        <f t="shared" si="1"/>
        <v>1</v>
      </c>
      <c r="E8" s="22">
        <f t="shared" si="2"/>
        <v>-1</v>
      </c>
    </row>
    <row r="9" spans="1:14" ht="17.25" x14ac:dyDescent="0.25">
      <c r="A9" s="35" t="s">
        <v>19</v>
      </c>
      <c r="B9" s="22">
        <v>76</v>
      </c>
      <c r="C9" s="22">
        <f t="shared" si="0"/>
        <v>-1</v>
      </c>
      <c r="D9" s="22">
        <f t="shared" si="1"/>
        <v>1</v>
      </c>
      <c r="E9" s="22">
        <f t="shared" si="2"/>
        <v>-1</v>
      </c>
      <c r="G9" s="48"/>
      <c r="H9" s="65"/>
      <c r="I9" s="66" t="s">
        <v>34</v>
      </c>
      <c r="J9" s="93">
        <f>F19</f>
        <v>0.75138734739178692</v>
      </c>
      <c r="L9" s="27" t="s">
        <v>61</v>
      </c>
      <c r="M9" s="65"/>
      <c r="N9" s="58"/>
    </row>
    <row r="10" spans="1:14" ht="17.25" x14ac:dyDescent="0.25">
      <c r="A10" s="36" t="s">
        <v>21</v>
      </c>
      <c r="B10" s="38">
        <v>80</v>
      </c>
      <c r="C10" s="38">
        <f t="shared" si="0"/>
        <v>1</v>
      </c>
      <c r="D10" s="38">
        <f t="shared" si="1"/>
        <v>-1</v>
      </c>
      <c r="E10" s="38">
        <f t="shared" si="2"/>
        <v>-1</v>
      </c>
      <c r="G10" s="51"/>
      <c r="H10" s="21"/>
      <c r="I10" s="67" t="s">
        <v>31</v>
      </c>
      <c r="J10" s="68">
        <f>K19</f>
        <v>0.44869337100191709</v>
      </c>
      <c r="L10" s="51"/>
      <c r="M10" s="21"/>
      <c r="N10" s="89">
        <f>J4*DEVSQ(B2:B15)</f>
        <v>3.7278138528138309</v>
      </c>
    </row>
    <row r="11" spans="1:14" x14ac:dyDescent="0.25">
      <c r="A11" s="36" t="s">
        <v>21</v>
      </c>
      <c r="B11" s="38">
        <v>82</v>
      </c>
      <c r="C11" s="38">
        <f t="shared" si="0"/>
        <v>1</v>
      </c>
      <c r="D11" s="38">
        <f t="shared" si="1"/>
        <v>-1</v>
      </c>
      <c r="E11" s="38">
        <f t="shared" si="2"/>
        <v>-1</v>
      </c>
      <c r="G11" s="51"/>
      <c r="H11" s="21"/>
      <c r="I11" s="67" t="s">
        <v>30</v>
      </c>
      <c r="J11" s="68">
        <f>J9-J10</f>
        <v>0.30269397638986983</v>
      </c>
      <c r="L11" s="51"/>
      <c r="M11" s="21"/>
      <c r="N11" s="89">
        <f>N4*DEVSQ(B2:B15)</f>
        <v>25.941702741702745</v>
      </c>
    </row>
    <row r="12" spans="1:14" ht="15.75" thickBot="1" x14ac:dyDescent="0.3">
      <c r="A12" s="35" t="s">
        <v>22</v>
      </c>
      <c r="B12" s="34">
        <v>77</v>
      </c>
      <c r="C12" s="22">
        <f t="shared" si="0"/>
        <v>-1</v>
      </c>
      <c r="D12" s="22">
        <f t="shared" si="1"/>
        <v>-1</v>
      </c>
      <c r="E12" s="22">
        <f t="shared" si="2"/>
        <v>1</v>
      </c>
      <c r="G12" s="51"/>
      <c r="H12" s="21"/>
      <c r="I12" s="21"/>
      <c r="J12" s="59"/>
      <c r="L12" s="56"/>
      <c r="M12" s="60"/>
      <c r="N12" s="90">
        <f>J11*DEVSQ(B2:B15)</f>
        <v>19.480519480519483</v>
      </c>
    </row>
    <row r="13" spans="1:14" ht="18" thickBot="1" x14ac:dyDescent="0.3">
      <c r="A13" s="35" t="s">
        <v>22</v>
      </c>
      <c r="B13" s="34">
        <v>76</v>
      </c>
      <c r="C13" s="22">
        <f t="shared" si="0"/>
        <v>-1</v>
      </c>
      <c r="D13" s="22">
        <f t="shared" si="1"/>
        <v>-1</v>
      </c>
      <c r="E13" s="22">
        <f t="shared" si="2"/>
        <v>1</v>
      </c>
      <c r="G13" s="56"/>
      <c r="H13" s="60"/>
      <c r="I13" s="69" t="s">
        <v>35</v>
      </c>
      <c r="J13" s="70">
        <f>RSQ(B2:B15,E2:E15)</f>
        <v>8.9900110987791368E-2</v>
      </c>
    </row>
    <row r="14" spans="1:14" x14ac:dyDescent="0.25">
      <c r="A14" s="35" t="s">
        <v>22</v>
      </c>
      <c r="B14" s="34">
        <v>77</v>
      </c>
      <c r="C14" s="22">
        <f t="shared" si="0"/>
        <v>-1</v>
      </c>
      <c r="D14" s="22">
        <f t="shared" si="1"/>
        <v>-1</v>
      </c>
      <c r="E14" s="22">
        <f t="shared" si="2"/>
        <v>1</v>
      </c>
      <c r="F14" s="34"/>
      <c r="G14" s="34"/>
      <c r="H14" s="34"/>
    </row>
    <row r="15" spans="1:14" x14ac:dyDescent="0.25">
      <c r="A15" s="35" t="s">
        <v>22</v>
      </c>
      <c r="B15" s="34">
        <v>78</v>
      </c>
      <c r="C15" s="22">
        <f t="shared" si="0"/>
        <v>-1</v>
      </c>
      <c r="D15" s="22">
        <f t="shared" si="1"/>
        <v>-1</v>
      </c>
      <c r="E15" s="22">
        <f t="shared" si="2"/>
        <v>1</v>
      </c>
      <c r="F15" s="34"/>
      <c r="G15" s="34"/>
      <c r="H15" s="34"/>
    </row>
    <row r="16" spans="1:14" ht="15.75" thickBot="1" x14ac:dyDescent="0.3">
      <c r="B16" s="33"/>
      <c r="F16" s="34"/>
      <c r="G16" s="34"/>
      <c r="H16" s="34"/>
    </row>
    <row r="17" spans="1:13" x14ac:dyDescent="0.25">
      <c r="A17" s="48" t="s">
        <v>18</v>
      </c>
      <c r="B17" s="49">
        <v>1</v>
      </c>
      <c r="C17" s="50">
        <v>1</v>
      </c>
      <c r="D17" s="34"/>
      <c r="E17" s="34"/>
      <c r="F17" s="57">
        <f t="array" ref="F17:I21">LINEST(B2:B15,C2:E15,,TRUE)</f>
        <v>-1.2499999999999991</v>
      </c>
      <c r="G17" s="49">
        <v>-1.7499999999999991</v>
      </c>
      <c r="H17" s="49">
        <v>0.75000000000000033</v>
      </c>
      <c r="I17" s="58">
        <v>77.25</v>
      </c>
      <c r="K17" s="57">
        <f t="array" ref="K17:M21">LINEST(B2:B15,C2:D15,,TRUE)</f>
        <v>-1.3766233766233766</v>
      </c>
      <c r="L17" s="49">
        <v>0.53896103896103897</v>
      </c>
      <c r="M17" s="50">
        <v>77.13636363636364</v>
      </c>
    </row>
    <row r="18" spans="1:13" x14ac:dyDescent="0.25">
      <c r="A18" s="51" t="s">
        <v>19</v>
      </c>
      <c r="B18" s="52">
        <v>-1</v>
      </c>
      <c r="C18" s="53">
        <v>1</v>
      </c>
      <c r="D18" s="34"/>
      <c r="E18" s="34"/>
      <c r="F18" s="71">
        <v>0.35823642100341124</v>
      </c>
      <c r="G18" s="72">
        <v>0.35823642100341113</v>
      </c>
      <c r="H18" s="72">
        <v>0.35823642100341135</v>
      </c>
      <c r="I18" s="68">
        <v>0.35823642100341135</v>
      </c>
      <c r="K18" s="71">
        <v>0.48541650962175487</v>
      </c>
      <c r="L18" s="72">
        <v>0.50133601539711703</v>
      </c>
      <c r="M18" s="68">
        <v>0.50653134602696492</v>
      </c>
    </row>
    <row r="19" spans="1:13" x14ac:dyDescent="0.25">
      <c r="A19" s="51" t="s">
        <v>21</v>
      </c>
      <c r="B19" s="52">
        <v>1</v>
      </c>
      <c r="C19" s="53">
        <v>-1</v>
      </c>
      <c r="D19" s="34"/>
      <c r="E19" s="34"/>
      <c r="F19" s="94">
        <v>0.75138734739178692</v>
      </c>
      <c r="G19" s="72">
        <v>1.2649110640673515</v>
      </c>
      <c r="H19" s="21" t="e">
        <v>#N/A</v>
      </c>
      <c r="I19" s="59" t="e">
        <v>#N/A</v>
      </c>
      <c r="K19" s="92">
        <v>0.44869337100191709</v>
      </c>
      <c r="L19" s="72">
        <v>1.7959681987597431</v>
      </c>
      <c r="M19" s="59" t="e">
        <v>#N/A</v>
      </c>
    </row>
    <row r="20" spans="1:13" ht="15.75" thickBot="1" x14ac:dyDescent="0.3">
      <c r="A20" s="7" t="s">
        <v>22</v>
      </c>
      <c r="B20" s="54">
        <v>-1</v>
      </c>
      <c r="C20" s="55">
        <v>-1</v>
      </c>
      <c r="D20" s="34"/>
      <c r="E20" s="34"/>
      <c r="F20" s="71">
        <v>10.074404761904765</v>
      </c>
      <c r="G20" s="21">
        <v>10</v>
      </c>
      <c r="H20" s="21" t="e">
        <v>#N/A</v>
      </c>
      <c r="I20" s="59" t="e">
        <v>#N/A</v>
      </c>
      <c r="K20" s="71">
        <v>4.4762994143484631</v>
      </c>
      <c r="L20" s="21">
        <v>11</v>
      </c>
      <c r="M20" s="59" t="e">
        <v>#N/A</v>
      </c>
    </row>
    <row r="21" spans="1:13" ht="15.75" thickBot="1" x14ac:dyDescent="0.3">
      <c r="A21" s="34"/>
      <c r="B21" s="34"/>
      <c r="C21" s="34"/>
      <c r="D21" s="34"/>
      <c r="E21" s="34"/>
      <c r="F21" s="73">
        <v>48.357142857142861</v>
      </c>
      <c r="G21" s="74">
        <v>15.999999999999996</v>
      </c>
      <c r="H21" s="60" t="e">
        <v>#N/A</v>
      </c>
      <c r="I21" s="61" t="e">
        <v>#N/A</v>
      </c>
      <c r="K21" s="73">
        <v>28.876623376623378</v>
      </c>
      <c r="L21" s="74">
        <v>35.480519480519483</v>
      </c>
      <c r="M21" s="61" t="e">
        <v>#N/A</v>
      </c>
    </row>
    <row r="22" spans="1:13" x14ac:dyDescent="0.25">
      <c r="A22" s="34"/>
      <c r="B22" s="34"/>
      <c r="C22" s="34"/>
      <c r="D22" s="34"/>
      <c r="E22" s="34"/>
    </row>
    <row r="23" spans="1:13" x14ac:dyDescent="0.25">
      <c r="A23" s="34"/>
      <c r="B23" s="34"/>
      <c r="C23" s="34"/>
      <c r="D23" s="34"/>
      <c r="E23" s="34"/>
    </row>
    <row r="24" spans="1:13" x14ac:dyDescent="0.25">
      <c r="A24" s="34"/>
      <c r="B24" s="34"/>
      <c r="C24" s="34"/>
      <c r="D24" s="34"/>
      <c r="E24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20"/>
  <sheetViews>
    <sheetView workbookViewId="0">
      <selection activeCell="Q20" sqref="Q20"/>
    </sheetView>
  </sheetViews>
  <sheetFormatPr defaultRowHeight="15" x14ac:dyDescent="0.25"/>
  <cols>
    <col min="1" max="1" width="12.140625" bestFit="1" customWidth="1"/>
    <col min="2" max="2" width="5.85546875" bestFit="1" customWidth="1"/>
    <col min="3" max="5" width="6.28515625" customWidth="1"/>
    <col min="6" max="6" width="3.140625" bestFit="1" customWidth="1"/>
    <col min="7" max="10" width="4" bestFit="1" customWidth="1"/>
    <col min="11" max="11" width="2.5703125" customWidth="1"/>
    <col min="12" max="12" width="18.7109375" bestFit="1" customWidth="1"/>
    <col min="13" max="13" width="13" customWidth="1"/>
    <col min="14" max="14" width="6.28515625" bestFit="1" customWidth="1"/>
    <col min="15" max="15" width="10.7109375" bestFit="1" customWidth="1"/>
    <col min="16" max="16" width="5.5703125" bestFit="1" customWidth="1"/>
    <col min="17" max="17" width="6.42578125" customWidth="1"/>
  </cols>
  <sheetData>
    <row r="1" spans="1:17" ht="30.75" thickBot="1" x14ac:dyDescent="0.3">
      <c r="A1" s="63" t="s">
        <v>8</v>
      </c>
      <c r="B1" s="64" t="s">
        <v>9</v>
      </c>
      <c r="C1" s="26">
        <v>1</v>
      </c>
      <c r="D1" s="26">
        <v>2</v>
      </c>
      <c r="E1" s="26" t="s">
        <v>29</v>
      </c>
    </row>
    <row r="2" spans="1:17" x14ac:dyDescent="0.25">
      <c r="A2" s="36" t="s">
        <v>18</v>
      </c>
      <c r="B2" s="38">
        <v>76</v>
      </c>
      <c r="C2" s="38">
        <v>1</v>
      </c>
      <c r="D2" s="38">
        <v>1</v>
      </c>
      <c r="E2" s="38">
        <v>1</v>
      </c>
      <c r="K2" s="21"/>
      <c r="L2" s="21"/>
      <c r="M2" s="28">
        <f t="array" ref="M2:O6">LINEST(B2:B15,C2:E15,,TRUE)</f>
        <v>-1.2499999999999991</v>
      </c>
      <c r="N2" s="77">
        <v>-1.7499999999999991</v>
      </c>
      <c r="O2" s="29">
        <v>0.75000000000000033</v>
      </c>
    </row>
    <row r="3" spans="1:17" x14ac:dyDescent="0.25">
      <c r="A3" s="36" t="s">
        <v>18</v>
      </c>
      <c r="B3" s="38">
        <v>75</v>
      </c>
      <c r="C3" s="38">
        <v>1</v>
      </c>
      <c r="D3" s="38">
        <v>1</v>
      </c>
      <c r="E3" s="38">
        <v>1</v>
      </c>
      <c r="K3" s="21"/>
      <c r="M3" s="71">
        <v>0.35823642100341124</v>
      </c>
      <c r="N3" s="72">
        <v>0.35823642100341113</v>
      </c>
      <c r="O3" s="68">
        <v>0.35823642100341135</v>
      </c>
    </row>
    <row r="4" spans="1:17" x14ac:dyDescent="0.25">
      <c r="A4" s="36" t="s">
        <v>18</v>
      </c>
      <c r="B4" s="38">
        <v>74</v>
      </c>
      <c r="C4" s="38">
        <v>1</v>
      </c>
      <c r="D4" s="38">
        <v>1</v>
      </c>
      <c r="E4" s="38">
        <v>1</v>
      </c>
      <c r="K4" s="21"/>
      <c r="M4" s="94">
        <v>0.75138734739178692</v>
      </c>
      <c r="N4" s="72">
        <v>1.2649110640673515</v>
      </c>
      <c r="O4" s="59" t="e">
        <v>#N/A</v>
      </c>
    </row>
    <row r="5" spans="1:17" x14ac:dyDescent="0.25">
      <c r="A5" s="21" t="s">
        <v>19</v>
      </c>
      <c r="B5" s="22">
        <v>75</v>
      </c>
      <c r="C5" s="22">
        <v>-1</v>
      </c>
      <c r="D5" s="22">
        <v>1</v>
      </c>
      <c r="E5" s="22">
        <v>-1</v>
      </c>
      <c r="K5" s="21"/>
      <c r="M5" s="71">
        <v>10.074404761904765</v>
      </c>
      <c r="N5" s="21">
        <v>10</v>
      </c>
      <c r="O5" s="59" t="e">
        <v>#N/A</v>
      </c>
    </row>
    <row r="6" spans="1:17" ht="15.75" thickBot="1" x14ac:dyDescent="0.3">
      <c r="A6" s="21" t="s">
        <v>19</v>
      </c>
      <c r="B6" s="22">
        <v>74</v>
      </c>
      <c r="C6" s="22">
        <v>-1</v>
      </c>
      <c r="D6" s="22">
        <v>1</v>
      </c>
      <c r="E6" s="22">
        <v>-1</v>
      </c>
      <c r="K6" s="21"/>
      <c r="M6" s="96">
        <v>48.357142857142861</v>
      </c>
      <c r="N6" s="60">
        <v>15.999999999999996</v>
      </c>
      <c r="O6" s="61" t="e">
        <v>#N/A</v>
      </c>
    </row>
    <row r="7" spans="1:17" ht="15.75" thickBot="1" x14ac:dyDescent="0.3">
      <c r="A7" s="35" t="s">
        <v>19</v>
      </c>
      <c r="B7" s="22">
        <v>77</v>
      </c>
      <c r="C7" s="22">
        <v>-1</v>
      </c>
      <c r="D7" s="22">
        <v>1</v>
      </c>
      <c r="E7" s="22">
        <v>-1</v>
      </c>
      <c r="K7" s="21"/>
    </row>
    <row r="8" spans="1:17" ht="15.75" thickBot="1" x14ac:dyDescent="0.3">
      <c r="A8" s="35" t="s">
        <v>19</v>
      </c>
      <c r="B8" s="22">
        <v>78</v>
      </c>
      <c r="C8" s="22">
        <v>-1</v>
      </c>
      <c r="D8" s="22">
        <v>1</v>
      </c>
      <c r="E8" s="22">
        <v>-1</v>
      </c>
      <c r="K8" s="21"/>
      <c r="M8" s="75"/>
      <c r="N8" s="76" t="s">
        <v>36</v>
      </c>
      <c r="O8" s="83">
        <f>DEVSQ(B2:B19)</f>
        <v>64.357142857142861</v>
      </c>
    </row>
    <row r="9" spans="1:17" x14ac:dyDescent="0.25">
      <c r="A9" s="35" t="s">
        <v>19</v>
      </c>
      <c r="B9" s="22">
        <v>76</v>
      </c>
      <c r="C9" s="22">
        <v>-1</v>
      </c>
      <c r="D9" s="22">
        <v>1</v>
      </c>
      <c r="E9" s="22">
        <v>-1</v>
      </c>
      <c r="K9" s="21"/>
    </row>
    <row r="10" spans="1:17" ht="15.75" thickBot="1" x14ac:dyDescent="0.3">
      <c r="A10" s="36" t="s">
        <v>21</v>
      </c>
      <c r="B10" s="38">
        <v>80</v>
      </c>
      <c r="C10" s="38">
        <v>1</v>
      </c>
      <c r="D10" s="38">
        <v>-1</v>
      </c>
      <c r="E10" s="38">
        <v>-1</v>
      </c>
      <c r="K10" s="21"/>
      <c r="L10" s="20"/>
    </row>
    <row r="11" spans="1:17" ht="15.75" thickBot="1" x14ac:dyDescent="0.3">
      <c r="A11" s="36" t="s">
        <v>21</v>
      </c>
      <c r="B11" s="38">
        <v>82</v>
      </c>
      <c r="C11" s="38">
        <v>1</v>
      </c>
      <c r="D11" s="38">
        <v>-1</v>
      </c>
      <c r="E11" s="38">
        <v>-1</v>
      </c>
      <c r="K11" s="21"/>
      <c r="L11" s="98" t="s">
        <v>63</v>
      </c>
      <c r="M11" s="23" t="s">
        <v>23</v>
      </c>
      <c r="N11" s="78"/>
      <c r="O11" s="79" t="s">
        <v>6</v>
      </c>
    </row>
    <row r="12" spans="1:17" ht="15.75" thickBot="1" x14ac:dyDescent="0.3">
      <c r="A12" s="35" t="s">
        <v>22</v>
      </c>
      <c r="B12" s="34">
        <v>77</v>
      </c>
      <c r="C12" s="22">
        <v>-1</v>
      </c>
      <c r="D12" s="22">
        <v>-1</v>
      </c>
      <c r="E12" s="22">
        <v>1</v>
      </c>
      <c r="K12" s="21"/>
      <c r="L12" s="20"/>
      <c r="M12" s="25">
        <v>1</v>
      </c>
      <c r="N12" s="24">
        <v>2</v>
      </c>
      <c r="O12" s="80" t="s">
        <v>29</v>
      </c>
    </row>
    <row r="13" spans="1:17" x14ac:dyDescent="0.25">
      <c r="A13" s="35" t="s">
        <v>22</v>
      </c>
      <c r="B13" s="34">
        <v>76</v>
      </c>
      <c r="C13" s="22">
        <v>-1</v>
      </c>
      <c r="D13" s="22">
        <v>-1</v>
      </c>
      <c r="E13" s="22">
        <v>1</v>
      </c>
      <c r="K13" s="21"/>
      <c r="L13" s="27" t="s">
        <v>25</v>
      </c>
      <c r="M13" s="28">
        <f>RSQ($B$2:$B$15,C2:C15)</f>
        <v>4.5603650265137526E-2</v>
      </c>
      <c r="N13" s="29">
        <f>RSQ($B$2:$B$15,D2:D15-TREND(D2:D15,$C2:C15))</f>
        <v>0.40308972073677951</v>
      </c>
      <c r="O13" s="29">
        <f>RSQ($B$2:$B$15,E2:E15-TREND(E2:E15,$C2:D15))</f>
        <v>0.30269397638986967</v>
      </c>
      <c r="Q13" s="95">
        <f>SUM(M13:O13)</f>
        <v>0.7513873473917867</v>
      </c>
    </row>
    <row r="14" spans="1:17" ht="15.75" thickBot="1" x14ac:dyDescent="0.3">
      <c r="A14" s="35" t="s">
        <v>22</v>
      </c>
      <c r="B14" s="34">
        <v>77</v>
      </c>
      <c r="C14" s="22">
        <v>-1</v>
      </c>
      <c r="D14" s="22">
        <v>-1</v>
      </c>
      <c r="E14" s="22">
        <v>1</v>
      </c>
      <c r="K14" s="21"/>
      <c r="L14" s="30" t="s">
        <v>4</v>
      </c>
      <c r="M14" s="62">
        <f>M13*$O$8</f>
        <v>2.9349206349206365</v>
      </c>
      <c r="N14" s="31">
        <f>N13*$O$8</f>
        <v>25.941702741702741</v>
      </c>
      <c r="O14" s="82">
        <f>O13*$O$8</f>
        <v>19.480519480519469</v>
      </c>
      <c r="Q14" s="97">
        <f>SUM(M14:O14)</f>
        <v>48.357142857142847</v>
      </c>
    </row>
    <row r="15" spans="1:17" x14ac:dyDescent="0.25">
      <c r="A15" s="35" t="s">
        <v>22</v>
      </c>
      <c r="B15" s="34">
        <v>78</v>
      </c>
      <c r="C15" s="22">
        <v>-1</v>
      </c>
      <c r="D15" s="22">
        <v>-1</v>
      </c>
      <c r="E15" s="22">
        <v>1</v>
      </c>
      <c r="K15" s="21"/>
    </row>
    <row r="16" spans="1:17" ht="15.75" thickBot="1" x14ac:dyDescent="0.3">
      <c r="K16" s="21"/>
    </row>
    <row r="17" spans="11:17" ht="15.75" thickBot="1" x14ac:dyDescent="0.3">
      <c r="K17" s="21"/>
      <c r="L17" s="98" t="s">
        <v>62</v>
      </c>
      <c r="M17" s="23" t="s">
        <v>23</v>
      </c>
      <c r="N17" s="78"/>
      <c r="O17" s="79" t="s">
        <v>6</v>
      </c>
    </row>
    <row r="18" spans="11:17" ht="15.75" thickBot="1" x14ac:dyDescent="0.3">
      <c r="K18" s="21"/>
      <c r="L18" s="99"/>
      <c r="M18" s="25">
        <v>1</v>
      </c>
      <c r="N18" s="24">
        <v>2</v>
      </c>
      <c r="O18" s="80" t="s">
        <v>29</v>
      </c>
    </row>
    <row r="19" spans="11:17" x14ac:dyDescent="0.25">
      <c r="K19" s="21"/>
      <c r="L19" s="27" t="s">
        <v>25</v>
      </c>
      <c r="M19" s="28">
        <f>'Models Comparison Approach'!J4</f>
        <v>5.7923855648605582E-2</v>
      </c>
      <c r="N19" s="29">
        <f>'Models Comparison Approach'!N4</f>
        <v>0.40308972073677957</v>
      </c>
      <c r="O19" s="81">
        <f>'Models Comparison Approach'!J11</f>
        <v>0.30269397638986983</v>
      </c>
      <c r="Q19" s="32">
        <f>SUM(M19:O19)</f>
        <v>0.76370755277525504</v>
      </c>
    </row>
    <row r="20" spans="11:17" ht="15.75" thickBot="1" x14ac:dyDescent="0.3">
      <c r="L20" s="30" t="s">
        <v>4</v>
      </c>
      <c r="M20" s="62">
        <f>M19*$O$8</f>
        <v>3.7278138528138309</v>
      </c>
      <c r="N20" s="31">
        <f>N19*$O$8</f>
        <v>25.941702741702745</v>
      </c>
      <c r="O20" s="82">
        <f>O19*$O$8</f>
        <v>19.480519480519483</v>
      </c>
      <c r="Q20" s="32">
        <f>SUM(M20:O20)</f>
        <v>49.150036075036056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O19" sqref="O19"/>
    </sheetView>
  </sheetViews>
  <sheetFormatPr defaultRowHeight="15" x14ac:dyDescent="0.25"/>
  <cols>
    <col min="1" max="1" width="10.28515625" bestFit="1" customWidth="1"/>
    <col min="3" max="5" width="4.140625" customWidth="1"/>
    <col min="10" max="10" width="3.42578125" customWidth="1"/>
    <col min="11" max="11" width="16.42578125" bestFit="1" customWidth="1"/>
    <col min="12" max="12" width="8.5703125" bestFit="1" customWidth="1"/>
    <col min="13" max="13" width="6.5703125" bestFit="1" customWidth="1"/>
    <col min="14" max="14" width="5.5703125" bestFit="1" customWidth="1"/>
    <col min="15" max="15" width="7.7109375" bestFit="1" customWidth="1"/>
    <col min="16" max="16" width="6.28515625" bestFit="1" customWidth="1"/>
    <col min="17" max="17" width="5.5703125" bestFit="1" customWidth="1"/>
    <col min="18" max="18" width="8.5703125" bestFit="1" customWidth="1"/>
  </cols>
  <sheetData>
    <row r="1" spans="1:18" ht="15.75" thickBot="1" x14ac:dyDescent="0.3">
      <c r="A1" s="87" t="s">
        <v>44</v>
      </c>
      <c r="B1" s="87" t="s">
        <v>9</v>
      </c>
      <c r="C1" s="87" t="s">
        <v>37</v>
      </c>
      <c r="D1" s="87" t="s">
        <v>38</v>
      </c>
      <c r="E1" s="87" t="s">
        <v>39</v>
      </c>
      <c r="F1" s="87" t="s">
        <v>40</v>
      </c>
      <c r="G1" s="87" t="s">
        <v>41</v>
      </c>
      <c r="H1" s="87" t="s">
        <v>42</v>
      </c>
      <c r="I1" s="87" t="s">
        <v>43</v>
      </c>
    </row>
    <row r="2" spans="1:18" x14ac:dyDescent="0.25">
      <c r="A2" t="s">
        <v>45</v>
      </c>
      <c r="B2">
        <v>3</v>
      </c>
      <c r="C2">
        <v>1</v>
      </c>
      <c r="D2">
        <v>1</v>
      </c>
      <c r="E2">
        <v>1</v>
      </c>
      <c r="F2">
        <f>C2*D2</f>
        <v>1</v>
      </c>
      <c r="G2">
        <f>C2*E2</f>
        <v>1</v>
      </c>
      <c r="H2">
        <f>D2*E2</f>
        <v>1</v>
      </c>
      <c r="I2">
        <f>C2*D2*E2</f>
        <v>1</v>
      </c>
      <c r="K2" s="28">
        <f t="array" ref="K2:R6">LINEST(B2:B33,C2:I33,,TRUE)</f>
        <v>-0.31249999999999978</v>
      </c>
      <c r="L2" s="77">
        <v>0.49999999999999978</v>
      </c>
      <c r="M2" s="77">
        <v>0.56250000000000022</v>
      </c>
      <c r="N2" s="77">
        <v>0.43750000000000022</v>
      </c>
      <c r="O2" s="77">
        <v>-0.87499999999999989</v>
      </c>
      <c r="P2" s="77">
        <v>-2.2499999999999991</v>
      </c>
      <c r="Q2" s="77">
        <v>0.31249999999999989</v>
      </c>
      <c r="R2" s="29">
        <v>5.375</v>
      </c>
    </row>
    <row r="3" spans="1:18" x14ac:dyDescent="0.25">
      <c r="A3" t="s">
        <v>45</v>
      </c>
      <c r="B3">
        <v>6</v>
      </c>
      <c r="C3">
        <v>1</v>
      </c>
      <c r="D3">
        <v>1</v>
      </c>
      <c r="E3">
        <v>1</v>
      </c>
      <c r="F3">
        <f t="shared" ref="F3:F33" si="0">C3*D3</f>
        <v>1</v>
      </c>
      <c r="G3">
        <f t="shared" ref="G3:G33" si="1">C3*E3</f>
        <v>1</v>
      </c>
      <c r="H3">
        <f t="shared" ref="H3:H33" si="2">D3*E3</f>
        <v>1</v>
      </c>
      <c r="I3">
        <f t="shared" ref="I3:I33" si="3">C3*D3*E3</f>
        <v>1</v>
      </c>
      <c r="K3" s="71">
        <v>0.1552048377682432</v>
      </c>
      <c r="L3" s="72">
        <v>0.1552048377682432</v>
      </c>
      <c r="M3" s="72">
        <v>0.15520483776824323</v>
      </c>
      <c r="N3" s="72">
        <v>0.15520483776824323</v>
      </c>
      <c r="O3" s="72">
        <v>0.15520483776824323</v>
      </c>
      <c r="P3" s="72">
        <v>0.1552048377682432</v>
      </c>
      <c r="Q3" s="72">
        <v>0.1552048377682432</v>
      </c>
      <c r="R3" s="68">
        <v>0.1552048377682432</v>
      </c>
    </row>
    <row r="4" spans="1:18" x14ac:dyDescent="0.25">
      <c r="A4" t="s">
        <v>45</v>
      </c>
      <c r="B4">
        <v>3</v>
      </c>
      <c r="C4">
        <v>1</v>
      </c>
      <c r="D4">
        <v>1</v>
      </c>
      <c r="E4">
        <v>1</v>
      </c>
      <c r="F4">
        <f t="shared" si="0"/>
        <v>1</v>
      </c>
      <c r="G4">
        <f t="shared" si="1"/>
        <v>1</v>
      </c>
      <c r="H4">
        <f t="shared" si="2"/>
        <v>1</v>
      </c>
      <c r="I4">
        <f t="shared" si="3"/>
        <v>1</v>
      </c>
      <c r="K4" s="71">
        <v>0.92144373673036084</v>
      </c>
      <c r="L4" s="72">
        <v>0.87797114607106219</v>
      </c>
      <c r="M4" s="21" t="e">
        <v>#N/A</v>
      </c>
      <c r="N4" s="21" t="e">
        <v>#N/A</v>
      </c>
      <c r="O4" s="21" t="e">
        <v>#N/A</v>
      </c>
      <c r="P4" s="21" t="e">
        <v>#N/A</v>
      </c>
      <c r="Q4" s="21" t="e">
        <v>#N/A</v>
      </c>
      <c r="R4" s="59" t="e">
        <v>#N/A</v>
      </c>
    </row>
    <row r="5" spans="1:18" x14ac:dyDescent="0.25">
      <c r="A5" t="s">
        <v>45</v>
      </c>
      <c r="B5">
        <v>3</v>
      </c>
      <c r="C5">
        <v>1</v>
      </c>
      <c r="D5">
        <v>1</v>
      </c>
      <c r="E5">
        <v>1</v>
      </c>
      <c r="F5">
        <f t="shared" si="0"/>
        <v>1</v>
      </c>
      <c r="G5">
        <f t="shared" si="1"/>
        <v>1</v>
      </c>
      <c r="H5">
        <f t="shared" si="2"/>
        <v>1</v>
      </c>
      <c r="I5">
        <f t="shared" si="3"/>
        <v>1</v>
      </c>
      <c r="K5" s="71">
        <v>40.216216216216161</v>
      </c>
      <c r="L5" s="21">
        <v>24</v>
      </c>
      <c r="M5" s="21" t="e">
        <v>#N/A</v>
      </c>
      <c r="N5" s="21" t="e">
        <v>#N/A</v>
      </c>
      <c r="O5" s="21" t="e">
        <v>#N/A</v>
      </c>
      <c r="P5" s="21" t="e">
        <v>#N/A</v>
      </c>
      <c r="Q5" s="21" t="e">
        <v>#N/A</v>
      </c>
      <c r="R5" s="59" t="e">
        <v>#N/A</v>
      </c>
    </row>
    <row r="6" spans="1:18" ht="15.75" thickBot="1" x14ac:dyDescent="0.3">
      <c r="A6" t="s">
        <v>46</v>
      </c>
      <c r="B6">
        <v>4</v>
      </c>
      <c r="C6">
        <v>1</v>
      </c>
      <c r="D6">
        <v>1</v>
      </c>
      <c r="E6">
        <v>-1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-1</v>
      </c>
      <c r="K6" s="73">
        <v>216.99999999999997</v>
      </c>
      <c r="L6" s="74">
        <v>18.500000000000025</v>
      </c>
      <c r="M6" s="60" t="e">
        <v>#N/A</v>
      </c>
      <c r="N6" s="60" t="e">
        <v>#N/A</v>
      </c>
      <c r="O6" s="60" t="e">
        <v>#N/A</v>
      </c>
      <c r="P6" s="60" t="e">
        <v>#N/A</v>
      </c>
      <c r="Q6" s="60" t="e">
        <v>#N/A</v>
      </c>
      <c r="R6" s="61" t="e">
        <v>#N/A</v>
      </c>
    </row>
    <row r="7" spans="1:18" x14ac:dyDescent="0.25">
      <c r="A7" t="s">
        <v>46</v>
      </c>
      <c r="B7">
        <v>5</v>
      </c>
      <c r="C7">
        <v>1</v>
      </c>
      <c r="D7">
        <v>1</v>
      </c>
      <c r="E7">
        <v>-1</v>
      </c>
      <c r="F7">
        <f t="shared" si="0"/>
        <v>1</v>
      </c>
      <c r="G7">
        <f t="shared" si="1"/>
        <v>-1</v>
      </c>
      <c r="H7">
        <f t="shared" si="2"/>
        <v>-1</v>
      </c>
      <c r="I7">
        <f t="shared" si="3"/>
        <v>-1</v>
      </c>
    </row>
    <row r="8" spans="1:18" ht="15.75" thickBot="1" x14ac:dyDescent="0.3">
      <c r="A8" t="s">
        <v>46</v>
      </c>
      <c r="B8">
        <v>4</v>
      </c>
      <c r="C8">
        <v>1</v>
      </c>
      <c r="D8">
        <v>1</v>
      </c>
      <c r="E8">
        <v>-1</v>
      </c>
      <c r="F8">
        <f t="shared" si="0"/>
        <v>1</v>
      </c>
      <c r="G8">
        <f t="shared" si="1"/>
        <v>-1</v>
      </c>
      <c r="H8">
        <f t="shared" si="2"/>
        <v>-1</v>
      </c>
      <c r="I8">
        <f t="shared" si="3"/>
        <v>-1</v>
      </c>
    </row>
    <row r="9" spans="1:18" x14ac:dyDescent="0.25">
      <c r="A9" t="s">
        <v>46</v>
      </c>
      <c r="B9">
        <v>3</v>
      </c>
      <c r="C9">
        <v>1</v>
      </c>
      <c r="D9">
        <v>1</v>
      </c>
      <c r="E9">
        <v>-1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-1</v>
      </c>
      <c r="K9" s="20"/>
      <c r="L9" s="23" t="s">
        <v>23</v>
      </c>
      <c r="M9" s="78"/>
      <c r="N9" s="85"/>
      <c r="O9" s="79" t="s">
        <v>6</v>
      </c>
      <c r="P9" s="84"/>
      <c r="Q9" s="84"/>
      <c r="R9" s="85"/>
    </row>
    <row r="10" spans="1:18" ht="15.75" thickBot="1" x14ac:dyDescent="0.3">
      <c r="A10" t="s">
        <v>47</v>
      </c>
      <c r="B10">
        <v>7</v>
      </c>
      <c r="C10">
        <v>1</v>
      </c>
      <c r="D10">
        <v>-1</v>
      </c>
      <c r="E10">
        <v>1</v>
      </c>
      <c r="F10">
        <f t="shared" si="0"/>
        <v>-1</v>
      </c>
      <c r="G10">
        <f t="shared" si="1"/>
        <v>1</v>
      </c>
      <c r="H10">
        <f t="shared" si="2"/>
        <v>-1</v>
      </c>
      <c r="I10">
        <f t="shared" si="3"/>
        <v>-1</v>
      </c>
      <c r="K10" s="20"/>
      <c r="L10" s="25" t="str">
        <f>C1</f>
        <v>A</v>
      </c>
      <c r="M10" s="25" t="str">
        <f t="shared" ref="M10:R10" si="4">D1</f>
        <v>B</v>
      </c>
      <c r="N10" s="80" t="str">
        <f t="shared" si="4"/>
        <v>C</v>
      </c>
      <c r="O10" s="25" t="str">
        <f t="shared" si="4"/>
        <v>A X B</v>
      </c>
      <c r="P10" s="25" t="str">
        <f t="shared" si="4"/>
        <v>A X C</v>
      </c>
      <c r="Q10" s="25" t="str">
        <f t="shared" si="4"/>
        <v>B X C</v>
      </c>
      <c r="R10" s="80" t="str">
        <f t="shared" si="4"/>
        <v>A X B X C</v>
      </c>
    </row>
    <row r="11" spans="1:18" x14ac:dyDescent="0.25">
      <c r="A11" t="s">
        <v>47</v>
      </c>
      <c r="B11">
        <v>8</v>
      </c>
      <c r="C11">
        <v>1</v>
      </c>
      <c r="D11">
        <v>-1</v>
      </c>
      <c r="E11">
        <v>1</v>
      </c>
      <c r="F11">
        <f t="shared" si="0"/>
        <v>-1</v>
      </c>
      <c r="G11">
        <f t="shared" si="1"/>
        <v>1</v>
      </c>
      <c r="H11">
        <f t="shared" si="2"/>
        <v>-1</v>
      </c>
      <c r="I11">
        <f t="shared" si="3"/>
        <v>-1</v>
      </c>
      <c r="K11" s="27" t="s">
        <v>25</v>
      </c>
      <c r="L11" s="81">
        <f>RSQ($B$2:$B$33,C2:C33)</f>
        <v>1.3269639065817409E-2</v>
      </c>
      <c r="M11" s="29">
        <f>RSQ($B$2:$B$33,D2:D33-TREND(D2:D33,$C2:C33))</f>
        <v>0.68789808917197459</v>
      </c>
      <c r="N11" s="29">
        <f>RSQ($B$2:$B$33,E2:E33-TREND(E2:E33,$C2:D33))</f>
        <v>0.10403397027600848</v>
      </c>
      <c r="O11" s="81">
        <f>RSQ($B$2:$B$33,F2:F33-TREND(F2:F33,$C2:E33))</f>
        <v>2.6008492569002121E-2</v>
      </c>
      <c r="P11" s="29">
        <f>RSQ($B$2:$B$33,G2:G33-TREND(G2:G33,$C2:F33))</f>
        <v>4.2993630573248377E-2</v>
      </c>
      <c r="Q11" s="29">
        <f>RSQ($B$2:$B$33,H2:H33-TREND(H2:H33,$C2:G33))</f>
        <v>3.3970276008492527E-2</v>
      </c>
      <c r="R11" s="29">
        <f>RSQ($B$2:$B$33,I2:I33-TREND(I2:I33,$C2:H33))</f>
        <v>1.3269639065817415E-2</v>
      </c>
    </row>
    <row r="12" spans="1:18" ht="15.75" thickBot="1" x14ac:dyDescent="0.3">
      <c r="A12" t="s">
        <v>47</v>
      </c>
      <c r="B12">
        <v>7</v>
      </c>
      <c r="C12">
        <v>1</v>
      </c>
      <c r="D12">
        <v>-1</v>
      </c>
      <c r="E12">
        <v>1</v>
      </c>
      <c r="F12">
        <f t="shared" si="0"/>
        <v>-1</v>
      </c>
      <c r="G12">
        <f t="shared" si="1"/>
        <v>1</v>
      </c>
      <c r="H12">
        <f t="shared" si="2"/>
        <v>-1</v>
      </c>
      <c r="I12">
        <f t="shared" si="3"/>
        <v>-1</v>
      </c>
      <c r="K12" s="30" t="s">
        <v>4</v>
      </c>
      <c r="L12" s="62">
        <f>L11*($K$6+$L$6)</f>
        <v>3.1249999999999996</v>
      </c>
      <c r="M12" s="62">
        <f>M11*($K$6+$L$6)</f>
        <v>162.00000000000003</v>
      </c>
      <c r="N12" s="86">
        <f t="shared" ref="N12:R12" si="5">N11*($K$6+$L$6)</f>
        <v>24.499999999999996</v>
      </c>
      <c r="O12" s="62">
        <f t="shared" si="5"/>
        <v>6.1249999999999991</v>
      </c>
      <c r="P12" s="62">
        <f t="shared" si="5"/>
        <v>10.124999999999993</v>
      </c>
      <c r="Q12" s="62">
        <f t="shared" si="5"/>
        <v>7.9999999999999902</v>
      </c>
      <c r="R12" s="86">
        <f t="shared" si="5"/>
        <v>3.1250000000000013</v>
      </c>
    </row>
    <row r="13" spans="1:18" x14ac:dyDescent="0.25">
      <c r="A13" t="s">
        <v>47</v>
      </c>
      <c r="B13">
        <v>6</v>
      </c>
      <c r="C13">
        <v>1</v>
      </c>
      <c r="D13">
        <v>-1</v>
      </c>
      <c r="E13">
        <v>1</v>
      </c>
      <c r="F13">
        <f t="shared" si="0"/>
        <v>-1</v>
      </c>
      <c r="G13">
        <f t="shared" si="1"/>
        <v>1</v>
      </c>
      <c r="H13">
        <f t="shared" si="2"/>
        <v>-1</v>
      </c>
      <c r="I13">
        <f t="shared" si="3"/>
        <v>-1</v>
      </c>
    </row>
    <row r="14" spans="1:18" x14ac:dyDescent="0.25">
      <c r="A14" t="s">
        <v>48</v>
      </c>
      <c r="B14">
        <v>7</v>
      </c>
      <c r="C14">
        <v>1</v>
      </c>
      <c r="D14">
        <v>-1</v>
      </c>
      <c r="E14">
        <v>-1</v>
      </c>
      <c r="F14">
        <f t="shared" si="0"/>
        <v>-1</v>
      </c>
      <c r="G14">
        <f t="shared" si="1"/>
        <v>-1</v>
      </c>
      <c r="H14">
        <f t="shared" si="2"/>
        <v>1</v>
      </c>
      <c r="I14">
        <f t="shared" si="3"/>
        <v>1</v>
      </c>
    </row>
    <row r="15" spans="1:18" x14ac:dyDescent="0.25">
      <c r="A15" t="s">
        <v>48</v>
      </c>
      <c r="B15">
        <v>8</v>
      </c>
      <c r="C15">
        <v>1</v>
      </c>
      <c r="D15">
        <v>-1</v>
      </c>
      <c r="E15">
        <v>-1</v>
      </c>
      <c r="F15">
        <f t="shared" si="0"/>
        <v>-1</v>
      </c>
      <c r="G15">
        <f t="shared" si="1"/>
        <v>-1</v>
      </c>
      <c r="H15">
        <f t="shared" si="2"/>
        <v>1</v>
      </c>
      <c r="I15">
        <f t="shared" si="3"/>
        <v>1</v>
      </c>
      <c r="K15" s="20" t="s">
        <v>53</v>
      </c>
      <c r="L15" s="20" t="s">
        <v>58</v>
      </c>
      <c r="M15" s="20" t="s">
        <v>4</v>
      </c>
      <c r="N15" s="20" t="s">
        <v>54</v>
      </c>
      <c r="O15" s="20" t="s">
        <v>60</v>
      </c>
      <c r="P15" s="20" t="s">
        <v>56</v>
      </c>
      <c r="Q15" s="20" t="s">
        <v>57</v>
      </c>
    </row>
    <row r="16" spans="1:18" x14ac:dyDescent="0.25">
      <c r="A16" t="s">
        <v>48</v>
      </c>
      <c r="B16">
        <v>9</v>
      </c>
      <c r="C16">
        <v>1</v>
      </c>
      <c r="D16">
        <v>-1</v>
      </c>
      <c r="E16">
        <v>-1</v>
      </c>
      <c r="F16">
        <f t="shared" si="0"/>
        <v>-1</v>
      </c>
      <c r="G16">
        <f t="shared" si="1"/>
        <v>-1</v>
      </c>
      <c r="H16">
        <f t="shared" si="2"/>
        <v>1</v>
      </c>
      <c r="I16">
        <f t="shared" si="3"/>
        <v>1</v>
      </c>
      <c r="K16" s="88" t="s">
        <v>37</v>
      </c>
      <c r="L16" s="32">
        <f>L11</f>
        <v>1.3269639065817409E-2</v>
      </c>
      <c r="M16" s="39">
        <f>L12</f>
        <v>3.1249999999999996</v>
      </c>
      <c r="N16">
        <v>1</v>
      </c>
      <c r="O16" s="39">
        <f>M16/N16</f>
        <v>3.1249999999999996</v>
      </c>
      <c r="P16" s="39">
        <f>O16/$O$23</f>
        <v>4.0540540540540482</v>
      </c>
      <c r="Q16" s="39">
        <f>_xlfn.F.DIST.RT(P16,N16,$N$23)</f>
        <v>5.5409922801333757E-2</v>
      </c>
    </row>
    <row r="17" spans="1:17" x14ac:dyDescent="0.25">
      <c r="A17" t="s">
        <v>48</v>
      </c>
      <c r="B17">
        <v>8</v>
      </c>
      <c r="C17">
        <v>1</v>
      </c>
      <c r="D17">
        <v>-1</v>
      </c>
      <c r="E17">
        <v>-1</v>
      </c>
      <c r="F17">
        <f t="shared" si="0"/>
        <v>-1</v>
      </c>
      <c r="G17">
        <f t="shared" si="1"/>
        <v>-1</v>
      </c>
      <c r="H17">
        <f t="shared" si="2"/>
        <v>1</v>
      </c>
      <c r="I17">
        <f t="shared" si="3"/>
        <v>1</v>
      </c>
      <c r="K17" s="88" t="s">
        <v>38</v>
      </c>
      <c r="L17" s="32">
        <f>M11</f>
        <v>0.68789808917197459</v>
      </c>
      <c r="M17" s="39">
        <f>M12</f>
        <v>162.00000000000003</v>
      </c>
      <c r="N17">
        <v>1</v>
      </c>
      <c r="O17" s="39">
        <f t="shared" ref="O17:O23" si="6">M17/N17</f>
        <v>162.00000000000003</v>
      </c>
      <c r="P17" s="39">
        <f t="shared" ref="P17:P22" si="7">O17/$O$23</f>
        <v>210.16216216216191</v>
      </c>
      <c r="Q17" s="39">
        <f t="shared" ref="Q17:Q22" si="8">_xlfn.F.DIST.RT(P17,N17,$N$23)</f>
        <v>2.2763471759288136E-13</v>
      </c>
    </row>
    <row r="18" spans="1:17" x14ac:dyDescent="0.25">
      <c r="A18" t="s">
        <v>49</v>
      </c>
      <c r="B18">
        <v>1</v>
      </c>
      <c r="C18">
        <v>-1</v>
      </c>
      <c r="D18">
        <v>1</v>
      </c>
      <c r="E18">
        <v>1</v>
      </c>
      <c r="F18">
        <f t="shared" si="0"/>
        <v>-1</v>
      </c>
      <c r="G18">
        <f t="shared" si="1"/>
        <v>-1</v>
      </c>
      <c r="H18">
        <f t="shared" si="2"/>
        <v>1</v>
      </c>
      <c r="I18">
        <f t="shared" si="3"/>
        <v>-1</v>
      </c>
      <c r="K18" s="88" t="s">
        <v>39</v>
      </c>
      <c r="L18" s="32">
        <f>N11</f>
        <v>0.10403397027600848</v>
      </c>
      <c r="M18" s="39">
        <f>N12</f>
        <v>24.499999999999996</v>
      </c>
      <c r="N18">
        <v>1</v>
      </c>
      <c r="O18" s="39">
        <f t="shared" si="6"/>
        <v>24.499999999999996</v>
      </c>
      <c r="P18" s="39">
        <f t="shared" si="7"/>
        <v>31.783783783783736</v>
      </c>
      <c r="Q18" s="39">
        <f t="shared" si="8"/>
        <v>8.3567718646069141E-6</v>
      </c>
    </row>
    <row r="19" spans="1:17" x14ac:dyDescent="0.25">
      <c r="A19" t="s">
        <v>49</v>
      </c>
      <c r="B19">
        <v>2</v>
      </c>
      <c r="C19">
        <v>-1</v>
      </c>
      <c r="D19">
        <v>1</v>
      </c>
      <c r="E19">
        <v>1</v>
      </c>
      <c r="F19">
        <f t="shared" si="0"/>
        <v>-1</v>
      </c>
      <c r="G19">
        <f t="shared" si="1"/>
        <v>-1</v>
      </c>
      <c r="H19">
        <f t="shared" si="2"/>
        <v>1</v>
      </c>
      <c r="I19">
        <f t="shared" si="3"/>
        <v>-1</v>
      </c>
      <c r="K19" s="88" t="s">
        <v>40</v>
      </c>
      <c r="L19" s="32">
        <f>O11</f>
        <v>2.6008492569002121E-2</v>
      </c>
      <c r="M19" s="39">
        <f>O12</f>
        <v>6.1249999999999991</v>
      </c>
      <c r="N19">
        <v>1</v>
      </c>
      <c r="O19" s="39">
        <f t="shared" si="6"/>
        <v>6.1249999999999991</v>
      </c>
      <c r="P19" s="39">
        <f t="shared" si="7"/>
        <v>7.9459459459459341</v>
      </c>
      <c r="Q19" s="39">
        <f t="shared" si="8"/>
        <v>9.5032390544144522E-3</v>
      </c>
    </row>
    <row r="20" spans="1:17" x14ac:dyDescent="0.25">
      <c r="A20" t="s">
        <v>49</v>
      </c>
      <c r="B20">
        <v>2</v>
      </c>
      <c r="C20">
        <v>-1</v>
      </c>
      <c r="D20">
        <v>1</v>
      </c>
      <c r="E20">
        <v>1</v>
      </c>
      <c r="F20">
        <f t="shared" si="0"/>
        <v>-1</v>
      </c>
      <c r="G20">
        <f t="shared" si="1"/>
        <v>-1</v>
      </c>
      <c r="H20">
        <f t="shared" si="2"/>
        <v>1</v>
      </c>
      <c r="I20">
        <f t="shared" si="3"/>
        <v>-1</v>
      </c>
      <c r="K20" s="88" t="s">
        <v>41</v>
      </c>
      <c r="L20" s="32">
        <f>P11</f>
        <v>4.2993630573248377E-2</v>
      </c>
      <c r="M20" s="39">
        <f>P12</f>
        <v>10.124999999999993</v>
      </c>
      <c r="N20">
        <v>1</v>
      </c>
      <c r="O20" s="39">
        <f t="shared" si="6"/>
        <v>10.124999999999993</v>
      </c>
      <c r="P20" s="39">
        <f t="shared" si="7"/>
        <v>13.135135135135108</v>
      </c>
      <c r="Q20" s="39">
        <f t="shared" si="8"/>
        <v>1.3534204581994609E-3</v>
      </c>
    </row>
    <row r="21" spans="1:17" x14ac:dyDescent="0.25">
      <c r="A21" t="s">
        <v>49</v>
      </c>
      <c r="B21">
        <v>2</v>
      </c>
      <c r="C21">
        <v>-1</v>
      </c>
      <c r="D21">
        <v>1</v>
      </c>
      <c r="E21">
        <v>1</v>
      </c>
      <c r="F21">
        <f t="shared" si="0"/>
        <v>-1</v>
      </c>
      <c r="G21">
        <f t="shared" si="1"/>
        <v>-1</v>
      </c>
      <c r="H21">
        <f t="shared" si="2"/>
        <v>1</v>
      </c>
      <c r="I21">
        <f t="shared" si="3"/>
        <v>-1</v>
      </c>
      <c r="K21" s="88" t="s">
        <v>42</v>
      </c>
      <c r="L21" s="32">
        <f>Q11</f>
        <v>3.3970276008492527E-2</v>
      </c>
      <c r="M21" s="39">
        <f>Q12</f>
        <v>7.9999999999999902</v>
      </c>
      <c r="N21">
        <v>1</v>
      </c>
      <c r="O21" s="39">
        <f t="shared" si="6"/>
        <v>7.9999999999999902</v>
      </c>
      <c r="P21" s="39">
        <f t="shared" si="7"/>
        <v>10.378378378378352</v>
      </c>
      <c r="Q21" s="39">
        <f t="shared" si="8"/>
        <v>3.6452894226061696E-3</v>
      </c>
    </row>
    <row r="22" spans="1:17" x14ac:dyDescent="0.25">
      <c r="A22" t="s">
        <v>50</v>
      </c>
      <c r="B22">
        <v>2</v>
      </c>
      <c r="C22">
        <v>-1</v>
      </c>
      <c r="D22">
        <v>1</v>
      </c>
      <c r="E22">
        <v>-1</v>
      </c>
      <c r="F22">
        <f t="shared" si="0"/>
        <v>-1</v>
      </c>
      <c r="G22">
        <f t="shared" si="1"/>
        <v>1</v>
      </c>
      <c r="H22">
        <f t="shared" si="2"/>
        <v>-1</v>
      </c>
      <c r="I22">
        <f t="shared" si="3"/>
        <v>1</v>
      </c>
      <c r="K22" s="88" t="s">
        <v>43</v>
      </c>
      <c r="L22" s="32">
        <f>R11</f>
        <v>1.3269639065817415E-2</v>
      </c>
      <c r="M22" s="39">
        <f>R12</f>
        <v>3.1250000000000013</v>
      </c>
      <c r="N22">
        <v>1</v>
      </c>
      <c r="O22" s="39">
        <f t="shared" si="6"/>
        <v>3.1250000000000013</v>
      </c>
      <c r="P22" s="39">
        <f t="shared" si="7"/>
        <v>4.0540540540540499</v>
      </c>
      <c r="Q22" s="39">
        <f t="shared" si="8"/>
        <v>5.5409922801333625E-2</v>
      </c>
    </row>
    <row r="23" spans="1:17" x14ac:dyDescent="0.25">
      <c r="A23" t="s">
        <v>50</v>
      </c>
      <c r="B23">
        <v>3</v>
      </c>
      <c r="C23">
        <v>-1</v>
      </c>
      <c r="D23">
        <v>1</v>
      </c>
      <c r="E23">
        <v>-1</v>
      </c>
      <c r="F23">
        <f t="shared" si="0"/>
        <v>-1</v>
      </c>
      <c r="G23">
        <f t="shared" si="1"/>
        <v>1</v>
      </c>
      <c r="H23">
        <f t="shared" si="2"/>
        <v>-1</v>
      </c>
      <c r="I23">
        <f t="shared" si="3"/>
        <v>1</v>
      </c>
      <c r="K23" s="88" t="s">
        <v>59</v>
      </c>
      <c r="L23" s="32">
        <f>L6/(K6+L6)</f>
        <v>7.8556263269639173E-2</v>
      </c>
      <c r="M23">
        <f>L23*(K6+L6)</f>
        <v>18.500000000000025</v>
      </c>
      <c r="N23">
        <f>L5</f>
        <v>24</v>
      </c>
      <c r="O23" s="39">
        <f t="shared" si="6"/>
        <v>0.77083333333333437</v>
      </c>
    </row>
    <row r="24" spans="1:17" x14ac:dyDescent="0.25">
      <c r="A24" t="s">
        <v>50</v>
      </c>
      <c r="B24">
        <v>4</v>
      </c>
      <c r="C24">
        <v>-1</v>
      </c>
      <c r="D24">
        <v>1</v>
      </c>
      <c r="E24">
        <v>-1</v>
      </c>
      <c r="F24">
        <f t="shared" si="0"/>
        <v>-1</v>
      </c>
      <c r="G24">
        <f t="shared" si="1"/>
        <v>1</v>
      </c>
      <c r="H24">
        <f t="shared" si="2"/>
        <v>-1</v>
      </c>
      <c r="I24">
        <f t="shared" si="3"/>
        <v>1</v>
      </c>
    </row>
    <row r="25" spans="1:17" x14ac:dyDescent="0.25">
      <c r="A25" t="s">
        <v>50</v>
      </c>
      <c r="B25">
        <v>3</v>
      </c>
      <c r="C25">
        <v>-1</v>
      </c>
      <c r="D25">
        <v>1</v>
      </c>
      <c r="E25">
        <v>-1</v>
      </c>
      <c r="F25">
        <f t="shared" si="0"/>
        <v>-1</v>
      </c>
      <c r="G25">
        <f t="shared" si="1"/>
        <v>1</v>
      </c>
      <c r="H25">
        <f t="shared" si="2"/>
        <v>-1</v>
      </c>
      <c r="I25">
        <f t="shared" si="3"/>
        <v>1</v>
      </c>
      <c r="K25" s="20" t="s">
        <v>53</v>
      </c>
      <c r="L25" s="20" t="s">
        <v>58</v>
      </c>
      <c r="M25" s="20" t="s">
        <v>54</v>
      </c>
      <c r="N25" s="20" t="s">
        <v>55</v>
      </c>
      <c r="O25" s="20" t="s">
        <v>56</v>
      </c>
      <c r="P25" s="20" t="s">
        <v>57</v>
      </c>
    </row>
    <row r="26" spans="1:17" x14ac:dyDescent="0.25">
      <c r="A26" t="s">
        <v>51</v>
      </c>
      <c r="B26">
        <v>5</v>
      </c>
      <c r="C26">
        <v>-1</v>
      </c>
      <c r="D26">
        <v>-1</v>
      </c>
      <c r="E26">
        <v>1</v>
      </c>
      <c r="F26">
        <f t="shared" si="0"/>
        <v>1</v>
      </c>
      <c r="G26">
        <f t="shared" si="1"/>
        <v>-1</v>
      </c>
      <c r="H26">
        <f t="shared" si="2"/>
        <v>-1</v>
      </c>
      <c r="I26">
        <f t="shared" si="3"/>
        <v>1</v>
      </c>
      <c r="K26" s="88" t="s">
        <v>37</v>
      </c>
      <c r="L26" s="32">
        <f>L11</f>
        <v>1.3269639065817409E-2</v>
      </c>
      <c r="M26">
        <v>1</v>
      </c>
      <c r="N26" s="39">
        <f>L26/M26</f>
        <v>1.3269639065817409E-2</v>
      </c>
      <c r="O26" s="39">
        <f>N26/$N$33</f>
        <v>4.0540540540540482</v>
      </c>
      <c r="P26" s="39">
        <f>_xlfn.F.DIST.RT(O26,M26,$M$33)</f>
        <v>5.5409922801333757E-2</v>
      </c>
    </row>
    <row r="27" spans="1:17" x14ac:dyDescent="0.25">
      <c r="A27" t="s">
        <v>51</v>
      </c>
      <c r="B27">
        <v>6</v>
      </c>
      <c r="C27">
        <v>-1</v>
      </c>
      <c r="D27">
        <v>-1</v>
      </c>
      <c r="E27">
        <v>1</v>
      </c>
      <c r="F27">
        <f t="shared" si="0"/>
        <v>1</v>
      </c>
      <c r="G27">
        <f t="shared" si="1"/>
        <v>-1</v>
      </c>
      <c r="H27">
        <f t="shared" si="2"/>
        <v>-1</v>
      </c>
      <c r="I27">
        <f t="shared" si="3"/>
        <v>1</v>
      </c>
      <c r="K27" s="88" t="s">
        <v>38</v>
      </c>
      <c r="L27" s="32">
        <f>M11</f>
        <v>0.68789808917197459</v>
      </c>
      <c r="M27">
        <v>1</v>
      </c>
      <c r="N27" s="39">
        <f t="shared" ref="N27:N33" si="9">L27/M27</f>
        <v>0.68789808917197459</v>
      </c>
      <c r="O27" s="39">
        <f t="shared" ref="O27:O32" si="10">N27/$N$33</f>
        <v>210.16216216216188</v>
      </c>
      <c r="P27" s="39">
        <f t="shared" ref="P27:P32" si="11">_xlfn.F.DIST.RT(O27,M27,$M$33)</f>
        <v>2.2763471759288136E-13</v>
      </c>
    </row>
    <row r="28" spans="1:17" x14ac:dyDescent="0.25">
      <c r="A28" t="s">
        <v>51</v>
      </c>
      <c r="B28">
        <v>5</v>
      </c>
      <c r="C28">
        <v>-1</v>
      </c>
      <c r="D28">
        <v>-1</v>
      </c>
      <c r="E28">
        <v>1</v>
      </c>
      <c r="F28">
        <f t="shared" si="0"/>
        <v>1</v>
      </c>
      <c r="G28">
        <f t="shared" si="1"/>
        <v>-1</v>
      </c>
      <c r="H28">
        <f t="shared" si="2"/>
        <v>-1</v>
      </c>
      <c r="I28">
        <f t="shared" si="3"/>
        <v>1</v>
      </c>
      <c r="K28" s="88" t="s">
        <v>39</v>
      </c>
      <c r="L28" s="32">
        <f>N11</f>
        <v>0.10403397027600848</v>
      </c>
      <c r="M28">
        <v>1</v>
      </c>
      <c r="N28" s="39">
        <f t="shared" si="9"/>
        <v>0.10403397027600848</v>
      </c>
      <c r="O28" s="39">
        <f t="shared" si="10"/>
        <v>31.783783783783736</v>
      </c>
      <c r="P28" s="39">
        <f t="shared" si="11"/>
        <v>8.3567718646069141E-6</v>
      </c>
    </row>
    <row r="29" spans="1:17" x14ac:dyDescent="0.25">
      <c r="A29" t="s">
        <v>51</v>
      </c>
      <c r="B29">
        <v>6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-1</v>
      </c>
      <c r="H29">
        <f t="shared" si="2"/>
        <v>-1</v>
      </c>
      <c r="I29">
        <f t="shared" si="3"/>
        <v>1</v>
      </c>
      <c r="K29" s="88" t="s">
        <v>40</v>
      </c>
      <c r="L29" s="32">
        <f>O11</f>
        <v>2.6008492569002121E-2</v>
      </c>
      <c r="M29">
        <v>1</v>
      </c>
      <c r="N29" s="39">
        <f t="shared" si="9"/>
        <v>2.6008492569002121E-2</v>
      </c>
      <c r="O29" s="39">
        <f t="shared" si="10"/>
        <v>7.9459459459459341</v>
      </c>
      <c r="P29" s="39">
        <f t="shared" si="11"/>
        <v>9.5032390544144522E-3</v>
      </c>
    </row>
    <row r="30" spans="1:17" x14ac:dyDescent="0.25">
      <c r="A30" t="s">
        <v>52</v>
      </c>
      <c r="B30">
        <v>10</v>
      </c>
      <c r="C30">
        <v>-1</v>
      </c>
      <c r="D30">
        <v>-1</v>
      </c>
      <c r="E30">
        <v>-1</v>
      </c>
      <c r="F30">
        <f t="shared" si="0"/>
        <v>1</v>
      </c>
      <c r="G30">
        <f t="shared" si="1"/>
        <v>1</v>
      </c>
      <c r="H30">
        <f t="shared" si="2"/>
        <v>1</v>
      </c>
      <c r="I30">
        <f t="shared" si="3"/>
        <v>-1</v>
      </c>
      <c r="K30" s="88" t="s">
        <v>41</v>
      </c>
      <c r="L30" s="32">
        <f>P11</f>
        <v>4.2993630573248377E-2</v>
      </c>
      <c r="M30">
        <v>1</v>
      </c>
      <c r="N30" s="39">
        <f t="shared" si="9"/>
        <v>4.2993630573248377E-2</v>
      </c>
      <c r="O30" s="39">
        <f t="shared" si="10"/>
        <v>13.135135135135107</v>
      </c>
      <c r="P30" s="39">
        <f t="shared" si="11"/>
        <v>1.3534204581994609E-3</v>
      </c>
    </row>
    <row r="31" spans="1:17" x14ac:dyDescent="0.25">
      <c r="A31" t="s">
        <v>52</v>
      </c>
      <c r="B31">
        <v>10</v>
      </c>
      <c r="C31">
        <v>-1</v>
      </c>
      <c r="D31">
        <v>-1</v>
      </c>
      <c r="E31">
        <v>-1</v>
      </c>
      <c r="F31">
        <f t="shared" si="0"/>
        <v>1</v>
      </c>
      <c r="G31">
        <f t="shared" si="1"/>
        <v>1</v>
      </c>
      <c r="H31">
        <f t="shared" si="2"/>
        <v>1</v>
      </c>
      <c r="I31">
        <f t="shared" si="3"/>
        <v>-1</v>
      </c>
      <c r="K31" s="88" t="s">
        <v>42</v>
      </c>
      <c r="L31" s="32">
        <f>Q11</f>
        <v>3.3970276008492527E-2</v>
      </c>
      <c r="M31">
        <v>1</v>
      </c>
      <c r="N31" s="39">
        <f t="shared" si="9"/>
        <v>3.3970276008492527E-2</v>
      </c>
      <c r="O31" s="39">
        <f t="shared" si="10"/>
        <v>10.378378378378351</v>
      </c>
      <c r="P31" s="39">
        <f t="shared" si="11"/>
        <v>3.6452894226061696E-3</v>
      </c>
    </row>
    <row r="32" spans="1:17" x14ac:dyDescent="0.25">
      <c r="A32" t="s">
        <v>52</v>
      </c>
      <c r="B32">
        <v>9</v>
      </c>
      <c r="C32">
        <v>-1</v>
      </c>
      <c r="D32">
        <v>-1</v>
      </c>
      <c r="E32">
        <v>-1</v>
      </c>
      <c r="F32">
        <f t="shared" si="0"/>
        <v>1</v>
      </c>
      <c r="G32">
        <f t="shared" si="1"/>
        <v>1</v>
      </c>
      <c r="H32">
        <f t="shared" si="2"/>
        <v>1</v>
      </c>
      <c r="I32">
        <f t="shared" si="3"/>
        <v>-1</v>
      </c>
      <c r="K32" s="88" t="s">
        <v>43</v>
      </c>
      <c r="L32" s="32">
        <f>R11</f>
        <v>1.3269639065817415E-2</v>
      </c>
      <c r="M32">
        <v>1</v>
      </c>
      <c r="N32" s="39">
        <f t="shared" si="9"/>
        <v>1.3269639065817415E-2</v>
      </c>
      <c r="O32" s="39">
        <f t="shared" si="10"/>
        <v>4.0540540540540499</v>
      </c>
      <c r="P32" s="39">
        <f t="shared" si="11"/>
        <v>5.5409922801333625E-2</v>
      </c>
    </row>
    <row r="33" spans="1:14" x14ac:dyDescent="0.25">
      <c r="A33" t="s">
        <v>52</v>
      </c>
      <c r="B33">
        <v>11</v>
      </c>
      <c r="C33">
        <v>-1</v>
      </c>
      <c r="D33">
        <v>-1</v>
      </c>
      <c r="E33">
        <v>-1</v>
      </c>
      <c r="F33">
        <f t="shared" si="0"/>
        <v>1</v>
      </c>
      <c r="G33">
        <f t="shared" si="1"/>
        <v>1</v>
      </c>
      <c r="H33">
        <f t="shared" si="2"/>
        <v>1</v>
      </c>
      <c r="I33">
        <f t="shared" si="3"/>
        <v>-1</v>
      </c>
      <c r="K33" s="88" t="s">
        <v>59</v>
      </c>
      <c r="L33" s="32">
        <f>L6/(K6+L6)</f>
        <v>7.8556263269639173E-2</v>
      </c>
      <c r="M33">
        <f>L5</f>
        <v>24</v>
      </c>
      <c r="N33" s="39">
        <f t="shared" si="9"/>
        <v>3.2731776362349657E-3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Unbalanced design, ANOVA tool</vt:lpstr>
      <vt:lpstr>ANOVA - Balanced correlations</vt:lpstr>
      <vt:lpstr>ANOVA - Unbalanced correlation</vt:lpstr>
      <vt:lpstr>Models Comparison Approach</vt:lpstr>
      <vt:lpstr>A Priori Ordering Approach</vt:lpstr>
      <vt:lpstr>2 X 2 X 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2012-11-28T16:56:55Z</dcterms:created>
  <dcterms:modified xsi:type="dcterms:W3CDTF">2012-07-22T21:36:04Z</dcterms:modified>
</cp:coreProperties>
</file>