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-150" yWindow="-450" windowWidth="15600" windowHeight="9675" tabRatio="813"/>
  </bookViews>
  <sheets>
    <sheet name="ANOVA, no covariate" sheetId="18" r:id="rId1"/>
    <sheet name="Covariate by Outcome Variable" sheetId="19" r:id="rId2"/>
    <sheet name="Running ANCOVA" sheetId="22" r:id="rId3"/>
    <sheet name="Adjusting the Means" sheetId="30" r:id="rId4"/>
    <sheet name="Common Regression Coefficient" sheetId="23" r:id="rId5"/>
    <sheet name="Testing the Common Regression" sheetId="24" r:id="rId6"/>
    <sheet name="Adjusting the Means Data" sheetId="20" r:id="rId7"/>
  </sheets>
  <definedNames>
    <definedName name="solver_adj" localSheetId="6" hidden="1">'Adjusting the Means Data'!$B$2:$B$21</definedName>
    <definedName name="solver_adj" localSheetId="0" hidden="1">'ANOVA, no covariate'!$B$2:$B$21</definedName>
    <definedName name="solver_adj" localSheetId="4" hidden="1">'Common Regression Coefficient'!$B$2:$B$21</definedName>
    <definedName name="solver_adj" localSheetId="1" hidden="1">'Covariate by Outcome Variable'!$B$2:$B$21</definedName>
    <definedName name="solver_adj" localSheetId="2" hidden="1">'Running ANCOVA'!$B$2:$B$21</definedName>
    <definedName name="solver_adj" localSheetId="5" hidden="1">'Testing the Common Regression'!$B$2:$B$21</definedName>
    <definedName name="solver_cvg" localSheetId="6" hidden="1">0.0001</definedName>
    <definedName name="solver_cvg" localSheetId="0" hidden="1">0.0001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cvg" localSheetId="5" hidden="1">0.0001</definedName>
    <definedName name="solver_drv" localSheetId="6" hidden="1">2</definedName>
    <definedName name="solver_drv" localSheetId="0" hidden="1">2</definedName>
    <definedName name="solver_drv" localSheetId="4" hidden="1">2</definedName>
    <definedName name="solver_drv" localSheetId="1" hidden="1">2</definedName>
    <definedName name="solver_drv" localSheetId="2" hidden="1">2</definedName>
    <definedName name="solver_drv" localSheetId="5" hidden="1">2</definedName>
    <definedName name="solver_eng" localSheetId="6" hidden="1">1</definedName>
    <definedName name="solver_eng" localSheetId="0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ng" localSheetId="5" hidden="1">1</definedName>
    <definedName name="solver_est" localSheetId="6" hidden="1">1</definedName>
    <definedName name="solver_est" localSheetId="0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5" hidden="1">1</definedName>
    <definedName name="solver_itr" localSheetId="6" hidden="1">2147483647</definedName>
    <definedName name="solver_itr" localSheetId="0" hidden="1">2147483647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itr" localSheetId="5" hidden="1">2147483647</definedName>
    <definedName name="solver_lhs1" localSheetId="6" hidden="1">'Adjusting the Means Data'!$O$14</definedName>
    <definedName name="solver_lhs1" localSheetId="0" hidden="1">'ANOVA, no covariate'!$J$4</definedName>
    <definedName name="solver_lhs1" localSheetId="4" hidden="1">'Common Regression Coefficient'!$O$14</definedName>
    <definedName name="solver_lhs1" localSheetId="1" hidden="1">'Covariate by Outcome Variable'!#REF!</definedName>
    <definedName name="solver_lhs1" localSheetId="2" hidden="1">'Running ANCOVA'!#REF!</definedName>
    <definedName name="solver_lhs1" localSheetId="5" hidden="1">'Testing the Common Regression'!#REF!</definedName>
    <definedName name="solver_mip" localSheetId="6" hidden="1">2147483647</definedName>
    <definedName name="solver_mip" localSheetId="0" hidden="1">2147483647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ip" localSheetId="5" hidden="1">2147483647</definedName>
    <definedName name="solver_mni" localSheetId="6" hidden="1">30</definedName>
    <definedName name="solver_mni" localSheetId="0" hidden="1">30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5" hidden="1">30</definedName>
    <definedName name="solver_mrt" localSheetId="6" hidden="1">0.075</definedName>
    <definedName name="solver_mrt" localSheetId="0" hidden="1">0.075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5" hidden="1">0.075</definedName>
    <definedName name="solver_msl" localSheetId="6" hidden="1">2</definedName>
    <definedName name="solver_msl" localSheetId="0" hidden="1">2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5" hidden="1">2</definedName>
    <definedName name="solver_neg" localSheetId="6" hidden="1">1</definedName>
    <definedName name="solver_neg" localSheetId="0" hidden="1">1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eg" localSheetId="5" hidden="1">1</definedName>
    <definedName name="solver_nod" localSheetId="6" hidden="1">2147483647</definedName>
    <definedName name="solver_nod" localSheetId="0" hidden="1">2147483647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od" localSheetId="5" hidden="1">2147483647</definedName>
    <definedName name="solver_num" localSheetId="6" hidden="1">1</definedName>
    <definedName name="solver_num" localSheetId="0" hidden="1">1</definedName>
    <definedName name="solver_num" localSheetId="4" hidden="1">1</definedName>
    <definedName name="solver_num" localSheetId="1" hidden="1">1</definedName>
    <definedName name="solver_num" localSheetId="2" hidden="1">1</definedName>
    <definedName name="solver_num" localSheetId="5" hidden="1">1</definedName>
    <definedName name="solver_nwt" localSheetId="6" hidden="1">1</definedName>
    <definedName name="solver_nwt" localSheetId="0" hidden="1">1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5" hidden="1">1</definedName>
    <definedName name="solver_opt" localSheetId="6" hidden="1">'Adjusting the Means Data'!$M$14</definedName>
    <definedName name="solver_opt" localSheetId="0" hidden="1">'ANOVA, no covariate'!$H$4</definedName>
    <definedName name="solver_opt" localSheetId="4" hidden="1">'Common Regression Coefficient'!$M$14</definedName>
    <definedName name="solver_opt" localSheetId="1" hidden="1">'Covariate by Outcome Variable'!$M$14</definedName>
    <definedName name="solver_opt" localSheetId="2" hidden="1">'Running ANCOVA'!#REF!</definedName>
    <definedName name="solver_opt" localSheetId="5" hidden="1">'Testing the Common Regression'!$M$14</definedName>
    <definedName name="solver_pre" localSheetId="6" hidden="1">0.000001</definedName>
    <definedName name="solver_pre" localSheetId="0" hidden="1">0.000001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pre" localSheetId="5" hidden="1">0.000001</definedName>
    <definedName name="solver_rbv" localSheetId="6" hidden="1">2</definedName>
    <definedName name="solver_rbv" localSheetId="0" hidden="1">2</definedName>
    <definedName name="solver_rbv" localSheetId="4" hidden="1">2</definedName>
    <definedName name="solver_rbv" localSheetId="1" hidden="1">2</definedName>
    <definedName name="solver_rbv" localSheetId="2" hidden="1">2</definedName>
    <definedName name="solver_rbv" localSheetId="5" hidden="1">2</definedName>
    <definedName name="solver_rel1" localSheetId="6" hidden="1">3</definedName>
    <definedName name="solver_rel1" localSheetId="0" hidden="1">3</definedName>
    <definedName name="solver_rel1" localSheetId="4" hidden="1">3</definedName>
    <definedName name="solver_rel1" localSheetId="1" hidden="1">3</definedName>
    <definedName name="solver_rel1" localSheetId="2" hidden="1">3</definedName>
    <definedName name="solver_rel1" localSheetId="5" hidden="1">3</definedName>
    <definedName name="solver_rhs1" localSheetId="6" hidden="1">0.65</definedName>
    <definedName name="solver_rhs1" localSheetId="0" hidden="1">0.65</definedName>
    <definedName name="solver_rhs1" localSheetId="4" hidden="1">0.65</definedName>
    <definedName name="solver_rhs1" localSheetId="1" hidden="1">0.65</definedName>
    <definedName name="solver_rhs1" localSheetId="2" hidden="1">0.65</definedName>
    <definedName name="solver_rhs1" localSheetId="5" hidden="1">0.65</definedName>
    <definedName name="solver_rlx" localSheetId="6" hidden="1">2</definedName>
    <definedName name="solver_rlx" localSheetId="0" hidden="1">2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5" hidden="1">2</definedName>
    <definedName name="solver_rsd" localSheetId="6" hidden="1">0</definedName>
    <definedName name="solver_rsd" localSheetId="0" hidden="1">0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5" hidden="1">0</definedName>
    <definedName name="solver_scl" localSheetId="6" hidden="1">2</definedName>
    <definedName name="solver_scl" localSheetId="0" hidden="1">2</definedName>
    <definedName name="solver_scl" localSheetId="4" hidden="1">2</definedName>
    <definedName name="solver_scl" localSheetId="1" hidden="1">2</definedName>
    <definedName name="solver_scl" localSheetId="2" hidden="1">2</definedName>
    <definedName name="solver_scl" localSheetId="5" hidden="1">2</definedName>
    <definedName name="solver_sho" localSheetId="6" hidden="1">2</definedName>
    <definedName name="solver_sho" localSheetId="0" hidden="1">2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5" hidden="1">2</definedName>
    <definedName name="solver_ssz" localSheetId="6" hidden="1">100</definedName>
    <definedName name="solver_ssz" localSheetId="0" hidden="1">100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5" hidden="1">100</definedName>
    <definedName name="solver_tim" localSheetId="6" hidden="1">2147483647</definedName>
    <definedName name="solver_tim" localSheetId="0" hidden="1">2147483647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im" localSheetId="5" hidden="1">2147483647</definedName>
    <definedName name="solver_tol" localSheetId="6" hidden="1">0.01</definedName>
    <definedName name="solver_tol" localSheetId="0" hidden="1">0.01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ol" localSheetId="5" hidden="1">0.01</definedName>
    <definedName name="solver_typ" localSheetId="6" hidden="1">3</definedName>
    <definedName name="solver_typ" localSheetId="0" hidden="1">3</definedName>
    <definedName name="solver_typ" localSheetId="4" hidden="1">3</definedName>
    <definedName name="solver_typ" localSheetId="1" hidden="1">3</definedName>
    <definedName name="solver_typ" localSheetId="2" hidden="1">3</definedName>
    <definedName name="solver_typ" localSheetId="5" hidden="1">3</definedName>
    <definedName name="solver_val" localSheetId="6" hidden="1">0.11</definedName>
    <definedName name="solver_val" localSheetId="0" hidden="1">0.11</definedName>
    <definedName name="solver_val" localSheetId="4" hidden="1">0.11</definedName>
    <definedName name="solver_val" localSheetId="1" hidden="1">0.11</definedName>
    <definedName name="solver_val" localSheetId="2" hidden="1">0.11</definedName>
    <definedName name="solver_val" localSheetId="5" hidden="1">0.11</definedName>
    <definedName name="solver_ver" localSheetId="6" hidden="1">3</definedName>
    <definedName name="solver_ver" localSheetId="0" hidden="1">3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5" hidden="1">3</definedName>
  </definedNames>
  <calcPr calcId="144315"/>
</workbook>
</file>

<file path=xl/calcChain.xml><?xml version="1.0" encoding="utf-8"?>
<calcChain xmlns="http://schemas.openxmlformats.org/spreadsheetml/2006/main">
  <c r="H18" i="24" l="1"/>
  <c r="J17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" i="24"/>
  <c r="G3" i="24" l="1" a="1"/>
  <c r="G3" i="24" s="1"/>
  <c r="I3" i="24"/>
  <c r="I4" i="24"/>
  <c r="I5" i="24"/>
  <c r="I6" i="24"/>
  <c r="I7" i="24"/>
  <c r="J3" i="24"/>
  <c r="J4" i="24"/>
  <c r="J5" i="24"/>
  <c r="J6" i="24"/>
  <c r="J7" i="24"/>
  <c r="G10" i="24" a="1"/>
  <c r="H14" i="24" s="1"/>
  <c r="O2" i="23" a="1"/>
  <c r="O6" i="23" s="1"/>
  <c r="H7" i="24" l="1"/>
  <c r="I18" i="24" s="1"/>
  <c r="H6" i="24"/>
  <c r="J18" i="24" s="1"/>
  <c r="H5" i="24"/>
  <c r="H4" i="24"/>
  <c r="H3" i="24"/>
  <c r="G7" i="24"/>
  <c r="G6" i="24"/>
  <c r="G5" i="24"/>
  <c r="G4" i="24"/>
  <c r="G10" i="24"/>
  <c r="I10" i="24"/>
  <c r="H11" i="24"/>
  <c r="G12" i="24"/>
  <c r="H17" i="24" s="1"/>
  <c r="I17" i="24" s="1"/>
  <c r="K17" i="24" s="1"/>
  <c r="I12" i="24"/>
  <c r="H13" i="24"/>
  <c r="K18" i="24" s="1"/>
  <c r="G14" i="24"/>
  <c r="I14" i="24"/>
  <c r="H10" i="24"/>
  <c r="G11" i="24"/>
  <c r="I11" i="24"/>
  <c r="H12" i="24"/>
  <c r="G13" i="24"/>
  <c r="I13" i="24"/>
  <c r="P2" i="23"/>
  <c r="P3" i="23"/>
  <c r="P4" i="23"/>
  <c r="P5" i="23"/>
  <c r="P6" i="23"/>
  <c r="O2" i="23"/>
  <c r="O3" i="23"/>
  <c r="O4" i="23"/>
  <c r="O5" i="23"/>
  <c r="A28" i="20"/>
  <c r="F31" i="20"/>
  <c r="F30" i="20"/>
  <c r="F29" i="20"/>
  <c r="L17" i="24" l="1"/>
  <c r="M17" i="24" s="1"/>
  <c r="K11" i="22" l="1"/>
  <c r="L2" i="22" a="1"/>
  <c r="M6" i="22" s="1"/>
  <c r="I16" i="22" s="1"/>
  <c r="H6" i="22"/>
  <c r="H5" i="22"/>
  <c r="H4" i="22"/>
  <c r="I14" i="22" s="1"/>
  <c r="K14" i="22" s="1"/>
  <c r="H3" i="22"/>
  <c r="H2" i="22"/>
  <c r="H2" i="22" a="1"/>
  <c r="I6" i="22" s="1"/>
  <c r="B32" i="20"/>
  <c r="B28" i="20"/>
  <c r="A27" i="20"/>
  <c r="A26" i="20"/>
  <c r="A25" i="20"/>
  <c r="A24" i="20"/>
  <c r="O23" i="20" a="1"/>
  <c r="P27" i="20" s="1"/>
  <c r="A23" i="20"/>
  <c r="O16" i="20" a="1"/>
  <c r="O20" i="20" s="1"/>
  <c r="O13" i="20"/>
  <c r="O12" i="20"/>
  <c r="O11" i="20"/>
  <c r="O10" i="20"/>
  <c r="O9" i="20"/>
  <c r="O9" i="20" a="1"/>
  <c r="P13" i="20" s="1"/>
  <c r="O2" i="20" a="1"/>
  <c r="P6" i="20" s="1"/>
  <c r="I2" i="22" l="1"/>
  <c r="I3" i="22"/>
  <c r="I4" i="22"/>
  <c r="I5" i="22"/>
  <c r="L2" i="22"/>
  <c r="N2" i="22"/>
  <c r="M3" i="22"/>
  <c r="L4" i="22"/>
  <c r="K8" i="22" s="1"/>
  <c r="I15" i="22" s="1"/>
  <c r="K15" i="22" s="1"/>
  <c r="N4" i="22"/>
  <c r="M5" i="22"/>
  <c r="J16" i="22" s="1"/>
  <c r="K16" i="22" s="1"/>
  <c r="L14" i="22" s="1"/>
  <c r="M14" i="22" s="1"/>
  <c r="L6" i="22"/>
  <c r="N6" i="22"/>
  <c r="M2" i="22"/>
  <c r="L3" i="22"/>
  <c r="N3" i="22"/>
  <c r="M4" i="22"/>
  <c r="L5" i="22"/>
  <c r="N5" i="22"/>
  <c r="A29" i="20"/>
  <c r="P16" i="20"/>
  <c r="P17" i="20"/>
  <c r="P18" i="20"/>
  <c r="P19" i="20"/>
  <c r="P20" i="20"/>
  <c r="O2" i="20"/>
  <c r="B31" i="20" s="1"/>
  <c r="A30" i="20" s="1"/>
  <c r="O3" i="20"/>
  <c r="O4" i="20"/>
  <c r="O5" i="20"/>
  <c r="O6" i="20"/>
  <c r="P9" i="20"/>
  <c r="P10" i="20"/>
  <c r="P11" i="20"/>
  <c r="P12" i="20"/>
  <c r="O16" i="20"/>
  <c r="O17" i="20"/>
  <c r="O18" i="20"/>
  <c r="O19" i="20"/>
  <c r="O23" i="20"/>
  <c r="Q23" i="20"/>
  <c r="P24" i="20"/>
  <c r="O25" i="20"/>
  <c r="Q25" i="20"/>
  <c r="P26" i="20"/>
  <c r="O27" i="20"/>
  <c r="Q27" i="20"/>
  <c r="P2" i="20"/>
  <c r="P3" i="20"/>
  <c r="P4" i="20"/>
  <c r="P5" i="20"/>
  <c r="P23" i="20"/>
  <c r="O24" i="20"/>
  <c r="Q24" i="20"/>
  <c r="P25" i="20"/>
  <c r="O26" i="20"/>
  <c r="Q26" i="20"/>
  <c r="L15" i="22" l="1"/>
  <c r="M15" i="22" s="1"/>
  <c r="H14" i="18" a="1"/>
  <c r="I18" i="18" s="1"/>
  <c r="F22" i="18" s="1"/>
  <c r="H22" i="18" s="1"/>
  <c r="H14" i="18" l="1"/>
  <c r="H15" i="18"/>
  <c r="H16" i="18"/>
  <c r="H17" i="18"/>
  <c r="H18" i="18"/>
  <c r="F21" i="18" s="1"/>
  <c r="H21" i="18" s="1"/>
  <c r="I21" i="18" s="1"/>
  <c r="J21" i="18" s="1"/>
  <c r="I14" i="18"/>
  <c r="I15" i="18"/>
  <c r="I16" i="18"/>
  <c r="I17" i="18"/>
</calcChain>
</file>

<file path=xl/sharedStrings.xml><?xml version="1.0" encoding="utf-8"?>
<sst xmlns="http://schemas.openxmlformats.org/spreadsheetml/2006/main" count="206" uniqueCount="47">
  <si>
    <t>X</t>
  </si>
  <si>
    <t>Y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</si>
  <si>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</si>
  <si>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</si>
  <si>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</si>
  <si>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</si>
  <si>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</si>
  <si>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</si>
  <si>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</si>
  <si>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</si>
  <si>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</si>
  <si>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</si>
  <si>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</si>
  <si>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</si>
  <si>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</si>
  <si>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Total</t>
  </si>
  <si>
    <t>Covariate</t>
  </si>
  <si>
    <t>Residual</t>
  </si>
  <si>
    <t>Treatment</t>
  </si>
  <si>
    <t>Group 1</t>
  </si>
  <si>
    <t>Group 2</t>
  </si>
  <si>
    <t>LINEST()</t>
  </si>
  <si>
    <t>Treat- ment</t>
  </si>
  <si>
    <t>Group</t>
  </si>
  <si>
    <t>Medication</t>
  </si>
  <si>
    <t>Control</t>
  </si>
  <si>
    <t>Y on X, Group 1</t>
  </si>
  <si>
    <t>Y on X, Group 2</t>
  </si>
  <si>
    <t>Pooled beta</t>
  </si>
  <si>
    <t>Y on X, Total</t>
  </si>
  <si>
    <t>Y on X and Groups</t>
  </si>
  <si>
    <t>SV</t>
  </si>
  <si>
    <t>SS total</t>
  </si>
  <si>
    <t>p</t>
  </si>
  <si>
    <t>Source</t>
  </si>
  <si>
    <t>p of F</t>
  </si>
  <si>
    <t>Between</t>
  </si>
  <si>
    <t>Within</t>
  </si>
  <si>
    <t>Y on X and Treatment</t>
  </si>
  <si>
    <t>Total Sum of Squares: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</si>
  <si>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</si>
  <si>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Coded Group</t>
  </si>
  <si>
    <t>X by Treatment</t>
  </si>
  <si>
    <t>Y on X, Treatment and X by Treatment interaction</t>
  </si>
  <si>
    <t>Prop. of variance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</si>
  <si>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increment</t>
    </r>
  </si>
  <si>
    <r>
      <t>Increase in R</t>
    </r>
    <r>
      <rPr>
        <vertAlign val="superscript"/>
        <sz val="12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</si>
</sst>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00000000000000000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5" xfId="0" applyFill="1" applyBorder="1"/>
    <xf numFmtId="0" fontId="2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2" fillId="0" borderId="0" xfId="0" applyFont="1" applyAlignment="1">
      <alignment horizontal="center" wrapText="1"/>
    </xf>
    <xf numFmtId="2" fontId="0" fillId="0" borderId="8" xfId="0" applyNumberFormat="1" applyBorder="1"/>
    <xf numFmtId="2" fontId="0" fillId="0" borderId="9" xfId="0" applyNumberFormat="1" applyBorder="1"/>
    <xf numFmtId="1" fontId="0" fillId="0" borderId="0" xfId="0" applyNumberFormat="1"/>
    <xf numFmtId="0" fontId="0" fillId="0" borderId="7" xfId="0" applyFill="1" applyBorder="1" applyAlignment="1"/>
    <xf numFmtId="0" fontId="3" fillId="0" borderId="0" xfId="0" applyFont="1"/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165" fontId="0" fillId="0" borderId="0" xfId="0" applyNumberFormat="1"/>
    <xf numFmtId="0" fontId="0" fillId="0" borderId="11" xfId="0" applyBorder="1"/>
    <xf numFmtId="2" fontId="0" fillId="0" borderId="4" xfId="0" applyNumberFormat="1" applyBorder="1"/>
    <xf numFmtId="2" fontId="0" fillId="0" borderId="1" xfId="0" applyNumberFormat="1" applyBorder="1"/>
    <xf numFmtId="0" fontId="1" fillId="0" borderId="10" xfId="0" applyFont="1" applyFill="1" applyBorder="1" applyAlignment="1">
      <alignment horizontal="center"/>
    </xf>
    <xf numFmtId="0" fontId="0" fillId="0" borderId="9" xfId="0" applyFill="1" applyBorder="1" applyAlignment="1"/>
    <xf numFmtId="0" fontId="0" fillId="0" borderId="4" xfId="0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2" fontId="0" fillId="0" borderId="7" xfId="0" applyNumberFormat="1" applyFill="1" applyBorder="1" applyAlignment="1"/>
    <xf numFmtId="2" fontId="0" fillId="0" borderId="14" xfId="0" applyNumberFormat="1" applyBorder="1"/>
    <xf numFmtId="1" fontId="0" fillId="0" borderId="0" xfId="0" applyNumberForma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indent="3"/>
    </xf>
    <xf numFmtId="166" fontId="0" fillId="0" borderId="0" xfId="0" applyNumberFormat="1"/>
    <xf numFmtId="164" fontId="0" fillId="0" borderId="0" xfId="0" applyNumberForma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3" xfId="0" applyNumberFormat="1" applyBorder="1"/>
    <xf numFmtId="166" fontId="0" fillId="0" borderId="6" xfId="0" applyNumberFormat="1" applyBorder="1"/>
    <xf numFmtId="166" fontId="0" fillId="0" borderId="8" xfId="0" applyNumberFormat="1" applyBorder="1"/>
    <xf numFmtId="166" fontId="0" fillId="0" borderId="0" xfId="0" applyNumberFormat="1" applyBorder="1"/>
    <xf numFmtId="166" fontId="0" fillId="0" borderId="1" xfId="0" applyNumberFormat="1" applyBorder="1"/>
    <xf numFmtId="164" fontId="0" fillId="0" borderId="4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7" fontId="0" fillId="0" borderId="0" xfId="0" applyNumberFormat="1"/>
    <xf numFmtId="0" fontId="6" fillId="0" borderId="1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1224449861109"/>
          <c:y val="5.4980868458012762E-2"/>
          <c:w val="0.83039830133592851"/>
          <c:h val="0.81387625594448798"/>
        </c:manualLayout>
      </c:layout>
      <c:scatterChart>
        <c:scatterStyle val="lineMarker"/>
        <c:varyColors val="0"/>
        <c:ser>
          <c:idx val="0"/>
          <c:order val="0"/>
          <c:tx>
            <c:v>Medication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'Covariate by Outcome Variable'!$C$2:$C$11</c:f>
              <c:numCache>
                <c:formatCode>0.00</c:formatCode>
                <c:ptCount val="10"/>
                <c:pt idx="0">
                  <c:v>88.11</c:v>
                </c:pt>
                <c:pt idx="1">
                  <c:v>97.974000000000004</c:v>
                </c:pt>
                <c:pt idx="2">
                  <c:v>101.13200000000001</c:v>
                </c:pt>
                <c:pt idx="3">
                  <c:v>101.551</c:v>
                </c:pt>
                <c:pt idx="4">
                  <c:v>102.087</c:v>
                </c:pt>
                <c:pt idx="5">
                  <c:v>105.03900000000002</c:v>
                </c:pt>
                <c:pt idx="6">
                  <c:v>107.72499999999999</c:v>
                </c:pt>
                <c:pt idx="7">
                  <c:v>112.88399999999999</c:v>
                </c:pt>
                <c:pt idx="8">
                  <c:v>110.48599999999999</c:v>
                </c:pt>
                <c:pt idx="9">
                  <c:v>111.74100000000001</c:v>
                </c:pt>
              </c:numCache>
            </c:numRef>
          </c:xVal>
          <c:yVal>
            <c:numRef>
              <c:f>'Covariate by Outcome Variable'!$B$2:$B$11</c:f>
              <c:numCache>
                <c:formatCode>0.00</c:formatCode>
                <c:ptCount val="10"/>
                <c:pt idx="0">
                  <c:v>41.46</c:v>
                </c:pt>
                <c:pt idx="1">
                  <c:v>62.32</c:v>
                </c:pt>
                <c:pt idx="2">
                  <c:v>69</c:v>
                </c:pt>
                <c:pt idx="3">
                  <c:v>69.89</c:v>
                </c:pt>
                <c:pt idx="4">
                  <c:v>71.03</c:v>
                </c:pt>
                <c:pt idx="5">
                  <c:v>72.27</c:v>
                </c:pt>
                <c:pt idx="6">
                  <c:v>82.95</c:v>
                </c:pt>
                <c:pt idx="7">
                  <c:v>87.95</c:v>
                </c:pt>
                <c:pt idx="8">
                  <c:v>88.79</c:v>
                </c:pt>
                <c:pt idx="9">
                  <c:v>91.45</c:v>
                </c:pt>
              </c:numCache>
            </c:numRef>
          </c:yVal>
          <c:smooth val="0"/>
        </c:ser>
        <c:ser>
          <c:idx val="1"/>
          <c:order val="1"/>
          <c:tx>
            <c:v>Control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'Covariate by Outcome Variable'!$C$12:$C$21</c:f>
              <c:numCache>
                <c:formatCode>0.00</c:formatCode>
                <c:ptCount val="10"/>
                <c:pt idx="0">
                  <c:v>98.513999999999996</c:v>
                </c:pt>
                <c:pt idx="1">
                  <c:v>102.267</c:v>
                </c:pt>
                <c:pt idx="2">
                  <c:v>106.626</c:v>
                </c:pt>
                <c:pt idx="3">
                  <c:v>107.48499999999999</c:v>
                </c:pt>
                <c:pt idx="4">
                  <c:v>107.824</c:v>
                </c:pt>
                <c:pt idx="5">
                  <c:v>98.554000000000002</c:v>
                </c:pt>
                <c:pt idx="6">
                  <c:v>114.75</c:v>
                </c:pt>
                <c:pt idx="7">
                  <c:v>115.136</c:v>
                </c:pt>
                <c:pt idx="8">
                  <c:v>116.69500000000001</c:v>
                </c:pt>
                <c:pt idx="9">
                  <c:v>118.071</c:v>
                </c:pt>
              </c:numCache>
            </c:numRef>
          </c:xVal>
          <c:yVal>
            <c:numRef>
              <c:f>'Covariate by Outcome Variable'!$B$12:$B$21</c:f>
              <c:numCache>
                <c:formatCode>0.00</c:formatCode>
                <c:ptCount val="10"/>
                <c:pt idx="0">
                  <c:v>39.97</c:v>
                </c:pt>
                <c:pt idx="1">
                  <c:v>42</c:v>
                </c:pt>
                <c:pt idx="2">
                  <c:v>49.93</c:v>
                </c:pt>
                <c:pt idx="3">
                  <c:v>59.15</c:v>
                </c:pt>
                <c:pt idx="4">
                  <c:v>60.97</c:v>
                </c:pt>
                <c:pt idx="5">
                  <c:v>61.69</c:v>
                </c:pt>
                <c:pt idx="6">
                  <c:v>76.33</c:v>
                </c:pt>
                <c:pt idx="7">
                  <c:v>77.14</c:v>
                </c:pt>
                <c:pt idx="8">
                  <c:v>80.430000000000007</c:v>
                </c:pt>
                <c:pt idx="9">
                  <c:v>83.34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96352"/>
        <c:axId val="115813760"/>
      </c:scatterChart>
      <c:valAx>
        <c:axId val="106196352"/>
        <c:scaling>
          <c:orientation val="minMax"/>
          <c:max val="125"/>
          <c:min val="8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Covariate X (Weight)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15813760"/>
        <c:crosses val="autoZero"/>
        <c:crossBetween val="midCat"/>
      </c:valAx>
      <c:valAx>
        <c:axId val="115813760"/>
        <c:scaling>
          <c:orientation val="minMax"/>
          <c:max val="100"/>
          <c:min val="3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Outcome Y (HDL)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619635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293015756886575"/>
          <c:y val="0.72660766515628805"/>
          <c:w val="0.2017846125849648"/>
          <c:h val="0.118917653772136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30428955001314"/>
          <c:y val="5.4980967135700332E-2"/>
          <c:w val="0.74972559464549693"/>
          <c:h val="0.82246357136392445"/>
        </c:manualLayout>
      </c:layout>
      <c:scatterChart>
        <c:scatterStyle val="lineMarker"/>
        <c:varyColors val="0"/>
        <c:ser>
          <c:idx val="0"/>
          <c:order val="0"/>
          <c:tx>
            <c:v>Medication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'Adjusting the Means Data'!$C$2:$C$11</c:f>
              <c:numCache>
                <c:formatCode>0.00</c:formatCode>
                <c:ptCount val="10"/>
                <c:pt idx="0">
                  <c:v>88.11</c:v>
                </c:pt>
                <c:pt idx="1">
                  <c:v>97.974000000000004</c:v>
                </c:pt>
                <c:pt idx="2">
                  <c:v>101.13200000000001</c:v>
                </c:pt>
                <c:pt idx="3">
                  <c:v>101.551</c:v>
                </c:pt>
                <c:pt idx="4">
                  <c:v>102.087</c:v>
                </c:pt>
                <c:pt idx="5">
                  <c:v>105.03900000000002</c:v>
                </c:pt>
                <c:pt idx="6">
                  <c:v>107.72499999999999</c:v>
                </c:pt>
                <c:pt idx="7">
                  <c:v>112.88399999999999</c:v>
                </c:pt>
                <c:pt idx="8">
                  <c:v>110.48599999999999</c:v>
                </c:pt>
                <c:pt idx="9">
                  <c:v>111.74100000000001</c:v>
                </c:pt>
              </c:numCache>
            </c:numRef>
          </c:xVal>
          <c:yVal>
            <c:numRef>
              <c:f>'Adjusting the Means Data'!$B$2:$B$11</c:f>
              <c:numCache>
                <c:formatCode>0.00</c:formatCode>
                <c:ptCount val="10"/>
                <c:pt idx="0">
                  <c:v>41.46</c:v>
                </c:pt>
                <c:pt idx="1">
                  <c:v>62.32</c:v>
                </c:pt>
                <c:pt idx="2">
                  <c:v>69</c:v>
                </c:pt>
                <c:pt idx="3">
                  <c:v>69.89</c:v>
                </c:pt>
                <c:pt idx="4">
                  <c:v>71.03</c:v>
                </c:pt>
                <c:pt idx="5">
                  <c:v>72.27</c:v>
                </c:pt>
                <c:pt idx="6">
                  <c:v>82.95</c:v>
                </c:pt>
                <c:pt idx="7">
                  <c:v>87.95</c:v>
                </c:pt>
                <c:pt idx="8">
                  <c:v>88.79</c:v>
                </c:pt>
                <c:pt idx="9">
                  <c:v>91.45</c:v>
                </c:pt>
              </c:numCache>
            </c:numRef>
          </c:yVal>
          <c:smooth val="0"/>
        </c:ser>
        <c:ser>
          <c:idx val="1"/>
          <c:order val="1"/>
          <c:tx>
            <c:v>Control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'Adjusting the Means Data'!$C$12:$C$21</c:f>
              <c:numCache>
                <c:formatCode>0.00</c:formatCode>
                <c:ptCount val="10"/>
                <c:pt idx="0">
                  <c:v>98.513999999999996</c:v>
                </c:pt>
                <c:pt idx="1">
                  <c:v>102.267</c:v>
                </c:pt>
                <c:pt idx="2">
                  <c:v>106.626</c:v>
                </c:pt>
                <c:pt idx="3">
                  <c:v>107.48499999999999</c:v>
                </c:pt>
                <c:pt idx="4">
                  <c:v>107.824</c:v>
                </c:pt>
                <c:pt idx="5">
                  <c:v>98.554000000000002</c:v>
                </c:pt>
                <c:pt idx="6">
                  <c:v>114.75</c:v>
                </c:pt>
                <c:pt idx="7">
                  <c:v>115.136</c:v>
                </c:pt>
                <c:pt idx="8">
                  <c:v>116.69500000000001</c:v>
                </c:pt>
                <c:pt idx="9">
                  <c:v>118.071</c:v>
                </c:pt>
              </c:numCache>
            </c:numRef>
          </c:xVal>
          <c:yVal>
            <c:numRef>
              <c:f>'Adjusting the Means Data'!$B$12:$B$21</c:f>
              <c:numCache>
                <c:formatCode>0.00</c:formatCode>
                <c:ptCount val="10"/>
                <c:pt idx="0">
                  <c:v>39.97</c:v>
                </c:pt>
                <c:pt idx="1">
                  <c:v>42</c:v>
                </c:pt>
                <c:pt idx="2">
                  <c:v>49.93</c:v>
                </c:pt>
                <c:pt idx="3">
                  <c:v>59.15</c:v>
                </c:pt>
                <c:pt idx="4">
                  <c:v>60.97</c:v>
                </c:pt>
                <c:pt idx="5">
                  <c:v>61.69</c:v>
                </c:pt>
                <c:pt idx="6">
                  <c:v>76.33</c:v>
                </c:pt>
                <c:pt idx="7">
                  <c:v>77.14</c:v>
                </c:pt>
                <c:pt idx="8">
                  <c:v>80.430000000000007</c:v>
                </c:pt>
                <c:pt idx="9">
                  <c:v>83.34</c:v>
                </c:pt>
              </c:numCache>
            </c:numRef>
          </c:yVal>
          <c:smooth val="0"/>
        </c:ser>
        <c:ser>
          <c:idx val="2"/>
          <c:order val="2"/>
          <c:tx>
            <c:v>MeanX</c:v>
          </c:tx>
          <c:spPr>
            <a:ln w="28575">
              <a:noFill/>
            </a:ln>
          </c:spPr>
          <c:marker>
            <c:symbol val="x"/>
            <c:size val="7"/>
          </c:marker>
          <c:errBars>
            <c:errDir val="y"/>
            <c:errBarType val="minus"/>
            <c:errValType val="percentage"/>
            <c:noEndCap val="1"/>
            <c:val val="100"/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'Adjusting the Means Data'!$A$27</c:f>
              <c:numCache>
                <c:formatCode>0.00</c:formatCode>
                <c:ptCount val="1"/>
                <c:pt idx="0">
                  <c:v>106.23254999999999</c:v>
                </c:pt>
              </c:numCache>
            </c:numRef>
          </c:xVal>
          <c:yVal>
            <c:numRef>
              <c:f>'Adjusting the Means Data'!$B$27</c:f>
              <c:numCache>
                <c:formatCode>0.00</c:formatCode>
                <c:ptCount val="1"/>
                <c:pt idx="0">
                  <c:v>120</c:v>
                </c:pt>
              </c:numCache>
            </c:numRef>
          </c:yVal>
          <c:smooth val="0"/>
        </c:ser>
        <c:ser>
          <c:idx val="3"/>
          <c:order val="3"/>
          <c:tx>
            <c:v>MeanY1</c:v>
          </c:tx>
          <c:spPr>
            <a:ln w="15875">
              <a:solidFill>
                <a:schemeClr val="tx1"/>
              </a:solidFill>
            </a:ln>
          </c:spPr>
          <c:marker>
            <c:symbol val="x"/>
            <c:size val="5"/>
          </c:marker>
          <c:errBars>
            <c:errDir val="y"/>
            <c:errBarType val="both"/>
            <c:errValType val="fixedVal"/>
            <c:noEndCap val="0"/>
            <c:val val="1"/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'Adjusting the Means Data'!$B$23:$B$24</c:f>
              <c:numCache>
                <c:formatCode>0.00</c:formatCode>
                <c:ptCount val="2"/>
                <c:pt idx="0">
                  <c:v>80</c:v>
                </c:pt>
                <c:pt idx="1">
                  <c:v>125</c:v>
                </c:pt>
              </c:numCache>
            </c:numRef>
          </c:xVal>
          <c:yVal>
            <c:numRef>
              <c:f>'Adjusting the Means Data'!$A$23:$A$24</c:f>
              <c:numCache>
                <c:formatCode>0.00</c:formatCode>
                <c:ptCount val="2"/>
                <c:pt idx="0">
                  <c:v>73.710999999999999</c:v>
                </c:pt>
                <c:pt idx="1">
                  <c:v>73.710999999999999</c:v>
                </c:pt>
              </c:numCache>
            </c:numRef>
          </c:yVal>
          <c:smooth val="0"/>
        </c:ser>
        <c:ser>
          <c:idx val="4"/>
          <c:order val="4"/>
          <c:tx>
            <c:v>MeanY2</c:v>
          </c:tx>
          <c:spPr>
            <a:ln w="15875">
              <a:solidFill>
                <a:schemeClr val="tx1"/>
              </a:solidFill>
            </a:ln>
          </c:spPr>
          <c:xVal>
            <c:numRef>
              <c:f>'Adjusting the Means Data'!$B$25:$B$26</c:f>
              <c:numCache>
                <c:formatCode>0.00</c:formatCode>
                <c:ptCount val="2"/>
                <c:pt idx="0">
                  <c:v>80</c:v>
                </c:pt>
                <c:pt idx="1">
                  <c:v>125</c:v>
                </c:pt>
              </c:numCache>
            </c:numRef>
          </c:xVal>
          <c:yVal>
            <c:numRef>
              <c:f>'Adjusting the Means Data'!$A$25:$A$26</c:f>
              <c:numCache>
                <c:formatCode>0.00</c:formatCode>
                <c:ptCount val="2"/>
                <c:pt idx="0">
                  <c:v>63.095000000000006</c:v>
                </c:pt>
                <c:pt idx="1">
                  <c:v>63.095000000000006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79744"/>
        <c:axId val="69681920"/>
      </c:scatterChart>
      <c:valAx>
        <c:axId val="69679744"/>
        <c:scaling>
          <c:orientation val="minMax"/>
          <c:max val="130"/>
          <c:min val="8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Covariate</a:t>
                </a:r>
              </a:p>
            </c:rich>
          </c:tx>
          <c:layout>
            <c:manualLayout>
              <c:xMode val="edge"/>
              <c:yMode val="edge"/>
              <c:x val="0.5091768701326127"/>
              <c:y val="0.939150628483812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69681920"/>
        <c:crosses val="autoZero"/>
        <c:crossBetween val="midCat"/>
      </c:valAx>
      <c:valAx>
        <c:axId val="696819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Outcome Variable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69679744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1467205586868252"/>
          <c:y val="5.6975835852527114E-2"/>
          <c:w val="0.12196134250973914"/>
          <c:h val="0.1231701374912611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81224449861109"/>
          <c:y val="5.4980868458012762E-2"/>
          <c:w val="0.70155923378297325"/>
          <c:h val="0.87655423614710748"/>
        </c:manualLayout>
      </c:layout>
      <c:scatterChart>
        <c:scatterStyle val="lineMarker"/>
        <c:varyColors val="0"/>
        <c:ser>
          <c:idx val="0"/>
          <c:order val="0"/>
          <c:tx>
            <c:v>Both Groups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'Common Regression Coefficient'!$C$2:$C$21</c:f>
              <c:numCache>
                <c:formatCode>0.00</c:formatCode>
                <c:ptCount val="20"/>
                <c:pt idx="0">
                  <c:v>88.11</c:v>
                </c:pt>
                <c:pt idx="1">
                  <c:v>97.974000000000004</c:v>
                </c:pt>
                <c:pt idx="2">
                  <c:v>101.13200000000001</c:v>
                </c:pt>
                <c:pt idx="3">
                  <c:v>101.551</c:v>
                </c:pt>
                <c:pt idx="4">
                  <c:v>102.087</c:v>
                </c:pt>
                <c:pt idx="5">
                  <c:v>105.03900000000002</c:v>
                </c:pt>
                <c:pt idx="6">
                  <c:v>107.72499999999999</c:v>
                </c:pt>
                <c:pt idx="7">
                  <c:v>112.88399999999999</c:v>
                </c:pt>
                <c:pt idx="8">
                  <c:v>110.48599999999999</c:v>
                </c:pt>
                <c:pt idx="9">
                  <c:v>111.74100000000001</c:v>
                </c:pt>
                <c:pt idx="10">
                  <c:v>98.513999999999996</c:v>
                </c:pt>
                <c:pt idx="11">
                  <c:v>102.267</c:v>
                </c:pt>
                <c:pt idx="12">
                  <c:v>106.626</c:v>
                </c:pt>
                <c:pt idx="13">
                  <c:v>107.48499999999999</c:v>
                </c:pt>
                <c:pt idx="14">
                  <c:v>107.824</c:v>
                </c:pt>
                <c:pt idx="15">
                  <c:v>98.554000000000002</c:v>
                </c:pt>
                <c:pt idx="16">
                  <c:v>114.75</c:v>
                </c:pt>
                <c:pt idx="17">
                  <c:v>115.136</c:v>
                </c:pt>
                <c:pt idx="18">
                  <c:v>116.69500000000001</c:v>
                </c:pt>
                <c:pt idx="19">
                  <c:v>118.071</c:v>
                </c:pt>
              </c:numCache>
            </c:numRef>
          </c:xVal>
          <c:yVal>
            <c:numRef>
              <c:f>'Common Regression Coefficient'!$B$2:$B$21</c:f>
              <c:numCache>
                <c:formatCode>0.00</c:formatCode>
                <c:ptCount val="20"/>
                <c:pt idx="0">
                  <c:v>41.46</c:v>
                </c:pt>
                <c:pt idx="1">
                  <c:v>62.32</c:v>
                </c:pt>
                <c:pt idx="2">
                  <c:v>69</c:v>
                </c:pt>
                <c:pt idx="3">
                  <c:v>69.89</c:v>
                </c:pt>
                <c:pt idx="4">
                  <c:v>71.03</c:v>
                </c:pt>
                <c:pt idx="5">
                  <c:v>72.27</c:v>
                </c:pt>
                <c:pt idx="6">
                  <c:v>82.95</c:v>
                </c:pt>
                <c:pt idx="7">
                  <c:v>87.95</c:v>
                </c:pt>
                <c:pt idx="8">
                  <c:v>88.79</c:v>
                </c:pt>
                <c:pt idx="9">
                  <c:v>91.45</c:v>
                </c:pt>
                <c:pt idx="10">
                  <c:v>39.97</c:v>
                </c:pt>
                <c:pt idx="11">
                  <c:v>42</c:v>
                </c:pt>
                <c:pt idx="12">
                  <c:v>49.93</c:v>
                </c:pt>
                <c:pt idx="13">
                  <c:v>59.15</c:v>
                </c:pt>
                <c:pt idx="14">
                  <c:v>60.97</c:v>
                </c:pt>
                <c:pt idx="15">
                  <c:v>61.69</c:v>
                </c:pt>
                <c:pt idx="16">
                  <c:v>76.33</c:v>
                </c:pt>
                <c:pt idx="17">
                  <c:v>77.14</c:v>
                </c:pt>
                <c:pt idx="18">
                  <c:v>80.430000000000007</c:v>
                </c:pt>
                <c:pt idx="19">
                  <c:v>83.34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14688"/>
        <c:axId val="69716224"/>
      </c:scatterChart>
      <c:valAx>
        <c:axId val="69714688"/>
        <c:scaling>
          <c:orientation val="minMax"/>
          <c:max val="130"/>
          <c:min val="80"/>
        </c:scaling>
        <c:delete val="0"/>
        <c:axPos val="b"/>
        <c:numFmt formatCode="0.00" sourceLinked="1"/>
        <c:majorTickMark val="out"/>
        <c:minorTickMark val="none"/>
        <c:tickLblPos val="nextTo"/>
        <c:crossAx val="69716224"/>
        <c:crosses val="autoZero"/>
        <c:crossBetween val="midCat"/>
      </c:valAx>
      <c:valAx>
        <c:axId val="6971622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69714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38100</xdr:rowOff>
    </xdr:from>
    <xdr:to>
      <xdr:col>13</xdr:col>
      <xdr:colOff>0</xdr:colOff>
      <xdr:row>21</xdr:row>
      <xdr:rowOff>9526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0.32901</cdr:x>
      <cdr:y>0.27401</cdr:y>
    </cdr:from>
    <cdr:to>
      <cdr:x>0.35818</cdr:x>
      <cdr:y>0.30218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933575" y="1019175"/>
          <a:ext cx="171450" cy="104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 noMove="1" noResize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0.27333</cdr:x>
      <cdr:y>0.19359</cdr:y>
    </cdr:from>
    <cdr:to>
      <cdr:x>0.52561</cdr:x>
      <cdr:y>0.3242</cdr:y>
    </cdr:to>
    <cdr:sp macro="" textlink="'Adjusting the Means Data'!$A$29">
      <cdr:nvSpPr>
        <cdr:cNvPr id="4" name="TextBox 3"/>
        <cdr:cNvSpPr txBox="1"/>
      </cdr:nvSpPr>
      <cdr:spPr>
        <a:xfrm xmlns:a="http://schemas.openxmlformats.org/drawingml/2006/main">
          <a:off x="2368803" y="1217919"/>
          <a:ext cx="2186403" cy="8216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b" anchorCtr="0"/>
        <a:lstStyle xmlns:a="http://schemas.openxmlformats.org/drawingml/2006/main"/>
        <a:p xmlns:a="http://schemas.openxmlformats.org/drawingml/2006/main">
          <a:pPr algn="r"/>
          <a:fld id="{FDA2B876-18D8-4815-A7EE-2D3E1D525146}" type="TxLink">
            <a:rPr lang="en-US" sz="1500"/>
            <a:pPr algn="r"/>
            <a:t>Adjusted Y, Medication: 78.31</a:t>
          </a:fld>
          <a:endParaRPr lang="en-US" sz="1500"/>
        </a:p>
      </cdr:txBody>
    </cdr:sp>
  </cdr:relSizeAnchor>
  <cdr:relSizeAnchor xmlns:cdr="http://schemas.openxmlformats.org/drawingml/2006/chartDrawing">
    <cdr:from>
      <cdr:x>0.47891</cdr:x>
      <cdr:y>0.32745</cdr:y>
    </cdr:from>
    <cdr:to>
      <cdr:x>0.55691</cdr:x>
      <cdr:y>0.41597</cdr:y>
    </cdr:to>
    <cdr:cxnSp macro="">
      <cdr:nvCxnSpPr>
        <cdr:cNvPr id="6" name="Straight Arrow Connector 5"/>
        <cdr:cNvCxnSpPr/>
      </cdr:nvCxnSpPr>
      <cdr:spPr>
        <a:xfrm xmlns:a="http://schemas.openxmlformats.org/drawingml/2006/main">
          <a:off x="2778034" y="1537668"/>
          <a:ext cx="452457" cy="4156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0.55611</cdr:x>
      <cdr:y>0.65284</cdr:y>
    </cdr:from>
    <cdr:to>
      <cdr:x>0.77144</cdr:x>
      <cdr:y>0.77832</cdr:y>
    </cdr:to>
    <cdr:sp macro="" textlink="'Adjusting the Means Data'!$A$30">
      <cdr:nvSpPr>
        <cdr:cNvPr id="7" name="TextBox 6"/>
        <cdr:cNvSpPr txBox="1"/>
      </cdr:nvSpPr>
      <cdr:spPr>
        <a:xfrm xmlns:a="http://schemas.openxmlformats.org/drawingml/2006/main">
          <a:off x="3225832" y="3065623"/>
          <a:ext cx="1249070" cy="5892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fld id="{C3E3E48D-31B6-437D-B0BD-CE7ED26CC9E5}" type="TxLink">
            <a:rPr lang="en-US" sz="1500"/>
            <a:pPr algn="l"/>
            <a:t>Adjusted Y, Control: 58.50</a:t>
          </a:fld>
          <a:endParaRPr lang="en-US" sz="1500"/>
        </a:p>
      </cdr:txBody>
    </cdr:sp>
  </cdr:relSizeAnchor>
  <cdr:relSizeAnchor xmlns:cdr="http://schemas.openxmlformats.org/drawingml/2006/chartDrawing">
    <cdr:from>
      <cdr:x>0.55772</cdr:x>
      <cdr:y>0.53617</cdr:y>
    </cdr:from>
    <cdr:to>
      <cdr:x>0.64653</cdr:x>
      <cdr:y>0.63579</cdr:y>
    </cdr:to>
    <cdr:cxnSp macro="">
      <cdr:nvCxnSpPr>
        <cdr:cNvPr id="8" name="Straight Arrow Connector 7"/>
        <cdr:cNvCxnSpPr/>
      </cdr:nvCxnSpPr>
      <cdr:spPr>
        <a:xfrm xmlns:a="http://schemas.openxmlformats.org/drawingml/2006/main" flipH="1" flipV="1">
          <a:off x="3235168" y="2517763"/>
          <a:ext cx="515163" cy="46779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0.4431</cdr:x>
      <cdr:y>0.05664</cdr:y>
    </cdr:from>
    <cdr:to>
      <cdr:x>0.68644</cdr:x>
      <cdr:y>0.17669</cdr:y>
    </cdr:to>
    <cdr:sp macro="" textlink="'Adjusting the Means Data'!$F$31">
      <cdr:nvSpPr>
        <cdr:cNvPr id="2" name="TextBox 1"/>
        <cdr:cNvSpPr txBox="1"/>
      </cdr:nvSpPr>
      <cdr:spPr>
        <a:xfrm xmlns:a="http://schemas.openxmlformats.org/drawingml/2006/main">
          <a:off x="2570314" y="265988"/>
          <a:ext cx="1411548" cy="563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501F63CF-6937-4E1A-826A-37F91660652E}" type="TxLink">
            <a:rPr lang="en-US" sz="1500"/>
            <a:pPr algn="ctr"/>
            <a:t>Mean of Covariate: 106.23</a:t>
          </a:fld>
          <a:endParaRPr lang="en-US" sz="1500"/>
        </a:p>
      </cdr:txBody>
    </cdr:sp>
  </cdr:relSizeAnchor>
  <cdr:relSizeAnchor xmlns:cdr="http://schemas.openxmlformats.org/drawingml/2006/chartDrawing">
    <cdr:from>
      <cdr:x>0.74877</cdr:x>
      <cdr:y>0.5805</cdr:y>
    </cdr:from>
    <cdr:to>
      <cdr:x>0.96448</cdr:x>
      <cdr:y>0.72098</cdr:y>
    </cdr:to>
    <cdr:sp macro="" textlink="'Adjusting the Means Data'!$F$30">
      <cdr:nvSpPr>
        <cdr:cNvPr id="9" name="TextBox 8"/>
        <cdr:cNvSpPr txBox="1"/>
      </cdr:nvSpPr>
      <cdr:spPr>
        <a:xfrm xmlns:a="http://schemas.openxmlformats.org/drawingml/2006/main">
          <a:off x="4343400" y="2725915"/>
          <a:ext cx="1251263" cy="6596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EAFFBFE-91C7-4C98-826C-3D32D9313FFC}" type="TxLink">
            <a:rPr lang="en-US" sz="1500"/>
            <a:pPr/>
            <a:t>Actual Y, Control: 63.10</a:t>
          </a:fld>
          <a:endParaRPr lang="en-US" sz="1500"/>
        </a:p>
      </cdr:txBody>
    </cdr:sp>
  </cdr:relSizeAnchor>
  <cdr:relSizeAnchor xmlns:cdr="http://schemas.openxmlformats.org/drawingml/2006/chartDrawing">
    <cdr:from>
      <cdr:x>0.81226</cdr:x>
      <cdr:y>0.50755</cdr:y>
    </cdr:from>
    <cdr:to>
      <cdr:x>0.86199</cdr:x>
      <cdr:y>0.57141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H="1" flipV="1">
          <a:off x="4711676" y="2383361"/>
          <a:ext cx="288470" cy="2998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0.73727</cdr:x>
      <cdr:y>0.25883</cdr:y>
    </cdr:from>
    <cdr:to>
      <cdr:x>0.96716</cdr:x>
      <cdr:y>0.36782</cdr:y>
    </cdr:to>
    <cdr:sp macro="" textlink="'Adjusting the Means Data'!$F$29">
      <cdr:nvSpPr>
        <cdr:cNvPr id="19" name="TextBox 1"/>
        <cdr:cNvSpPr txBox="1"/>
      </cdr:nvSpPr>
      <cdr:spPr>
        <a:xfrm xmlns:a="http://schemas.openxmlformats.org/drawingml/2006/main">
          <a:off x="4276724" y="1215420"/>
          <a:ext cx="1333501" cy="5117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7338FBF-D5E6-410B-AC3F-7F7BAFC9D31B}" type="TxLink">
            <a:rPr lang="en-US" sz="1500"/>
            <a:pPr/>
            <a:t>Actual Y, Medication: 73.71</a:t>
          </a:fld>
          <a:endParaRPr lang="en-US" sz="1500"/>
        </a:p>
      </cdr:txBody>
    </cdr:sp>
  </cdr:relSizeAnchor>
  <cdr:relSizeAnchor xmlns:cdr="http://schemas.openxmlformats.org/drawingml/2006/chartDrawing">
    <cdr:from>
      <cdr:x>0.79992</cdr:x>
      <cdr:y>0.35211</cdr:y>
    </cdr:from>
    <cdr:to>
      <cdr:x>0.84788</cdr:x>
      <cdr:y>0.44151</cdr:y>
    </cdr:to>
    <cdr:cxnSp macro="">
      <cdr:nvCxnSpPr>
        <cdr:cNvPr id="20" name="Straight Arrow Connector 19"/>
        <cdr:cNvCxnSpPr/>
      </cdr:nvCxnSpPr>
      <cdr:spPr>
        <a:xfrm xmlns:a="http://schemas.openxmlformats.org/drawingml/2006/main" flipH="1">
          <a:off x="4640115" y="1653468"/>
          <a:ext cx="278202" cy="419806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47625</xdr:rowOff>
    </xdr:from>
    <xdr:to>
      <xdr:col>13</xdr:col>
      <xdr:colOff>466725</xdr:colOff>
      <xdr:row>18</xdr:row>
      <xdr:rowOff>109537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4"/>
  <sheetViews>
    <sheetView tabSelected="1" workbookViewId="0"/>
  </sheetViews>
  <sheetFormatPr defaultRowHeight="15" x14ac:dyDescent="0.25"/>
  <cols>
    <col min="1" max="1" width="11" bestFit="1" customWidth="1"/>
    <col min="2" max="2" width="6.5703125" bestFit="1" customWidth="1"/>
    <col min="3" max="3" width="7.28515625" customWidth="1"/>
    <col min="4" max="4" width="2" customWidth="1"/>
    <col min="5" max="5" width="10.28515625" bestFit="1" customWidth="1"/>
    <col min="6" max="6" width="7.5703125" bestFit="1" customWidth="1"/>
    <col min="7" max="7" width="3" bestFit="1" customWidth="1"/>
    <col min="8" max="8" width="10.140625" bestFit="1" customWidth="1"/>
    <col min="9" max="9" width="7.85546875" bestFit="1" customWidth="1"/>
    <col min="10" max="10" width="7" bestFit="1" customWidth="1"/>
    <col min="11" max="11" width="10.140625" bestFit="1" customWidth="1"/>
    <col min="12" max="12" width="9.28515625" bestFit="1" customWidth="1"/>
    <col min="13" max="13" width="8.140625" bestFit="1" customWidth="1"/>
    <col min="14" max="14" width="8.85546875" bestFit="1" customWidth="1"/>
    <col min="15" max="15" width="9.28515625" bestFit="1" customWidth="1"/>
    <col min="16" max="16" width="7.7109375" bestFit="1" customWidth="1"/>
  </cols>
  <sheetData>
    <row r="1" spans="1:13" ht="30.75" thickBot="1" x14ac:dyDescent="0.3">
      <c r="A1" s="14" t="s">
        <v>23</v>
      </c>
      <c r="B1" s="14" t="s">
        <v>1</v>
      </c>
      <c r="C1" s="21" t="s">
        <v>41</v>
      </c>
      <c r="E1" s="5" t="s">
        <v>19</v>
      </c>
      <c r="F1" s="7" t="s">
        <v>20</v>
      </c>
      <c r="G1" s="6"/>
      <c r="H1" s="6" t="s">
        <v>2</v>
      </c>
      <c r="I1" s="6"/>
      <c r="J1" s="6"/>
      <c r="K1" s="6"/>
      <c r="L1" s="6"/>
      <c r="M1" s="7"/>
    </row>
    <row r="2" spans="1:13" x14ac:dyDescent="0.25">
      <c r="A2" t="s">
        <v>24</v>
      </c>
      <c r="B2" s="15">
        <v>41.46</v>
      </c>
      <c r="C2">
        <v>1</v>
      </c>
      <c r="E2" s="19">
        <v>41.46</v>
      </c>
      <c r="F2" s="20">
        <v>39.97</v>
      </c>
      <c r="G2" s="4"/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9"/>
    </row>
    <row r="3" spans="1:13" x14ac:dyDescent="0.25">
      <c r="A3" t="s">
        <v>24</v>
      </c>
      <c r="B3" s="15">
        <v>62.32</v>
      </c>
      <c r="C3">
        <v>1</v>
      </c>
      <c r="E3" s="19">
        <v>62.32</v>
      </c>
      <c r="F3" s="20">
        <v>42</v>
      </c>
      <c r="G3" s="4"/>
      <c r="H3" s="1" t="s">
        <v>19</v>
      </c>
      <c r="I3" s="1">
        <v>10</v>
      </c>
      <c r="J3" s="1">
        <v>737.11</v>
      </c>
      <c r="K3" s="1">
        <v>73.710999999999999</v>
      </c>
      <c r="L3" s="27">
        <v>227.34403222222238</v>
      </c>
      <c r="M3" s="9"/>
    </row>
    <row r="4" spans="1:13" ht="15.75" thickBot="1" x14ac:dyDescent="0.3">
      <c r="A4" t="s">
        <v>24</v>
      </c>
      <c r="B4" s="15">
        <v>69</v>
      </c>
      <c r="C4">
        <v>1</v>
      </c>
      <c r="E4" s="19">
        <v>69</v>
      </c>
      <c r="F4" s="20">
        <v>49.93</v>
      </c>
      <c r="G4" s="4"/>
      <c r="H4" s="2" t="s">
        <v>20</v>
      </c>
      <c r="I4" s="2">
        <v>10</v>
      </c>
      <c r="J4" s="2">
        <v>630.95000000000005</v>
      </c>
      <c r="K4" s="2">
        <v>63.095000000000006</v>
      </c>
      <c r="L4" s="28">
        <v>250.88044999999934</v>
      </c>
      <c r="M4" s="9"/>
    </row>
    <row r="5" spans="1:13" x14ac:dyDescent="0.25">
      <c r="A5" t="s">
        <v>24</v>
      </c>
      <c r="B5" s="15">
        <v>69.89</v>
      </c>
      <c r="C5">
        <v>1</v>
      </c>
      <c r="E5" s="19">
        <v>69.89</v>
      </c>
      <c r="F5" s="20">
        <v>59.15</v>
      </c>
      <c r="G5" s="4"/>
      <c r="H5" s="4"/>
      <c r="I5" s="4"/>
      <c r="J5" s="4"/>
      <c r="K5" s="4"/>
      <c r="L5" s="4"/>
      <c r="M5" s="9"/>
    </row>
    <row r="6" spans="1:13" ht="15.75" thickBot="1" x14ac:dyDescent="0.3">
      <c r="A6" t="s">
        <v>24</v>
      </c>
      <c r="B6" s="15">
        <v>71.03</v>
      </c>
      <c r="C6">
        <v>1</v>
      </c>
      <c r="E6" s="19">
        <v>71.03</v>
      </c>
      <c r="F6" s="20">
        <v>60.97</v>
      </c>
      <c r="G6" s="4"/>
      <c r="H6" s="4" t="s">
        <v>8</v>
      </c>
      <c r="I6" s="4"/>
      <c r="J6" s="4"/>
      <c r="K6" s="4"/>
      <c r="L6" s="4"/>
      <c r="M6" s="9"/>
    </row>
    <row r="7" spans="1:13" x14ac:dyDescent="0.25">
      <c r="A7" t="s">
        <v>24</v>
      </c>
      <c r="B7" s="15">
        <v>72.27</v>
      </c>
      <c r="C7">
        <v>1</v>
      </c>
      <c r="E7" s="19">
        <v>72.27</v>
      </c>
      <c r="F7" s="20">
        <v>61.69</v>
      </c>
      <c r="G7" s="4"/>
      <c r="H7" s="3" t="s">
        <v>34</v>
      </c>
      <c r="I7" s="3" t="s">
        <v>10</v>
      </c>
      <c r="J7" s="3" t="s">
        <v>11</v>
      </c>
      <c r="K7" s="3" t="s">
        <v>12</v>
      </c>
      <c r="L7" s="3" t="s">
        <v>13</v>
      </c>
      <c r="M7" s="33" t="s">
        <v>14</v>
      </c>
    </row>
    <row r="8" spans="1:13" x14ac:dyDescent="0.25">
      <c r="A8" t="s">
        <v>24</v>
      </c>
      <c r="B8" s="15">
        <v>82.95</v>
      </c>
      <c r="C8">
        <v>1</v>
      </c>
      <c r="E8" s="19">
        <v>82.95</v>
      </c>
      <c r="F8" s="20">
        <v>76.33</v>
      </c>
      <c r="G8" s="4"/>
      <c r="H8" s="1" t="s">
        <v>36</v>
      </c>
      <c r="I8" s="27">
        <v>563.49728000000141</v>
      </c>
      <c r="J8" s="1">
        <v>1</v>
      </c>
      <c r="K8" s="27">
        <v>563.49728000000141</v>
      </c>
      <c r="L8" s="27">
        <v>2.356622468935643</v>
      </c>
      <c r="M8" s="37">
        <v>0.14214244039669974</v>
      </c>
    </row>
    <row r="9" spans="1:13" x14ac:dyDescent="0.25">
      <c r="A9" t="s">
        <v>24</v>
      </c>
      <c r="B9" s="15">
        <v>87.95</v>
      </c>
      <c r="C9">
        <v>1</v>
      </c>
      <c r="E9" s="19">
        <v>87.95</v>
      </c>
      <c r="F9" s="20">
        <v>77.14</v>
      </c>
      <c r="G9" s="4"/>
      <c r="H9" s="1" t="s">
        <v>37</v>
      </c>
      <c r="I9" s="27">
        <v>4304.02034</v>
      </c>
      <c r="J9" s="1">
        <v>18</v>
      </c>
      <c r="K9" s="27">
        <v>239.1122411111111</v>
      </c>
      <c r="L9" s="1"/>
      <c r="M9" s="25"/>
    </row>
    <row r="10" spans="1:13" x14ac:dyDescent="0.25">
      <c r="A10" t="s">
        <v>24</v>
      </c>
      <c r="B10" s="15">
        <v>88.79</v>
      </c>
      <c r="C10">
        <v>1</v>
      </c>
      <c r="E10" s="19">
        <v>88.79</v>
      </c>
      <c r="F10" s="20">
        <v>80.430000000000007</v>
      </c>
      <c r="G10" s="4"/>
      <c r="H10" s="1"/>
      <c r="I10" s="27"/>
      <c r="J10" s="1"/>
      <c r="K10" s="1"/>
      <c r="L10" s="1"/>
      <c r="M10" s="25"/>
    </row>
    <row r="11" spans="1:13" ht="15.75" thickBot="1" x14ac:dyDescent="0.3">
      <c r="A11" t="s">
        <v>24</v>
      </c>
      <c r="B11" s="15">
        <v>91.45</v>
      </c>
      <c r="C11">
        <v>1</v>
      </c>
      <c r="E11" s="22">
        <v>91.45</v>
      </c>
      <c r="F11" s="23">
        <v>83.34</v>
      </c>
      <c r="G11" s="11"/>
      <c r="H11" s="2" t="s">
        <v>15</v>
      </c>
      <c r="I11" s="28">
        <v>4867.5176200000014</v>
      </c>
      <c r="J11" s="2">
        <v>19</v>
      </c>
      <c r="K11" s="2"/>
      <c r="L11" s="2"/>
      <c r="M11" s="34"/>
    </row>
    <row r="12" spans="1:13" ht="15.75" thickBot="1" x14ac:dyDescent="0.3">
      <c r="A12" t="s">
        <v>25</v>
      </c>
      <c r="B12" s="15">
        <v>39.97</v>
      </c>
      <c r="C12">
        <v>-1</v>
      </c>
      <c r="K12" s="4"/>
    </row>
    <row r="13" spans="1:13" ht="15.75" thickBot="1" x14ac:dyDescent="0.3">
      <c r="A13" t="s">
        <v>25</v>
      </c>
      <c r="B13" s="15">
        <v>42</v>
      </c>
      <c r="C13">
        <v>-1</v>
      </c>
      <c r="E13" s="5"/>
      <c r="F13" s="6"/>
      <c r="G13" s="6"/>
      <c r="H13" s="36" t="s">
        <v>21</v>
      </c>
      <c r="I13" s="35"/>
      <c r="J13" s="7"/>
    </row>
    <row r="14" spans="1:13" x14ac:dyDescent="0.25">
      <c r="A14" t="s">
        <v>25</v>
      </c>
      <c r="B14" s="15">
        <v>49.93</v>
      </c>
      <c r="C14">
        <v>-1</v>
      </c>
      <c r="E14" s="8"/>
      <c r="F14" s="4"/>
      <c r="G14" s="4"/>
      <c r="H14" s="17">
        <f t="array" ref="H14:I18">LINEST(B2:B21,C2:C21,,TRUE)</f>
        <v>5.3079999999999972</v>
      </c>
      <c r="I14" s="18">
        <v>68.402999999999992</v>
      </c>
      <c r="J14" s="9"/>
      <c r="L14" s="15"/>
      <c r="M14" s="15"/>
    </row>
    <row r="15" spans="1:13" x14ac:dyDescent="0.25">
      <c r="A15" t="s">
        <v>25</v>
      </c>
      <c r="B15" s="15">
        <v>59.15</v>
      </c>
      <c r="C15">
        <v>-1</v>
      </c>
      <c r="E15" s="8"/>
      <c r="F15" s="4"/>
      <c r="G15" s="4"/>
      <c r="H15" s="19">
        <v>3.4576888315109495</v>
      </c>
      <c r="I15" s="20">
        <v>3.4576888315109495</v>
      </c>
      <c r="J15" s="9"/>
    </row>
    <row r="16" spans="1:13" x14ac:dyDescent="0.25">
      <c r="A16" t="s">
        <v>25</v>
      </c>
      <c r="B16" s="15">
        <v>60.97</v>
      </c>
      <c r="C16">
        <v>-1</v>
      </c>
      <c r="E16" s="8"/>
      <c r="F16" s="4"/>
      <c r="G16" s="4"/>
      <c r="H16" s="19">
        <v>0.11576687009506902</v>
      </c>
      <c r="I16" s="20">
        <v>15.463254544600602</v>
      </c>
      <c r="J16" s="9"/>
    </row>
    <row r="17" spans="1:20" x14ac:dyDescent="0.25">
      <c r="A17" t="s">
        <v>25</v>
      </c>
      <c r="B17" s="15">
        <v>61.69</v>
      </c>
      <c r="C17">
        <v>-1</v>
      </c>
      <c r="E17" s="8"/>
      <c r="F17" s="4"/>
      <c r="G17" s="4"/>
      <c r="H17" s="19">
        <v>2.356622468935635</v>
      </c>
      <c r="I17" s="9">
        <v>18</v>
      </c>
      <c r="J17" s="9"/>
      <c r="S17" s="15"/>
      <c r="T17" s="15"/>
    </row>
    <row r="18" spans="1:20" ht="15.75" thickBot="1" x14ac:dyDescent="0.3">
      <c r="A18" t="s">
        <v>25</v>
      </c>
      <c r="B18" s="15">
        <v>76.33</v>
      </c>
      <c r="C18">
        <v>-1</v>
      </c>
      <c r="E18" s="8"/>
      <c r="F18" s="4"/>
      <c r="G18" s="4"/>
      <c r="H18" s="22">
        <v>563.49727999999959</v>
      </c>
      <c r="I18" s="23">
        <v>4304.0203400000009</v>
      </c>
      <c r="J18" s="9"/>
      <c r="S18" s="15"/>
      <c r="T18" s="15"/>
    </row>
    <row r="19" spans="1:20" ht="15.75" thickBot="1" x14ac:dyDescent="0.3">
      <c r="A19" t="s">
        <v>25</v>
      </c>
      <c r="B19" s="15">
        <v>77.14</v>
      </c>
      <c r="C19">
        <v>-1</v>
      </c>
      <c r="E19" s="8"/>
      <c r="F19" s="4"/>
      <c r="G19" s="4"/>
      <c r="H19" s="4"/>
      <c r="I19" s="4"/>
      <c r="J19" s="9"/>
      <c r="S19" s="15"/>
      <c r="T19" s="15"/>
    </row>
    <row r="20" spans="1:20" x14ac:dyDescent="0.25">
      <c r="A20" t="s">
        <v>25</v>
      </c>
      <c r="B20" s="15">
        <v>80.430000000000007</v>
      </c>
      <c r="C20">
        <v>-1</v>
      </c>
      <c r="E20" s="5" t="s">
        <v>31</v>
      </c>
      <c r="F20" s="6" t="s">
        <v>10</v>
      </c>
      <c r="G20" s="6" t="s">
        <v>11</v>
      </c>
      <c r="H20" s="31" t="s">
        <v>12</v>
      </c>
      <c r="I20" s="31" t="s">
        <v>13</v>
      </c>
      <c r="J20" s="13" t="s">
        <v>35</v>
      </c>
      <c r="S20" s="15"/>
      <c r="T20" s="15"/>
    </row>
    <row r="21" spans="1:20" x14ac:dyDescent="0.25">
      <c r="A21" t="s">
        <v>25</v>
      </c>
      <c r="B21" s="15">
        <v>83.34</v>
      </c>
      <c r="C21">
        <v>-1</v>
      </c>
      <c r="E21" s="8" t="s">
        <v>18</v>
      </c>
      <c r="F21" s="16">
        <f>H18</f>
        <v>563.49727999999959</v>
      </c>
      <c r="G21" s="4">
        <v>1</v>
      </c>
      <c r="H21" s="16">
        <f>F21/G21</f>
        <v>563.49727999999959</v>
      </c>
      <c r="I21" s="16">
        <f>H21/H22</f>
        <v>2.356622468935635</v>
      </c>
      <c r="J21" s="20">
        <f>_xlfn.F.DIST.RT(I21,G21,G22)</f>
        <v>0.14214244039670096</v>
      </c>
      <c r="S21" s="15"/>
      <c r="T21" s="15"/>
    </row>
    <row r="22" spans="1:20" ht="15.75" thickBot="1" x14ac:dyDescent="0.3">
      <c r="E22" s="10" t="s">
        <v>17</v>
      </c>
      <c r="F22" s="32">
        <f>I18</f>
        <v>4304.0203400000009</v>
      </c>
      <c r="G22" s="11">
        <v>18</v>
      </c>
      <c r="H22" s="32">
        <f>F22/G22</f>
        <v>239.11224111111116</v>
      </c>
      <c r="I22" s="11"/>
      <c r="J22" s="12"/>
    </row>
    <row r="23" spans="1:20" x14ac:dyDescent="0.25">
      <c r="B23" s="15"/>
      <c r="H23" s="15"/>
      <c r="I23" s="15"/>
    </row>
    <row r="24" spans="1:20" x14ac:dyDescent="0.25">
      <c r="H24" s="15"/>
      <c r="I24" s="15"/>
    </row>
  </sheetData>
  <sortState ref="B12:C21">
    <sortCondition ref="B1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U43"/>
  <sheetViews>
    <sheetView workbookViewId="0"/>
  </sheetViews>
  <sheetFormatPr defaultRowHeight="15" x14ac:dyDescent="0.25"/>
  <cols>
    <col min="1" max="1" width="11" bestFit="1" customWidth="1"/>
    <col min="2" max="2" width="6.5703125" bestFit="1" customWidth="1"/>
    <col min="3" max="3" width="6.5703125" customWidth="1"/>
    <col min="4" max="4" width="6.28515625" bestFit="1" customWidth="1"/>
    <col min="5" max="5" width="1" customWidth="1"/>
    <col min="6" max="17" width="9.140625" customWidth="1"/>
  </cols>
  <sheetData>
    <row r="1" spans="1:21" ht="30" x14ac:dyDescent="0.25">
      <c r="A1" s="14" t="s">
        <v>23</v>
      </c>
      <c r="B1" s="14" t="s">
        <v>1</v>
      </c>
      <c r="C1" s="14" t="s">
        <v>0</v>
      </c>
      <c r="D1" s="21" t="s">
        <v>22</v>
      </c>
      <c r="K1" s="6"/>
    </row>
    <row r="2" spans="1:21" x14ac:dyDescent="0.25">
      <c r="A2" t="s">
        <v>24</v>
      </c>
      <c r="B2" s="15">
        <v>41.46</v>
      </c>
      <c r="C2" s="15">
        <v>88.11</v>
      </c>
      <c r="D2">
        <v>1</v>
      </c>
      <c r="K2" s="4"/>
      <c r="R2" s="15"/>
      <c r="U2" s="15"/>
    </row>
    <row r="3" spans="1:21" x14ac:dyDescent="0.25">
      <c r="A3" t="s">
        <v>24</v>
      </c>
      <c r="B3" s="15">
        <v>62.32</v>
      </c>
      <c r="C3" s="15">
        <v>97.974000000000004</v>
      </c>
      <c r="D3">
        <v>1</v>
      </c>
      <c r="K3" s="4"/>
      <c r="R3" s="15"/>
      <c r="U3" s="15"/>
    </row>
    <row r="4" spans="1:21" x14ac:dyDescent="0.25">
      <c r="A4" t="s">
        <v>24</v>
      </c>
      <c r="B4" s="15">
        <v>69</v>
      </c>
      <c r="C4" s="15">
        <v>101.13200000000001</v>
      </c>
      <c r="D4">
        <v>1</v>
      </c>
      <c r="K4" s="4"/>
      <c r="R4" s="15"/>
      <c r="U4" s="15"/>
    </row>
    <row r="5" spans="1:21" x14ac:dyDescent="0.25">
      <c r="A5" t="s">
        <v>24</v>
      </c>
      <c r="B5" s="15">
        <v>69.89</v>
      </c>
      <c r="C5" s="15">
        <v>101.551</v>
      </c>
      <c r="D5">
        <v>1</v>
      </c>
      <c r="K5" s="4"/>
      <c r="R5" s="15"/>
      <c r="U5" s="15"/>
    </row>
    <row r="6" spans="1:21" x14ac:dyDescent="0.25">
      <c r="A6" t="s">
        <v>24</v>
      </c>
      <c r="B6" s="15">
        <v>71.03</v>
      </c>
      <c r="C6" s="15">
        <v>102.087</v>
      </c>
      <c r="D6">
        <v>1</v>
      </c>
      <c r="K6" s="4"/>
      <c r="R6" s="15"/>
      <c r="U6" s="15"/>
    </row>
    <row r="7" spans="1:21" x14ac:dyDescent="0.25">
      <c r="A7" t="s">
        <v>24</v>
      </c>
      <c r="B7" s="15">
        <v>72.27</v>
      </c>
      <c r="C7" s="15">
        <v>105.03900000000002</v>
      </c>
      <c r="D7">
        <v>1</v>
      </c>
      <c r="K7" s="4"/>
      <c r="R7" s="15"/>
      <c r="S7" s="15"/>
      <c r="U7" s="15"/>
    </row>
    <row r="8" spans="1:21" x14ac:dyDescent="0.25">
      <c r="A8" t="s">
        <v>24</v>
      </c>
      <c r="B8" s="15">
        <v>82.95</v>
      </c>
      <c r="C8" s="15">
        <v>107.72499999999999</v>
      </c>
      <c r="D8">
        <v>1</v>
      </c>
      <c r="K8" s="4"/>
      <c r="R8" s="15"/>
      <c r="S8" s="15"/>
      <c r="U8" s="15"/>
    </row>
    <row r="9" spans="1:21" x14ac:dyDescent="0.25">
      <c r="A9" t="s">
        <v>24</v>
      </c>
      <c r="B9" s="15">
        <v>87.95</v>
      </c>
      <c r="C9" s="15">
        <v>112.88399999999999</v>
      </c>
      <c r="D9">
        <v>1</v>
      </c>
      <c r="K9" s="4"/>
      <c r="R9" s="15"/>
      <c r="S9" s="15"/>
      <c r="U9" s="15"/>
    </row>
    <row r="10" spans="1:21" x14ac:dyDescent="0.25">
      <c r="A10" t="s">
        <v>24</v>
      </c>
      <c r="B10" s="15">
        <v>88.79</v>
      </c>
      <c r="C10" s="15">
        <v>110.48599999999999</v>
      </c>
      <c r="D10">
        <v>1</v>
      </c>
      <c r="K10" s="4"/>
      <c r="R10" s="15"/>
      <c r="S10" s="15"/>
      <c r="U10" s="15"/>
    </row>
    <row r="11" spans="1:21" x14ac:dyDescent="0.25">
      <c r="A11" t="s">
        <v>24</v>
      </c>
      <c r="B11" s="15">
        <v>91.45</v>
      </c>
      <c r="C11" s="15">
        <v>111.74100000000001</v>
      </c>
      <c r="D11">
        <v>1</v>
      </c>
      <c r="F11" s="15"/>
      <c r="J11" s="4"/>
      <c r="K11" s="4"/>
      <c r="R11" s="15"/>
      <c r="S11" s="15"/>
      <c r="U11" s="15"/>
    </row>
    <row r="12" spans="1:21" x14ac:dyDescent="0.25">
      <c r="A12" t="s">
        <v>25</v>
      </c>
      <c r="B12" s="15">
        <v>39.97</v>
      </c>
      <c r="C12" s="15">
        <v>98.513999999999996</v>
      </c>
      <c r="D12">
        <v>-1</v>
      </c>
      <c r="R12" s="15"/>
      <c r="U12" s="15"/>
    </row>
    <row r="13" spans="1:21" x14ac:dyDescent="0.25">
      <c r="A13" t="s">
        <v>25</v>
      </c>
      <c r="B13" s="15">
        <v>42</v>
      </c>
      <c r="C13" s="15">
        <v>102.267</v>
      </c>
      <c r="D13">
        <v>-1</v>
      </c>
      <c r="I13" s="15"/>
      <c r="J13" s="15"/>
      <c r="R13" s="15"/>
      <c r="U13" s="15"/>
    </row>
    <row r="14" spans="1:21" x14ac:dyDescent="0.25">
      <c r="A14" t="s">
        <v>25</v>
      </c>
      <c r="B14" s="15">
        <v>49.93</v>
      </c>
      <c r="C14" s="15">
        <v>106.626</v>
      </c>
      <c r="D14">
        <v>-1</v>
      </c>
      <c r="R14" s="15"/>
      <c r="U14" s="15"/>
    </row>
    <row r="15" spans="1:21" x14ac:dyDescent="0.25">
      <c r="A15" t="s">
        <v>25</v>
      </c>
      <c r="B15" s="15">
        <v>59.15</v>
      </c>
      <c r="C15" s="15">
        <v>107.48499999999999</v>
      </c>
      <c r="D15">
        <v>-1</v>
      </c>
      <c r="R15" s="15"/>
      <c r="U15" s="15"/>
    </row>
    <row r="16" spans="1:21" x14ac:dyDescent="0.25">
      <c r="A16" t="s">
        <v>25</v>
      </c>
      <c r="B16" s="15">
        <v>60.97</v>
      </c>
      <c r="C16" s="15">
        <v>107.824</v>
      </c>
      <c r="D16">
        <v>-1</v>
      </c>
      <c r="R16" s="15"/>
      <c r="U16" s="15"/>
    </row>
    <row r="17" spans="1:21" x14ac:dyDescent="0.25">
      <c r="A17" t="s">
        <v>25</v>
      </c>
      <c r="B17" s="15">
        <v>61.69</v>
      </c>
      <c r="C17" s="15">
        <v>98.554000000000002</v>
      </c>
      <c r="D17">
        <v>-1</v>
      </c>
      <c r="R17" s="15"/>
      <c r="U17" s="15"/>
    </row>
    <row r="18" spans="1:21" x14ac:dyDescent="0.25">
      <c r="A18" t="s">
        <v>25</v>
      </c>
      <c r="B18" s="15">
        <v>76.33</v>
      </c>
      <c r="C18" s="15">
        <v>114.75</v>
      </c>
      <c r="D18">
        <v>-1</v>
      </c>
      <c r="R18" s="15"/>
      <c r="U18" s="15"/>
    </row>
    <row r="19" spans="1:21" x14ac:dyDescent="0.25">
      <c r="A19" t="s">
        <v>25</v>
      </c>
      <c r="B19" s="15">
        <v>77.14</v>
      </c>
      <c r="C19" s="15">
        <v>115.136</v>
      </c>
      <c r="D19">
        <v>-1</v>
      </c>
      <c r="I19" s="15"/>
      <c r="J19" s="15"/>
      <c r="R19" s="15"/>
      <c r="U19" s="15"/>
    </row>
    <row r="20" spans="1:21" x14ac:dyDescent="0.25">
      <c r="A20" t="s">
        <v>25</v>
      </c>
      <c r="B20" s="15">
        <v>80.430000000000007</v>
      </c>
      <c r="C20" s="15">
        <v>116.69500000000001</v>
      </c>
      <c r="D20">
        <v>-1</v>
      </c>
      <c r="R20" s="15"/>
      <c r="U20" s="15"/>
    </row>
    <row r="21" spans="1:21" x14ac:dyDescent="0.25">
      <c r="A21" t="s">
        <v>25</v>
      </c>
      <c r="B21" s="15">
        <v>83.34</v>
      </c>
      <c r="C21" s="15">
        <v>118.071</v>
      </c>
      <c r="D21">
        <v>-1</v>
      </c>
      <c r="R21" s="15"/>
      <c r="U21" s="15"/>
    </row>
    <row r="23" spans="1:21" x14ac:dyDescent="0.25">
      <c r="A23" s="15"/>
    </row>
    <row r="24" spans="1:21" x14ac:dyDescent="0.25">
      <c r="A24" s="15"/>
      <c r="B24" s="15"/>
    </row>
    <row r="25" spans="1:21" x14ac:dyDescent="0.25">
      <c r="A25" s="15"/>
      <c r="B25" s="15"/>
    </row>
    <row r="26" spans="1:21" x14ac:dyDescent="0.25">
      <c r="A26" s="15"/>
      <c r="B26" s="15"/>
    </row>
    <row r="27" spans="1:21" x14ac:dyDescent="0.25">
      <c r="A27" s="15"/>
      <c r="B27" s="15"/>
    </row>
    <row r="28" spans="1:21" x14ac:dyDescent="0.25">
      <c r="A28" s="15"/>
      <c r="B28" s="15"/>
    </row>
    <row r="32" spans="1:21" x14ac:dyDescent="0.25">
      <c r="B32" s="29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</sheetData>
  <sortState ref="B12:C21">
    <sortCondition ref="B12:B2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43"/>
  <sheetViews>
    <sheetView workbookViewId="0">
      <selection activeCell="I14" sqref="I14"/>
    </sheetView>
  </sheetViews>
  <sheetFormatPr defaultRowHeight="15" x14ac:dyDescent="0.25"/>
  <cols>
    <col min="1" max="1" width="11" bestFit="1" customWidth="1"/>
    <col min="2" max="2" width="6.5703125" bestFit="1" customWidth="1"/>
    <col min="3" max="3" width="6.5703125" customWidth="1"/>
    <col min="4" max="4" width="6.28515625" bestFit="1" customWidth="1"/>
    <col min="5" max="5" width="2" customWidth="1"/>
    <col min="6" max="6" width="1.28515625" customWidth="1"/>
    <col min="7" max="7" width="4.42578125" customWidth="1"/>
    <col min="8" max="8" width="10.42578125" customWidth="1"/>
    <col min="9" max="9" width="7.85546875" customWidth="1"/>
    <col min="10" max="10" width="6.140625" customWidth="1"/>
    <col min="11" max="11" width="7.28515625" customWidth="1"/>
    <col min="12" max="12" width="7.85546875" customWidth="1"/>
    <col min="13" max="13" width="6.5703125" bestFit="1" customWidth="1"/>
    <col min="14" max="14" width="7.28515625" bestFit="1" customWidth="1"/>
    <col min="15" max="15" width="8" customWidth="1"/>
    <col min="16" max="16" width="7.7109375" customWidth="1"/>
    <col min="17" max="17" width="7.28515625" customWidth="1"/>
  </cols>
  <sheetData>
    <row r="1" spans="1:21" ht="30.75" thickBot="1" x14ac:dyDescent="0.3">
      <c r="A1" s="14" t="s">
        <v>23</v>
      </c>
      <c r="B1" s="14" t="s">
        <v>1</v>
      </c>
      <c r="C1" s="14" t="s">
        <v>0</v>
      </c>
      <c r="D1" s="21" t="s">
        <v>22</v>
      </c>
      <c r="H1" t="s">
        <v>29</v>
      </c>
      <c r="L1" t="s">
        <v>38</v>
      </c>
    </row>
    <row r="2" spans="1:21" x14ac:dyDescent="0.25">
      <c r="A2" t="s">
        <v>24</v>
      </c>
      <c r="B2" s="15">
        <v>41.46</v>
      </c>
      <c r="C2" s="15">
        <v>88.11</v>
      </c>
      <c r="D2">
        <v>1</v>
      </c>
      <c r="H2" s="17">
        <f t="array" ref="H2:I6">LINEST(B2:B21,C2:C21,,TRUE)</f>
        <v>1.5221772493001862</v>
      </c>
      <c r="I2" s="18">
        <v>-93.301770745144495</v>
      </c>
      <c r="L2" s="17">
        <f t="array" ref="L2:N6">LINEST(B2:B21,C2:D21,,TRUE)</f>
        <v>9.9042719757692321</v>
      </c>
      <c r="M2" s="31">
        <v>1.9478617488904011</v>
      </c>
      <c r="N2" s="18">
        <v>-138.52332063208698</v>
      </c>
      <c r="U2" s="15"/>
    </row>
    <row r="3" spans="1:21" ht="15.75" thickBot="1" x14ac:dyDescent="0.3">
      <c r="A3" t="s">
        <v>24</v>
      </c>
      <c r="B3" s="15">
        <v>62.32</v>
      </c>
      <c r="C3" s="15">
        <v>97.974000000000004</v>
      </c>
      <c r="D3">
        <v>1</v>
      </c>
      <c r="H3" s="19">
        <v>0.3428597739118574</v>
      </c>
      <c r="I3" s="20">
        <v>36.511356000480149</v>
      </c>
      <c r="L3" s="19">
        <v>1.3544040252019407</v>
      </c>
      <c r="M3" s="16">
        <v>0.18279195600475492</v>
      </c>
      <c r="N3" s="20">
        <v>19.460852681511263</v>
      </c>
      <c r="U3" s="15"/>
    </row>
    <row r="4" spans="1:21" ht="18" thickBot="1" x14ac:dyDescent="0.3">
      <c r="A4" t="s">
        <v>24</v>
      </c>
      <c r="B4" s="15">
        <v>69</v>
      </c>
      <c r="C4" s="15">
        <v>101.13200000000001</v>
      </c>
      <c r="D4">
        <v>1</v>
      </c>
      <c r="G4" s="40" t="s">
        <v>40</v>
      </c>
      <c r="H4" s="38">
        <v>0.52267921230873982</v>
      </c>
      <c r="I4" s="20">
        <v>11.36116030967761</v>
      </c>
      <c r="K4" s="40" t="s">
        <v>40</v>
      </c>
      <c r="L4" s="38">
        <v>0.88486010837758833</v>
      </c>
      <c r="M4" s="16">
        <v>5.7417226931059817</v>
      </c>
      <c r="N4" s="9" t="e">
        <v>#N/A</v>
      </c>
      <c r="U4" s="15"/>
    </row>
    <row r="5" spans="1:21" x14ac:dyDescent="0.25">
      <c r="A5" t="s">
        <v>24</v>
      </c>
      <c r="B5" s="15">
        <v>69.89</v>
      </c>
      <c r="C5" s="15">
        <v>101.551</v>
      </c>
      <c r="D5">
        <v>1</v>
      </c>
      <c r="H5" s="19">
        <v>19.710488342784529</v>
      </c>
      <c r="I5" s="9">
        <v>18</v>
      </c>
      <c r="L5" s="19">
        <v>65.32324127831204</v>
      </c>
      <c r="M5" s="4">
        <v>17</v>
      </c>
      <c r="N5" s="9" t="e">
        <v>#N/A</v>
      </c>
      <c r="U5" s="15"/>
    </row>
    <row r="6" spans="1:21" ht="15.75" thickBot="1" x14ac:dyDescent="0.3">
      <c r="A6" t="s">
        <v>24</v>
      </c>
      <c r="B6" s="15">
        <v>71.03</v>
      </c>
      <c r="C6" s="15">
        <v>102.087</v>
      </c>
      <c r="D6">
        <v>1</v>
      </c>
      <c r="H6" s="10">
        <v>2544.150275520512</v>
      </c>
      <c r="I6" s="23">
        <v>2323.3673444794886</v>
      </c>
      <c r="L6" s="22">
        <v>4307.0721687630212</v>
      </c>
      <c r="M6" s="32">
        <v>560.44545123697958</v>
      </c>
      <c r="N6" s="12" t="e">
        <v>#N/A</v>
      </c>
      <c r="U6" s="15"/>
    </row>
    <row r="7" spans="1:21" ht="15.75" thickBot="1" x14ac:dyDescent="0.3">
      <c r="A7" t="s">
        <v>24</v>
      </c>
      <c r="B7" s="15">
        <v>72.27</v>
      </c>
      <c r="C7" s="15">
        <v>105.03900000000002</v>
      </c>
      <c r="D7">
        <v>1</v>
      </c>
      <c r="K7" s="4"/>
      <c r="U7" s="15"/>
    </row>
    <row r="8" spans="1:21" ht="18.75" thickBot="1" x14ac:dyDescent="0.3">
      <c r="A8" t="s">
        <v>24</v>
      </c>
      <c r="B8" s="15">
        <v>82.95</v>
      </c>
      <c r="C8" s="15">
        <v>107.72499999999999</v>
      </c>
      <c r="D8">
        <v>1</v>
      </c>
      <c r="I8" s="41"/>
      <c r="J8" s="60" t="s">
        <v>46</v>
      </c>
      <c r="K8" s="38">
        <f>L4-H4</f>
        <v>0.36218089606884851</v>
      </c>
      <c r="U8" s="15"/>
    </row>
    <row r="9" spans="1:21" x14ac:dyDescent="0.25">
      <c r="A9" t="s">
        <v>24</v>
      </c>
      <c r="B9" s="15">
        <v>87.95</v>
      </c>
      <c r="C9" s="15">
        <v>112.88399999999999</v>
      </c>
      <c r="D9">
        <v>1</v>
      </c>
      <c r="K9" s="4"/>
      <c r="U9" s="15"/>
    </row>
    <row r="10" spans="1:21" ht="15.75" thickBot="1" x14ac:dyDescent="0.3">
      <c r="A10" t="s">
        <v>24</v>
      </c>
      <c r="B10" s="15">
        <v>88.79</v>
      </c>
      <c r="C10" s="15">
        <v>110.48599999999999</v>
      </c>
      <c r="D10">
        <v>1</v>
      </c>
      <c r="K10" s="4"/>
      <c r="U10" s="15"/>
    </row>
    <row r="11" spans="1:21" x14ac:dyDescent="0.25">
      <c r="A11" t="s">
        <v>24</v>
      </c>
      <c r="B11" s="15">
        <v>91.45</v>
      </c>
      <c r="C11" s="15">
        <v>111.74100000000001</v>
      </c>
      <c r="D11">
        <v>1</v>
      </c>
      <c r="F11" s="15"/>
      <c r="H11" s="5" t="s">
        <v>39</v>
      </c>
      <c r="I11" s="6"/>
      <c r="J11" s="31"/>
      <c r="K11" s="31">
        <f>DEVSQ(B2:B21)</f>
        <v>4867.5176200000005</v>
      </c>
      <c r="L11" s="6"/>
      <c r="M11" s="7"/>
      <c r="U11" s="15"/>
    </row>
    <row r="12" spans="1:21" x14ac:dyDescent="0.25">
      <c r="A12" t="s">
        <v>25</v>
      </c>
      <c r="B12" s="15">
        <v>39.97</v>
      </c>
      <c r="C12" s="15">
        <v>98.513999999999996</v>
      </c>
      <c r="D12">
        <v>-1</v>
      </c>
      <c r="H12" s="8"/>
      <c r="I12" s="4"/>
      <c r="J12" s="16"/>
      <c r="K12" s="16"/>
      <c r="L12" s="4"/>
      <c r="M12" s="9"/>
      <c r="U12" s="15"/>
    </row>
    <row r="13" spans="1:21" x14ac:dyDescent="0.25">
      <c r="A13" t="s">
        <v>25</v>
      </c>
      <c r="B13" s="15">
        <v>42</v>
      </c>
      <c r="C13" s="15">
        <v>102.267</v>
      </c>
      <c r="D13">
        <v>-1</v>
      </c>
      <c r="H13" s="8" t="s">
        <v>31</v>
      </c>
      <c r="I13" s="4" t="s">
        <v>10</v>
      </c>
      <c r="J13" s="16" t="s">
        <v>11</v>
      </c>
      <c r="K13" s="16" t="s">
        <v>12</v>
      </c>
      <c r="L13" s="4" t="s">
        <v>13</v>
      </c>
      <c r="M13" s="9" t="s">
        <v>33</v>
      </c>
      <c r="U13" s="15"/>
    </row>
    <row r="14" spans="1:21" x14ac:dyDescent="0.25">
      <c r="A14" t="s">
        <v>25</v>
      </c>
      <c r="B14" s="15">
        <v>49.93</v>
      </c>
      <c r="C14" s="15">
        <v>106.626</v>
      </c>
      <c r="D14">
        <v>-1</v>
      </c>
      <c r="H14" s="8" t="s">
        <v>16</v>
      </c>
      <c r="I14" s="16">
        <f>H4*K11</f>
        <v>2544.1502755205124</v>
      </c>
      <c r="J14" s="39">
        <v>1</v>
      </c>
      <c r="K14" s="16">
        <f>I14/J14</f>
        <v>2544.1502755205124</v>
      </c>
      <c r="L14" s="16">
        <f>K14/K16</f>
        <v>77.171747202852373</v>
      </c>
      <c r="M14" s="9">
        <f>_xlfn.F.DIST.RT(L14,J14,J16)</f>
        <v>9.980277319196507E-8</v>
      </c>
      <c r="U14" s="15"/>
    </row>
    <row r="15" spans="1:21" x14ac:dyDescent="0.25">
      <c r="A15" t="s">
        <v>25</v>
      </c>
      <c r="B15" s="15">
        <v>59.15</v>
      </c>
      <c r="C15" s="15">
        <v>107.48499999999999</v>
      </c>
      <c r="D15">
        <v>-1</v>
      </c>
      <c r="H15" s="8" t="s">
        <v>18</v>
      </c>
      <c r="I15" s="16">
        <f>K8*K11</f>
        <v>1762.921893242509</v>
      </c>
      <c r="J15" s="4">
        <v>1</v>
      </c>
      <c r="K15" s="16">
        <f t="shared" ref="K15:K16" si="0">I15/J15</f>
        <v>1762.921893242509</v>
      </c>
      <c r="L15" s="16">
        <f>K15/K16</f>
        <v>53.474735353771713</v>
      </c>
      <c r="M15" s="9">
        <f>_xlfn.F.DIST.RT(L15,J15,J16)</f>
        <v>1.2128094760556466E-6</v>
      </c>
      <c r="U15" s="15"/>
    </row>
    <row r="16" spans="1:21" ht="15.75" thickBot="1" x14ac:dyDescent="0.3">
      <c r="A16" t="s">
        <v>25</v>
      </c>
      <c r="B16" s="15">
        <v>60.97</v>
      </c>
      <c r="C16" s="15">
        <v>107.824</v>
      </c>
      <c r="D16">
        <v>-1</v>
      </c>
      <c r="H16" s="10" t="s">
        <v>17</v>
      </c>
      <c r="I16" s="32">
        <f>M6</f>
        <v>560.44545123697958</v>
      </c>
      <c r="J16" s="11">
        <f>M5</f>
        <v>17</v>
      </c>
      <c r="K16" s="32">
        <f t="shared" si="0"/>
        <v>32.967379484528209</v>
      </c>
      <c r="L16" s="11"/>
      <c r="M16" s="12"/>
      <c r="U16" s="15"/>
    </row>
    <row r="17" spans="1:21" x14ac:dyDescent="0.25">
      <c r="A17" t="s">
        <v>25</v>
      </c>
      <c r="B17" s="15">
        <v>61.69</v>
      </c>
      <c r="C17" s="15">
        <v>98.554000000000002</v>
      </c>
      <c r="D17">
        <v>-1</v>
      </c>
      <c r="U17" s="15"/>
    </row>
    <row r="18" spans="1:21" x14ac:dyDescent="0.25">
      <c r="A18" t="s">
        <v>25</v>
      </c>
      <c r="B18" s="15">
        <v>76.33</v>
      </c>
      <c r="C18" s="15">
        <v>114.75</v>
      </c>
      <c r="D18">
        <v>-1</v>
      </c>
      <c r="U18" s="15"/>
    </row>
    <row r="19" spans="1:21" x14ac:dyDescent="0.25">
      <c r="A19" t="s">
        <v>25</v>
      </c>
      <c r="B19" s="15">
        <v>77.14</v>
      </c>
      <c r="C19" s="15">
        <v>115.136</v>
      </c>
      <c r="D19">
        <v>-1</v>
      </c>
      <c r="I19" s="15"/>
      <c r="J19" s="15"/>
      <c r="U19" s="15"/>
    </row>
    <row r="20" spans="1:21" x14ac:dyDescent="0.25">
      <c r="A20" t="s">
        <v>25</v>
      </c>
      <c r="B20" s="15">
        <v>80.430000000000007</v>
      </c>
      <c r="C20" s="15">
        <v>116.69500000000001</v>
      </c>
      <c r="D20">
        <v>-1</v>
      </c>
      <c r="U20" s="15"/>
    </row>
    <row r="21" spans="1:21" x14ac:dyDescent="0.25">
      <c r="A21" t="s">
        <v>25</v>
      </c>
      <c r="B21" s="15">
        <v>83.34</v>
      </c>
      <c r="C21" s="15">
        <v>118.071</v>
      </c>
      <c r="D21">
        <v>-1</v>
      </c>
      <c r="U21" s="15"/>
    </row>
    <row r="23" spans="1:21" x14ac:dyDescent="0.25">
      <c r="A23" s="15"/>
      <c r="B23" s="15"/>
    </row>
    <row r="24" spans="1:21" x14ac:dyDescent="0.25">
      <c r="A24" s="15"/>
      <c r="B24" s="15"/>
    </row>
    <row r="25" spans="1:21" x14ac:dyDescent="0.25">
      <c r="A25" s="15"/>
      <c r="B25" s="15"/>
    </row>
    <row r="26" spans="1:21" x14ac:dyDescent="0.25">
      <c r="A26" s="15"/>
      <c r="B26" s="15"/>
    </row>
    <row r="27" spans="1:21" x14ac:dyDescent="0.25">
      <c r="A27" s="15"/>
      <c r="B27" s="15"/>
    </row>
    <row r="28" spans="1:21" x14ac:dyDescent="0.25">
      <c r="A28" s="15"/>
      <c r="B28" s="15"/>
    </row>
    <row r="32" spans="1:21" x14ac:dyDescent="0.25">
      <c r="B32" s="29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U26"/>
  <sheetViews>
    <sheetView workbookViewId="0">
      <selection activeCell="O2" sqref="O2"/>
    </sheetView>
  </sheetViews>
  <sheetFormatPr defaultRowHeight="15" x14ac:dyDescent="0.25"/>
  <cols>
    <col min="1" max="1" width="11" bestFit="1" customWidth="1"/>
    <col min="2" max="2" width="6.5703125" bestFit="1" customWidth="1"/>
    <col min="3" max="3" width="6.5703125" customWidth="1"/>
    <col min="4" max="4" width="13.42578125" customWidth="1"/>
    <col min="5" max="5" width="2" customWidth="1"/>
    <col min="8" max="8" width="7.5703125" bestFit="1" customWidth="1"/>
    <col min="9" max="9" width="8.85546875" bestFit="1" customWidth="1"/>
    <col min="10" max="10" width="9.28515625" bestFit="1" customWidth="1"/>
    <col min="11" max="11" width="1.5703125" customWidth="1"/>
    <col min="12" max="12" width="19.140625" bestFit="1" customWidth="1"/>
    <col min="13" max="13" width="9.5703125" bestFit="1" customWidth="1"/>
    <col min="14" max="14" width="8.85546875" customWidth="1"/>
    <col min="15" max="15" width="9.5703125" bestFit="1" customWidth="1"/>
    <col min="16" max="16" width="9.85546875" customWidth="1"/>
    <col min="17" max="17" width="10.140625" customWidth="1"/>
  </cols>
  <sheetData>
    <row r="1" spans="1:21" ht="15.75" thickBot="1" x14ac:dyDescent="0.3">
      <c r="A1" s="14" t="s">
        <v>23</v>
      </c>
      <c r="B1" s="14" t="s">
        <v>1</v>
      </c>
      <c r="C1" s="14" t="s">
        <v>0</v>
      </c>
      <c r="D1" s="21" t="s">
        <v>18</v>
      </c>
      <c r="K1" s="6"/>
      <c r="O1" t="s">
        <v>29</v>
      </c>
      <c r="R1" s="42"/>
    </row>
    <row r="2" spans="1:21" x14ac:dyDescent="0.25">
      <c r="A2" t="s">
        <v>24</v>
      </c>
      <c r="B2" s="15">
        <v>41.46</v>
      </c>
      <c r="C2" s="15">
        <v>88.11</v>
      </c>
      <c r="D2">
        <v>1</v>
      </c>
      <c r="K2" s="4"/>
      <c r="O2" s="5">
        <f t="array" ref="O2:P6">LINEST(B2:B21,C2:C21,,TRUE)</f>
        <v>1.5221772493001862</v>
      </c>
      <c r="P2" s="7">
        <v>-93.301770745144495</v>
      </c>
      <c r="R2" s="15"/>
      <c r="S2" s="15"/>
      <c r="T2" s="15"/>
      <c r="U2" s="15"/>
    </row>
    <row r="3" spans="1:21" x14ac:dyDescent="0.25">
      <c r="A3" t="s">
        <v>24</v>
      </c>
      <c r="B3" s="15">
        <v>62.32</v>
      </c>
      <c r="C3" s="15">
        <v>97.974000000000004</v>
      </c>
      <c r="D3">
        <v>1</v>
      </c>
      <c r="K3" s="4"/>
      <c r="O3" s="8">
        <v>0.3428597739118574</v>
      </c>
      <c r="P3" s="9">
        <v>36.511356000480149</v>
      </c>
      <c r="R3" s="15"/>
      <c r="S3" s="15"/>
      <c r="U3" s="15"/>
    </row>
    <row r="4" spans="1:21" x14ac:dyDescent="0.25">
      <c r="A4" t="s">
        <v>24</v>
      </c>
      <c r="B4" s="15">
        <v>69</v>
      </c>
      <c r="C4" s="15">
        <v>101.13200000000001</v>
      </c>
      <c r="D4">
        <v>1</v>
      </c>
      <c r="K4" s="4"/>
      <c r="O4" s="8">
        <v>0.52267921230873982</v>
      </c>
      <c r="P4" s="9">
        <v>11.36116030967761</v>
      </c>
      <c r="R4" s="15"/>
      <c r="S4" s="15"/>
      <c r="U4" s="15"/>
    </row>
    <row r="5" spans="1:21" x14ac:dyDescent="0.25">
      <c r="A5" t="s">
        <v>24</v>
      </c>
      <c r="B5" s="15">
        <v>69.89</v>
      </c>
      <c r="C5" s="15">
        <v>101.551</v>
      </c>
      <c r="D5">
        <v>1</v>
      </c>
      <c r="K5" s="4"/>
      <c r="O5" s="8">
        <v>19.710488342784529</v>
      </c>
      <c r="P5" s="9">
        <v>18</v>
      </c>
      <c r="R5" s="15"/>
      <c r="S5" s="15"/>
      <c r="U5" s="15"/>
    </row>
    <row r="6" spans="1:21" ht="15.75" thickBot="1" x14ac:dyDescent="0.3">
      <c r="A6" t="s">
        <v>24</v>
      </c>
      <c r="B6" s="15">
        <v>71.03</v>
      </c>
      <c r="C6" s="15">
        <v>102.087</v>
      </c>
      <c r="D6">
        <v>1</v>
      </c>
      <c r="K6" s="4"/>
      <c r="O6" s="10">
        <v>2544.150275520512</v>
      </c>
      <c r="P6" s="12">
        <v>2323.3673444794886</v>
      </c>
      <c r="R6" s="15"/>
      <c r="S6" s="15"/>
      <c r="U6" s="15"/>
    </row>
    <row r="7" spans="1:21" x14ac:dyDescent="0.25">
      <c r="A7" t="s">
        <v>24</v>
      </c>
      <c r="B7" s="15">
        <v>72.27</v>
      </c>
      <c r="C7" s="15">
        <v>105.03900000000002</v>
      </c>
      <c r="D7">
        <v>1</v>
      </c>
      <c r="K7" s="4"/>
      <c r="R7" s="15"/>
      <c r="S7" s="15"/>
      <c r="U7" s="15"/>
    </row>
    <row r="8" spans="1:21" x14ac:dyDescent="0.25">
      <c r="A8" t="s">
        <v>24</v>
      </c>
      <c r="B8" s="15">
        <v>82.95</v>
      </c>
      <c r="C8" s="15">
        <v>107.72499999999999</v>
      </c>
      <c r="D8">
        <v>1</v>
      </c>
      <c r="K8" s="4"/>
      <c r="R8" s="15"/>
      <c r="S8" s="15"/>
      <c r="U8" s="15"/>
    </row>
    <row r="9" spans="1:21" x14ac:dyDescent="0.25">
      <c r="A9" t="s">
        <v>24</v>
      </c>
      <c r="B9" s="15">
        <v>87.95</v>
      </c>
      <c r="C9" s="15">
        <v>112.88399999999999</v>
      </c>
      <c r="D9">
        <v>1</v>
      </c>
      <c r="K9" s="4"/>
      <c r="R9" s="15"/>
      <c r="S9" s="15"/>
      <c r="U9" s="15"/>
    </row>
    <row r="10" spans="1:21" x14ac:dyDescent="0.25">
      <c r="A10" t="s">
        <v>24</v>
      </c>
      <c r="B10" s="15">
        <v>88.79</v>
      </c>
      <c r="C10" s="15">
        <v>110.48599999999999</v>
      </c>
      <c r="D10">
        <v>1</v>
      </c>
      <c r="K10" s="4"/>
      <c r="R10" s="15"/>
      <c r="S10" s="15"/>
      <c r="U10" s="15"/>
    </row>
    <row r="11" spans="1:21" x14ac:dyDescent="0.25">
      <c r="A11" t="s">
        <v>24</v>
      </c>
      <c r="B11" s="15">
        <v>91.45</v>
      </c>
      <c r="C11" s="15">
        <v>111.74100000000001</v>
      </c>
      <c r="D11">
        <v>1</v>
      </c>
      <c r="F11" s="15"/>
      <c r="J11" s="4"/>
      <c r="K11" s="4"/>
      <c r="R11" s="15"/>
      <c r="S11" s="15"/>
      <c r="T11" s="15"/>
      <c r="U11" s="15"/>
    </row>
    <row r="12" spans="1:21" x14ac:dyDescent="0.25">
      <c r="A12" t="s">
        <v>25</v>
      </c>
      <c r="B12" s="15">
        <v>39.97</v>
      </c>
      <c r="C12" s="15">
        <v>98.513999999999996</v>
      </c>
      <c r="D12">
        <v>-1</v>
      </c>
      <c r="R12" s="15"/>
      <c r="S12" s="15"/>
      <c r="T12" s="15"/>
      <c r="U12" s="15"/>
    </row>
    <row r="13" spans="1:21" x14ac:dyDescent="0.25">
      <c r="A13" t="s">
        <v>25</v>
      </c>
      <c r="B13" s="15">
        <v>42</v>
      </c>
      <c r="C13" s="15">
        <v>102.267</v>
      </c>
      <c r="D13">
        <v>-1</v>
      </c>
      <c r="I13" s="15"/>
      <c r="J13" s="15"/>
      <c r="R13" s="15"/>
      <c r="S13" s="15"/>
      <c r="U13" s="15"/>
    </row>
    <row r="14" spans="1:21" x14ac:dyDescent="0.25">
      <c r="A14" t="s">
        <v>25</v>
      </c>
      <c r="B14" s="15">
        <v>49.93</v>
      </c>
      <c r="C14" s="15">
        <v>106.626</v>
      </c>
      <c r="D14">
        <v>-1</v>
      </c>
      <c r="R14" s="15"/>
      <c r="S14" s="15"/>
      <c r="U14" s="15"/>
    </row>
    <row r="15" spans="1:21" x14ac:dyDescent="0.25">
      <c r="A15" t="s">
        <v>25</v>
      </c>
      <c r="B15" s="15">
        <v>59.15</v>
      </c>
      <c r="C15" s="15">
        <v>107.48499999999999</v>
      </c>
      <c r="D15">
        <v>-1</v>
      </c>
      <c r="R15" s="15"/>
      <c r="S15" s="15"/>
      <c r="U15" s="15"/>
    </row>
    <row r="16" spans="1:21" x14ac:dyDescent="0.25">
      <c r="A16" t="s">
        <v>25</v>
      </c>
      <c r="B16" s="15">
        <v>60.97</v>
      </c>
      <c r="C16" s="15">
        <v>107.824</v>
      </c>
      <c r="D16">
        <v>-1</v>
      </c>
      <c r="R16" s="15"/>
      <c r="S16" s="15"/>
      <c r="U16" s="15"/>
    </row>
    <row r="17" spans="1:21" x14ac:dyDescent="0.25">
      <c r="A17" t="s">
        <v>25</v>
      </c>
      <c r="B17" s="15">
        <v>61.69</v>
      </c>
      <c r="C17" s="15">
        <v>98.554000000000002</v>
      </c>
      <c r="D17">
        <v>-1</v>
      </c>
      <c r="R17" s="15"/>
      <c r="S17" s="15"/>
      <c r="U17" s="15"/>
    </row>
    <row r="18" spans="1:21" x14ac:dyDescent="0.25">
      <c r="A18" t="s">
        <v>25</v>
      </c>
      <c r="B18" s="15">
        <v>76.33</v>
      </c>
      <c r="C18" s="15">
        <v>114.75</v>
      </c>
      <c r="D18">
        <v>-1</v>
      </c>
      <c r="R18" s="15"/>
      <c r="S18" s="15"/>
      <c r="U18" s="15"/>
    </row>
    <row r="19" spans="1:21" x14ac:dyDescent="0.25">
      <c r="A19" t="s">
        <v>25</v>
      </c>
      <c r="B19" s="15">
        <v>77.14</v>
      </c>
      <c r="C19" s="15">
        <v>115.136</v>
      </c>
      <c r="D19">
        <v>-1</v>
      </c>
      <c r="I19" s="15"/>
      <c r="J19" s="15"/>
      <c r="R19" s="15"/>
      <c r="S19" s="15"/>
      <c r="U19" s="15"/>
    </row>
    <row r="20" spans="1:21" x14ac:dyDescent="0.25">
      <c r="A20" t="s">
        <v>25</v>
      </c>
      <c r="B20" s="15">
        <v>80.430000000000007</v>
      </c>
      <c r="C20" s="15">
        <v>116.69500000000001</v>
      </c>
      <c r="D20">
        <v>-1</v>
      </c>
      <c r="I20" s="15"/>
      <c r="J20" s="15"/>
      <c r="R20" s="15"/>
      <c r="S20" s="15"/>
      <c r="U20" s="15"/>
    </row>
    <row r="21" spans="1:21" x14ac:dyDescent="0.25">
      <c r="A21" t="s">
        <v>25</v>
      </c>
      <c r="B21" s="15">
        <v>83.34</v>
      </c>
      <c r="C21" s="15">
        <v>118.071</v>
      </c>
      <c r="D21">
        <v>-1</v>
      </c>
      <c r="F21" s="15"/>
      <c r="I21" s="15"/>
      <c r="J21" s="15"/>
      <c r="R21" s="15"/>
      <c r="S21" s="15"/>
      <c r="T21" s="15"/>
      <c r="U21" s="15"/>
    </row>
    <row r="22" spans="1:21" x14ac:dyDescent="0.25">
      <c r="I22" s="15"/>
      <c r="J22" s="15"/>
    </row>
    <row r="23" spans="1:21" x14ac:dyDescent="0.25">
      <c r="I23" s="15"/>
      <c r="J23" s="15"/>
    </row>
    <row r="24" spans="1:21" x14ac:dyDescent="0.25">
      <c r="I24" s="24"/>
      <c r="J24" s="15"/>
    </row>
    <row r="25" spans="1:21" x14ac:dyDescent="0.25">
      <c r="J25" s="15"/>
    </row>
    <row r="26" spans="1:21" x14ac:dyDescent="0.25">
      <c r="J26" s="1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U32"/>
  <sheetViews>
    <sheetView topLeftCell="B1" workbookViewId="0">
      <selection activeCell="B1" sqref="B1"/>
    </sheetView>
  </sheetViews>
  <sheetFormatPr defaultRowHeight="15" x14ac:dyDescent="0.25"/>
  <cols>
    <col min="1" max="1" width="11" bestFit="1" customWidth="1"/>
    <col min="2" max="2" width="6.5703125" bestFit="1" customWidth="1"/>
    <col min="3" max="3" width="6.5703125" customWidth="1"/>
    <col min="4" max="4" width="6.28515625" bestFit="1" customWidth="1"/>
    <col min="5" max="5" width="11" customWidth="1"/>
    <col min="6" max="6" width="2.28515625" customWidth="1"/>
    <col min="7" max="7" width="12.28515625" customWidth="1"/>
    <col min="8" max="8" width="10.140625" customWidth="1"/>
    <col min="9" max="9" width="7.5703125" bestFit="1" customWidth="1"/>
    <col min="10" max="10" width="8.85546875" bestFit="1" customWidth="1"/>
    <col min="11" max="11" width="5.5703125" bestFit="1" customWidth="1"/>
    <col min="12" max="13" width="4.5703125" bestFit="1" customWidth="1"/>
    <col min="14" max="14" width="14.5703125" bestFit="1" customWidth="1"/>
    <col min="15" max="15" width="9.5703125" bestFit="1" customWidth="1"/>
    <col min="16" max="16" width="9.85546875" customWidth="1"/>
    <col min="17" max="17" width="10.140625" customWidth="1"/>
  </cols>
  <sheetData>
    <row r="1" spans="1:21" ht="33" customHeight="1" x14ac:dyDescent="0.25">
      <c r="A1" s="14" t="s">
        <v>23</v>
      </c>
      <c r="B1" s="14" t="s">
        <v>1</v>
      </c>
      <c r="C1" s="14" t="s">
        <v>0</v>
      </c>
      <c r="D1" s="21" t="s">
        <v>22</v>
      </c>
      <c r="E1" s="21" t="s">
        <v>42</v>
      </c>
      <c r="F1" s="21"/>
    </row>
    <row r="2" spans="1:21" ht="15.75" thickBot="1" x14ac:dyDescent="0.3">
      <c r="A2" t="s">
        <v>24</v>
      </c>
      <c r="B2" s="15">
        <v>41.46</v>
      </c>
      <c r="C2" s="15">
        <v>88.11</v>
      </c>
      <c r="D2">
        <v>1</v>
      </c>
      <c r="E2">
        <f>C2*D2</f>
        <v>88.11</v>
      </c>
      <c r="G2" t="s">
        <v>43</v>
      </c>
      <c r="T2" s="15"/>
      <c r="U2" s="15"/>
    </row>
    <row r="3" spans="1:21" x14ac:dyDescent="0.25">
      <c r="A3" t="s">
        <v>24</v>
      </c>
      <c r="B3" s="15">
        <v>62.32</v>
      </c>
      <c r="C3" s="15">
        <v>97.974000000000004</v>
      </c>
      <c r="D3">
        <v>1</v>
      </c>
      <c r="E3">
        <f t="shared" ref="E3:E21" si="0">C3*D3</f>
        <v>97.974000000000004</v>
      </c>
      <c r="G3" s="51">
        <f t="array" ref="G3:J7">LINEST(B2:B21,C2:E21,,TRUE)</f>
        <v>5.07823537188049E-2</v>
      </c>
      <c r="H3" s="56">
        <v>4.5073312944846506</v>
      </c>
      <c r="I3" s="56">
        <v>1.9469286652831055</v>
      </c>
      <c r="J3" s="7">
        <v>-138.30436820016817</v>
      </c>
      <c r="U3" s="15"/>
    </row>
    <row r="4" spans="1:21" x14ac:dyDescent="0.25">
      <c r="A4" t="s">
        <v>24</v>
      </c>
      <c r="B4" s="15">
        <v>69</v>
      </c>
      <c r="C4" s="15">
        <v>101.13200000000001</v>
      </c>
      <c r="D4">
        <v>1</v>
      </c>
      <c r="E4">
        <f t="shared" si="0"/>
        <v>101.13200000000001</v>
      </c>
      <c r="G4" s="52">
        <v>0.18802132067278635</v>
      </c>
      <c r="H4" s="45">
        <v>20.030626220737396</v>
      </c>
      <c r="I4" s="4">
        <v>0.18802132067278624</v>
      </c>
      <c r="J4" s="58">
        <v>20.030626220737386</v>
      </c>
      <c r="U4" s="15"/>
    </row>
    <row r="5" spans="1:21" x14ac:dyDescent="0.25">
      <c r="A5" t="s">
        <v>24</v>
      </c>
      <c r="B5" s="15">
        <v>69.89</v>
      </c>
      <c r="C5" s="15">
        <v>101.551</v>
      </c>
      <c r="D5">
        <v>1</v>
      </c>
      <c r="E5">
        <f t="shared" si="0"/>
        <v>101.551</v>
      </c>
      <c r="G5" s="52">
        <v>0.88538267508813018</v>
      </c>
      <c r="H5" s="45">
        <v>5.9049864974749919</v>
      </c>
      <c r="I5" s="4" t="e">
        <v>#N/A</v>
      </c>
      <c r="J5" s="9" t="e">
        <v>#N/A</v>
      </c>
      <c r="U5" s="15"/>
    </row>
    <row r="6" spans="1:21" x14ac:dyDescent="0.25">
      <c r="A6" t="s">
        <v>24</v>
      </c>
      <c r="B6" s="15">
        <v>71.03</v>
      </c>
      <c r="C6" s="15">
        <v>102.087</v>
      </c>
      <c r="D6">
        <v>1</v>
      </c>
      <c r="E6">
        <f t="shared" si="0"/>
        <v>102.087</v>
      </c>
      <c r="G6" s="52">
        <v>41.19831742220623</v>
      </c>
      <c r="H6" s="4">
        <v>16</v>
      </c>
      <c r="I6" s="4" t="e">
        <v>#N/A</v>
      </c>
      <c r="J6" s="9" t="e">
        <v>#N/A</v>
      </c>
      <c r="U6" s="15"/>
    </row>
    <row r="7" spans="1:21" ht="15.75" thickBot="1" x14ac:dyDescent="0.3">
      <c r="A7" t="s">
        <v>24</v>
      </c>
      <c r="B7" s="15">
        <v>72.27</v>
      </c>
      <c r="C7" s="15">
        <v>105.03900000000002</v>
      </c>
      <c r="D7">
        <v>1</v>
      </c>
      <c r="E7">
        <f t="shared" si="0"/>
        <v>105.03900000000002</v>
      </c>
      <c r="G7" s="53">
        <v>4309.6157714342089</v>
      </c>
      <c r="H7" s="57">
        <v>557.90184856579162</v>
      </c>
      <c r="I7" s="11" t="e">
        <v>#N/A</v>
      </c>
      <c r="J7" s="12" t="e">
        <v>#N/A</v>
      </c>
      <c r="U7" s="15"/>
    </row>
    <row r="8" spans="1:21" x14ac:dyDescent="0.25">
      <c r="A8" t="s">
        <v>24</v>
      </c>
      <c r="B8" s="15">
        <v>82.95</v>
      </c>
      <c r="C8" s="15">
        <v>107.72499999999999</v>
      </c>
      <c r="D8">
        <v>1</v>
      </c>
      <c r="E8">
        <f t="shared" si="0"/>
        <v>107.72499999999999</v>
      </c>
      <c r="G8" s="44"/>
      <c r="U8" s="15"/>
    </row>
    <row r="9" spans="1:21" ht="15.75" thickBot="1" x14ac:dyDescent="0.3">
      <c r="A9" t="s">
        <v>24</v>
      </c>
      <c r="B9" s="15">
        <v>87.95</v>
      </c>
      <c r="C9" s="15">
        <v>112.88399999999999</v>
      </c>
      <c r="D9">
        <v>1</v>
      </c>
      <c r="E9">
        <f t="shared" si="0"/>
        <v>112.88399999999999</v>
      </c>
      <c r="G9" s="44" t="s">
        <v>38</v>
      </c>
      <c r="U9" s="15"/>
    </row>
    <row r="10" spans="1:21" x14ac:dyDescent="0.25">
      <c r="A10" t="s">
        <v>24</v>
      </c>
      <c r="B10" s="15">
        <v>88.79</v>
      </c>
      <c r="C10" s="15">
        <v>110.48599999999999</v>
      </c>
      <c r="D10">
        <v>1</v>
      </c>
      <c r="E10">
        <f t="shared" si="0"/>
        <v>110.48599999999999</v>
      </c>
      <c r="G10" s="51">
        <f t="array" ref="G10:I14">LINEST(B2:B21,C2:D21,,TRUE)</f>
        <v>9.9042719757692321</v>
      </c>
      <c r="H10" s="56">
        <v>1.9478617488904011</v>
      </c>
      <c r="I10" s="7">
        <v>-138.52332063208698</v>
      </c>
      <c r="U10" s="15"/>
    </row>
    <row r="11" spans="1:21" x14ac:dyDescent="0.25">
      <c r="A11" t="s">
        <v>24</v>
      </c>
      <c r="B11" s="15">
        <v>91.45</v>
      </c>
      <c r="C11" s="15">
        <v>111.74100000000001</v>
      </c>
      <c r="D11">
        <v>1</v>
      </c>
      <c r="E11">
        <f t="shared" si="0"/>
        <v>111.74100000000001</v>
      </c>
      <c r="G11" s="52">
        <v>1.3544040252019407</v>
      </c>
      <c r="H11" s="45">
        <v>0.18279195600475492</v>
      </c>
      <c r="I11" s="9">
        <v>19.460852681511263</v>
      </c>
      <c r="T11" s="15"/>
      <c r="U11" s="15"/>
    </row>
    <row r="12" spans="1:21" x14ac:dyDescent="0.25">
      <c r="A12" t="s">
        <v>25</v>
      </c>
      <c r="B12" s="15">
        <v>39.97</v>
      </c>
      <c r="C12" s="15">
        <v>98.513999999999996</v>
      </c>
      <c r="D12">
        <v>-1</v>
      </c>
      <c r="E12">
        <f t="shared" si="0"/>
        <v>-98.513999999999996</v>
      </c>
      <c r="G12" s="52">
        <v>0.88486010837758833</v>
      </c>
      <c r="H12" s="45">
        <v>5.7417226931059817</v>
      </c>
      <c r="I12" s="9" t="e">
        <v>#N/A</v>
      </c>
      <c r="T12" s="15"/>
      <c r="U12" s="15"/>
    </row>
    <row r="13" spans="1:21" x14ac:dyDescent="0.25">
      <c r="A13" t="s">
        <v>25</v>
      </c>
      <c r="B13" s="15">
        <v>42</v>
      </c>
      <c r="C13" s="15">
        <v>102.267</v>
      </c>
      <c r="D13">
        <v>-1</v>
      </c>
      <c r="E13">
        <f t="shared" si="0"/>
        <v>-102.267</v>
      </c>
      <c r="G13" s="52">
        <v>65.32324127831204</v>
      </c>
      <c r="H13" s="4">
        <v>17</v>
      </c>
      <c r="I13" s="9" t="e">
        <v>#N/A</v>
      </c>
      <c r="U13" s="15"/>
    </row>
    <row r="14" spans="1:21" ht="15.75" thickBot="1" x14ac:dyDescent="0.3">
      <c r="A14" t="s">
        <v>25</v>
      </c>
      <c r="B14" s="15">
        <v>49.93</v>
      </c>
      <c r="C14" s="15">
        <v>106.626</v>
      </c>
      <c r="D14">
        <v>-1</v>
      </c>
      <c r="E14">
        <f t="shared" si="0"/>
        <v>-106.626</v>
      </c>
      <c r="G14" s="53">
        <v>4307.0721687630212</v>
      </c>
      <c r="H14" s="57">
        <v>560.44545123697958</v>
      </c>
      <c r="I14" s="12" t="e">
        <v>#N/A</v>
      </c>
      <c r="U14" s="15"/>
    </row>
    <row r="15" spans="1:21" ht="15.75" thickBot="1" x14ac:dyDescent="0.3">
      <c r="A15" t="s">
        <v>25</v>
      </c>
      <c r="B15" s="15">
        <v>59.15</v>
      </c>
      <c r="C15" s="15">
        <v>107.48499999999999</v>
      </c>
      <c r="D15">
        <v>-1</v>
      </c>
      <c r="E15">
        <f t="shared" si="0"/>
        <v>-107.48499999999999</v>
      </c>
      <c r="U15" s="15"/>
    </row>
    <row r="16" spans="1:21" ht="27.75" customHeight="1" x14ac:dyDescent="0.25">
      <c r="A16" t="s">
        <v>25</v>
      </c>
      <c r="B16" s="15">
        <v>60.97</v>
      </c>
      <c r="C16" s="15">
        <v>107.824</v>
      </c>
      <c r="D16">
        <v>-1</v>
      </c>
      <c r="E16">
        <f t="shared" si="0"/>
        <v>-107.824</v>
      </c>
      <c r="G16" s="46" t="s">
        <v>9</v>
      </c>
      <c r="H16" s="47" t="s">
        <v>44</v>
      </c>
      <c r="I16" s="48" t="s">
        <v>10</v>
      </c>
      <c r="J16" s="49" t="s">
        <v>11</v>
      </c>
      <c r="K16" s="49" t="s">
        <v>12</v>
      </c>
      <c r="L16" s="48" t="s">
        <v>13</v>
      </c>
      <c r="M16" s="50" t="s">
        <v>33</v>
      </c>
      <c r="U16" s="15"/>
    </row>
    <row r="17" spans="1:21" ht="17.25" x14ac:dyDescent="0.25">
      <c r="A17" t="s">
        <v>25</v>
      </c>
      <c r="B17" s="15">
        <v>61.69</v>
      </c>
      <c r="C17" s="15">
        <v>98.554000000000002</v>
      </c>
      <c r="D17">
        <v>-1</v>
      </c>
      <c r="E17">
        <f t="shared" si="0"/>
        <v>-98.554000000000002</v>
      </c>
      <c r="G17" s="8" t="s">
        <v>45</v>
      </c>
      <c r="H17" s="54">
        <f>G5-G12</f>
        <v>5.2256671054184967E-4</v>
      </c>
      <c r="I17" s="16">
        <f>H17*DEVSQ(B2:B21)</f>
        <v>2.5436026711878932</v>
      </c>
      <c r="J17" s="39">
        <f>3-2</f>
        <v>1</v>
      </c>
      <c r="K17" s="16">
        <f>I17/J17</f>
        <v>2.5436026711878932</v>
      </c>
      <c r="L17" s="16">
        <f>K17/K18</f>
        <v>7.2947675014213439E-2</v>
      </c>
      <c r="M17" s="20">
        <f>_xlfn.F.DIST.RT(L17,J17,J18)</f>
        <v>0.79054503512686869</v>
      </c>
      <c r="U17" s="15"/>
    </row>
    <row r="18" spans="1:21" ht="15.75" thickBot="1" x14ac:dyDescent="0.3">
      <c r="A18" t="s">
        <v>25</v>
      </c>
      <c r="B18" s="15">
        <v>76.33</v>
      </c>
      <c r="C18" s="15">
        <v>114.75</v>
      </c>
      <c r="D18">
        <v>-1</v>
      </c>
      <c r="E18">
        <f t="shared" si="0"/>
        <v>-114.75</v>
      </c>
      <c r="G18" s="10" t="s">
        <v>17</v>
      </c>
      <c r="H18" s="55">
        <f>1-G5</f>
        <v>0.11461732491186982</v>
      </c>
      <c r="I18" s="11">
        <f>H7</f>
        <v>557.90184856579162</v>
      </c>
      <c r="J18" s="11">
        <f>H6</f>
        <v>16</v>
      </c>
      <c r="K18" s="32">
        <f>I18/J18</f>
        <v>34.868865535361977</v>
      </c>
      <c r="L18" s="11"/>
      <c r="M18" s="12"/>
      <c r="U18" s="15"/>
    </row>
    <row r="19" spans="1:21" x14ac:dyDescent="0.25">
      <c r="A19" t="s">
        <v>25</v>
      </c>
      <c r="B19" s="15">
        <v>77.14</v>
      </c>
      <c r="C19" s="15">
        <v>115.136</v>
      </c>
      <c r="D19">
        <v>-1</v>
      </c>
      <c r="E19">
        <f t="shared" si="0"/>
        <v>-115.136</v>
      </c>
      <c r="J19" s="15"/>
      <c r="K19" s="15"/>
      <c r="U19" s="15"/>
    </row>
    <row r="20" spans="1:21" x14ac:dyDescent="0.25">
      <c r="A20" t="s">
        <v>25</v>
      </c>
      <c r="B20" s="15">
        <v>80.430000000000007</v>
      </c>
      <c r="C20" s="15">
        <v>116.69500000000001</v>
      </c>
      <c r="D20">
        <v>-1</v>
      </c>
      <c r="E20">
        <f t="shared" si="0"/>
        <v>-116.69500000000001</v>
      </c>
      <c r="J20" s="15"/>
      <c r="K20" s="15"/>
      <c r="L20" s="15"/>
      <c r="U20" s="15"/>
    </row>
    <row r="21" spans="1:21" x14ac:dyDescent="0.25">
      <c r="A21" t="s">
        <v>25</v>
      </c>
      <c r="B21" s="15">
        <v>83.34</v>
      </c>
      <c r="C21" s="15">
        <v>118.071</v>
      </c>
      <c r="D21">
        <v>-1</v>
      </c>
      <c r="E21">
        <f t="shared" si="0"/>
        <v>-118.071</v>
      </c>
      <c r="G21" s="15"/>
      <c r="J21" s="15"/>
      <c r="K21" s="15"/>
      <c r="L21" s="59"/>
      <c r="T21" s="15"/>
      <c r="U21" s="15"/>
    </row>
    <row r="22" spans="1:21" x14ac:dyDescent="0.25">
      <c r="H22" s="44"/>
      <c r="J22" s="15"/>
      <c r="K22" s="15"/>
    </row>
    <row r="23" spans="1:21" x14ac:dyDescent="0.25">
      <c r="A23" s="15"/>
      <c r="B23" s="15"/>
    </row>
    <row r="24" spans="1:21" x14ac:dyDescent="0.25">
      <c r="A24" s="15"/>
      <c r="B24" s="15"/>
    </row>
    <row r="25" spans="1:21" x14ac:dyDescent="0.25">
      <c r="A25" s="15"/>
      <c r="B25" s="15"/>
    </row>
    <row r="26" spans="1:21" x14ac:dyDescent="0.25">
      <c r="A26" s="15"/>
      <c r="B26" s="15"/>
    </row>
    <row r="27" spans="1:21" x14ac:dyDescent="0.25">
      <c r="A27" s="15"/>
      <c r="B27" s="15"/>
    </row>
    <row r="28" spans="1:21" x14ac:dyDescent="0.25">
      <c r="A28" s="15"/>
      <c r="B28" s="15"/>
    </row>
    <row r="32" spans="1:21" x14ac:dyDescent="0.25">
      <c r="B32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U34"/>
  <sheetViews>
    <sheetView topLeftCell="A5" workbookViewId="0">
      <selection activeCell="B31" sqref="B31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6.5703125" customWidth="1"/>
    <col min="4" max="4" width="6.28515625" bestFit="1" customWidth="1"/>
    <col min="5" max="5" width="2" customWidth="1"/>
    <col min="8" max="8" width="7.5703125" bestFit="1" customWidth="1"/>
    <col min="9" max="9" width="8.85546875" bestFit="1" customWidth="1"/>
    <col min="10" max="10" width="9.28515625" bestFit="1" customWidth="1"/>
    <col min="11" max="11" width="1.5703125" customWidth="1"/>
    <col min="12" max="12" width="19.140625" bestFit="1" customWidth="1"/>
    <col min="13" max="13" width="9.5703125" bestFit="1" customWidth="1"/>
    <col min="14" max="14" width="14.5703125" bestFit="1" customWidth="1"/>
    <col min="15" max="15" width="9.5703125" bestFit="1" customWidth="1"/>
    <col min="16" max="16" width="9.85546875" customWidth="1"/>
    <col min="17" max="17" width="10.140625" customWidth="1"/>
  </cols>
  <sheetData>
    <row r="1" spans="1:21" ht="30.75" thickBot="1" x14ac:dyDescent="0.3">
      <c r="A1" s="14" t="s">
        <v>23</v>
      </c>
      <c r="B1" s="14" t="s">
        <v>1</v>
      </c>
      <c r="C1" s="14" t="s">
        <v>0</v>
      </c>
      <c r="D1" s="21" t="s">
        <v>22</v>
      </c>
      <c r="K1" s="6"/>
      <c r="O1" t="s">
        <v>26</v>
      </c>
      <c r="R1" s="42"/>
    </row>
    <row r="2" spans="1:21" x14ac:dyDescent="0.25">
      <c r="A2" t="s">
        <v>24</v>
      </c>
      <c r="B2" s="15">
        <v>41.46</v>
      </c>
      <c r="C2" s="15">
        <v>88.11</v>
      </c>
      <c r="D2">
        <v>1</v>
      </c>
      <c r="K2" s="4"/>
      <c r="O2" s="5">
        <f t="array" ref="O2:P6">LINEST(B2:B11,C2:C11,,TRUE)</f>
        <v>1.9977110190019109</v>
      </c>
      <c r="P2" s="7">
        <v>-133.79703690568363</v>
      </c>
      <c r="R2" s="15"/>
      <c r="S2" s="15"/>
      <c r="T2" s="15"/>
      <c r="U2" s="15"/>
    </row>
    <row r="3" spans="1:21" x14ac:dyDescent="0.25">
      <c r="A3" t="s">
        <v>24</v>
      </c>
      <c r="B3" s="15">
        <v>62.32</v>
      </c>
      <c r="C3" s="15">
        <v>97.974000000000004</v>
      </c>
      <c r="D3">
        <v>1</v>
      </c>
      <c r="K3" s="4"/>
      <c r="O3" s="8">
        <v>0.10112688744888236</v>
      </c>
      <c r="P3" s="9">
        <v>10.528770473887608</v>
      </c>
      <c r="R3" s="15"/>
      <c r="S3" s="15"/>
      <c r="U3" s="15"/>
    </row>
    <row r="4" spans="1:21" x14ac:dyDescent="0.25">
      <c r="A4" t="s">
        <v>24</v>
      </c>
      <c r="B4" s="15">
        <v>69</v>
      </c>
      <c r="C4" s="15">
        <v>101.13200000000001</v>
      </c>
      <c r="D4">
        <v>1</v>
      </c>
      <c r="K4" s="4"/>
      <c r="O4" s="8">
        <v>0.97991162316198777</v>
      </c>
      <c r="P4" s="9">
        <v>2.266681310869997</v>
      </c>
      <c r="R4" s="15"/>
      <c r="S4" s="15"/>
      <c r="U4" s="15"/>
    </row>
    <row r="5" spans="1:21" x14ac:dyDescent="0.25">
      <c r="A5" t="s">
        <v>24</v>
      </c>
      <c r="B5" s="15">
        <v>69.89</v>
      </c>
      <c r="C5" s="15">
        <v>101.551</v>
      </c>
      <c r="D5">
        <v>1</v>
      </c>
      <c r="K5" s="4"/>
      <c r="O5" s="8">
        <v>390.24023934387895</v>
      </c>
      <c r="P5" s="9">
        <v>8</v>
      </c>
      <c r="R5" s="15"/>
      <c r="S5" s="15"/>
      <c r="U5" s="15"/>
    </row>
    <row r="6" spans="1:21" ht="15.75" thickBot="1" x14ac:dyDescent="0.3">
      <c r="A6" t="s">
        <v>24</v>
      </c>
      <c r="B6" s="15">
        <v>71.03</v>
      </c>
      <c r="C6" s="15">
        <v>102.087</v>
      </c>
      <c r="D6">
        <v>1</v>
      </c>
      <c r="K6" s="4"/>
      <c r="O6" s="10">
        <v>2004.9935366796212</v>
      </c>
      <c r="P6" s="12">
        <v>41.102753320378625</v>
      </c>
      <c r="R6" s="15"/>
      <c r="S6" s="15"/>
      <c r="U6" s="15"/>
    </row>
    <row r="7" spans="1:21" x14ac:dyDescent="0.25">
      <c r="A7" t="s">
        <v>24</v>
      </c>
      <c r="B7" s="15">
        <v>72.27</v>
      </c>
      <c r="C7" s="15">
        <v>105.03900000000002</v>
      </c>
      <c r="D7">
        <v>1</v>
      </c>
      <c r="K7" s="4"/>
      <c r="R7" s="15"/>
      <c r="S7" s="15"/>
      <c r="U7" s="15"/>
    </row>
    <row r="8" spans="1:21" ht="15.75" thickBot="1" x14ac:dyDescent="0.3">
      <c r="A8" t="s">
        <v>24</v>
      </c>
      <c r="B8" s="15">
        <v>82.95</v>
      </c>
      <c r="C8" s="15">
        <v>107.72499999999999</v>
      </c>
      <c r="D8">
        <v>1</v>
      </c>
      <c r="K8" s="4"/>
      <c r="O8" t="s">
        <v>27</v>
      </c>
      <c r="R8" s="15"/>
      <c r="S8" s="15"/>
      <c r="U8" s="15"/>
    </row>
    <row r="9" spans="1:21" x14ac:dyDescent="0.25">
      <c r="A9" t="s">
        <v>24</v>
      </c>
      <c r="B9" s="15">
        <v>87.95</v>
      </c>
      <c r="C9" s="15">
        <v>112.88399999999999</v>
      </c>
      <c r="D9">
        <v>1</v>
      </c>
      <c r="K9" s="4"/>
      <c r="O9" s="5">
        <f t="array" ref="O9:P13">LINEST(B12:B21,C12:C21,,TRUE)</f>
        <v>1.8961463115643007</v>
      </c>
      <c r="P9" s="7">
        <v>-142.81169949465286</v>
      </c>
      <c r="R9" s="15"/>
      <c r="S9" s="15"/>
      <c r="U9" s="15"/>
    </row>
    <row r="10" spans="1:21" x14ac:dyDescent="0.25">
      <c r="A10" t="s">
        <v>24</v>
      </c>
      <c r="B10" s="15">
        <v>88.79</v>
      </c>
      <c r="C10" s="15">
        <v>110.48599999999999</v>
      </c>
      <c r="D10">
        <v>1</v>
      </c>
      <c r="K10" s="4"/>
      <c r="O10" s="8">
        <v>0.36523530749074945</v>
      </c>
      <c r="P10" s="9">
        <v>39.743060733513552</v>
      </c>
      <c r="R10" s="15"/>
      <c r="S10" s="15"/>
      <c r="U10" s="15"/>
    </row>
    <row r="11" spans="1:21" x14ac:dyDescent="0.25">
      <c r="A11" t="s">
        <v>24</v>
      </c>
      <c r="B11" s="15">
        <v>91.45</v>
      </c>
      <c r="C11" s="15">
        <v>111.74100000000001</v>
      </c>
      <c r="D11">
        <v>1</v>
      </c>
      <c r="F11" s="15"/>
      <c r="J11" s="4"/>
      <c r="K11" s="4"/>
      <c r="O11" s="8">
        <v>0.77111759129125135</v>
      </c>
      <c r="P11" s="9">
        <v>8.0374054834676993</v>
      </c>
      <c r="R11" s="15"/>
      <c r="S11" s="15"/>
      <c r="T11" s="15"/>
      <c r="U11" s="15"/>
    </row>
    <row r="12" spans="1:21" x14ac:dyDescent="0.25">
      <c r="A12" t="s">
        <v>25</v>
      </c>
      <c r="B12" s="15">
        <v>39.97</v>
      </c>
      <c r="C12" s="15">
        <v>98.513999999999996</v>
      </c>
      <c r="D12">
        <v>-1</v>
      </c>
      <c r="O12" s="8">
        <v>26.952445865684442</v>
      </c>
      <c r="P12" s="9">
        <v>8</v>
      </c>
      <c r="R12" s="15"/>
      <c r="S12" s="15"/>
      <c r="T12" s="15"/>
      <c r="U12" s="15"/>
    </row>
    <row r="13" spans="1:21" ht="15.75" thickBot="1" x14ac:dyDescent="0.3">
      <c r="A13" t="s">
        <v>25</v>
      </c>
      <c r="B13" s="15">
        <v>42</v>
      </c>
      <c r="C13" s="15">
        <v>102.267</v>
      </c>
      <c r="D13">
        <v>-1</v>
      </c>
      <c r="I13" s="15"/>
      <c r="J13" s="15"/>
      <c r="O13" s="10">
        <v>1741.124954754587</v>
      </c>
      <c r="P13" s="12">
        <v>516.79909524541313</v>
      </c>
      <c r="R13" s="15"/>
      <c r="S13" s="15"/>
      <c r="U13" s="15"/>
    </row>
    <row r="14" spans="1:21" x14ac:dyDescent="0.25">
      <c r="A14" t="s">
        <v>25</v>
      </c>
      <c r="B14" s="15">
        <v>49.93</v>
      </c>
      <c r="C14" s="15">
        <v>106.626</v>
      </c>
      <c r="D14">
        <v>-1</v>
      </c>
      <c r="R14" s="15"/>
      <c r="S14" s="15"/>
      <c r="U14" s="15"/>
    </row>
    <row r="15" spans="1:21" ht="15.75" thickBot="1" x14ac:dyDescent="0.3">
      <c r="A15" t="s">
        <v>25</v>
      </c>
      <c r="B15" s="15">
        <v>59.15</v>
      </c>
      <c r="C15" s="15">
        <v>107.48499999999999</v>
      </c>
      <c r="D15">
        <v>-1</v>
      </c>
      <c r="O15" t="s">
        <v>29</v>
      </c>
      <c r="R15" s="15"/>
      <c r="S15" s="15"/>
      <c r="U15" s="15"/>
    </row>
    <row r="16" spans="1:21" x14ac:dyDescent="0.25">
      <c r="A16" t="s">
        <v>25</v>
      </c>
      <c r="B16" s="15">
        <v>60.97</v>
      </c>
      <c r="C16" s="15">
        <v>107.824</v>
      </c>
      <c r="D16">
        <v>-1</v>
      </c>
      <c r="O16" s="5">
        <f t="array" ref="O16:P20">LINEST(B2:B21,C2:C21,,TRUE)</f>
        <v>1.5221772493001862</v>
      </c>
      <c r="P16" s="7">
        <v>-93.301770745144495</v>
      </c>
      <c r="R16" s="15"/>
      <c r="S16" s="15"/>
      <c r="U16" s="15"/>
    </row>
    <row r="17" spans="1:21" x14ac:dyDescent="0.25">
      <c r="A17" t="s">
        <v>25</v>
      </c>
      <c r="B17" s="15">
        <v>61.69</v>
      </c>
      <c r="C17" s="15">
        <v>98.554000000000002</v>
      </c>
      <c r="D17">
        <v>-1</v>
      </c>
      <c r="O17" s="8">
        <v>0.3428597739118574</v>
      </c>
      <c r="P17" s="9">
        <v>36.511356000480149</v>
      </c>
      <c r="R17" s="15"/>
      <c r="S17" s="15"/>
      <c r="U17" s="15"/>
    </row>
    <row r="18" spans="1:21" x14ac:dyDescent="0.25">
      <c r="A18" t="s">
        <v>25</v>
      </c>
      <c r="B18" s="15">
        <v>76.33</v>
      </c>
      <c r="C18" s="15">
        <v>114.75</v>
      </c>
      <c r="D18">
        <v>-1</v>
      </c>
      <c r="O18" s="8">
        <v>0.52267921230873982</v>
      </c>
      <c r="P18" s="9">
        <v>11.36116030967761</v>
      </c>
      <c r="R18" s="15"/>
      <c r="S18" s="15"/>
      <c r="U18" s="15"/>
    </row>
    <row r="19" spans="1:21" x14ac:dyDescent="0.25">
      <c r="A19" t="s">
        <v>25</v>
      </c>
      <c r="B19" s="15">
        <v>77.14</v>
      </c>
      <c r="C19" s="15">
        <v>115.136</v>
      </c>
      <c r="D19">
        <v>-1</v>
      </c>
      <c r="I19" s="15"/>
      <c r="J19" s="15"/>
      <c r="O19" s="8">
        <v>19.710488342784529</v>
      </c>
      <c r="P19" s="9">
        <v>18</v>
      </c>
      <c r="R19" s="15"/>
      <c r="S19" s="15"/>
      <c r="U19" s="15"/>
    </row>
    <row r="20" spans="1:21" ht="15.75" thickBot="1" x14ac:dyDescent="0.3">
      <c r="A20" t="s">
        <v>25</v>
      </c>
      <c r="B20" s="15">
        <v>80.430000000000007</v>
      </c>
      <c r="C20" s="15">
        <v>116.69500000000001</v>
      </c>
      <c r="D20">
        <v>-1</v>
      </c>
      <c r="I20" s="15"/>
      <c r="J20" s="15"/>
      <c r="O20" s="10">
        <v>2544.150275520512</v>
      </c>
      <c r="P20" s="12">
        <v>2323.3673444794886</v>
      </c>
      <c r="R20" s="15"/>
      <c r="S20" s="15"/>
      <c r="U20" s="15"/>
    </row>
    <row r="21" spans="1:21" x14ac:dyDescent="0.25">
      <c r="A21" t="s">
        <v>25</v>
      </c>
      <c r="B21" s="15">
        <v>83.34</v>
      </c>
      <c r="C21" s="15">
        <v>118.071</v>
      </c>
      <c r="D21">
        <v>-1</v>
      </c>
      <c r="F21" s="15"/>
      <c r="I21" s="15"/>
      <c r="J21" s="15"/>
      <c r="R21" s="15"/>
      <c r="S21" s="15"/>
      <c r="T21" s="15"/>
      <c r="U21" s="15"/>
    </row>
    <row r="22" spans="1:21" ht="15.75" thickBot="1" x14ac:dyDescent="0.3">
      <c r="G22" s="26"/>
      <c r="I22" s="15"/>
      <c r="J22" s="15"/>
      <c r="O22" t="s">
        <v>30</v>
      </c>
    </row>
    <row r="23" spans="1:21" x14ac:dyDescent="0.25">
      <c r="A23" s="15">
        <f>AVERAGE(B2:B11)</f>
        <v>73.710999999999999</v>
      </c>
      <c r="B23" s="15">
        <v>80</v>
      </c>
      <c r="I23" s="15"/>
      <c r="J23" s="15"/>
      <c r="O23" s="5">
        <f t="array" ref="O23:Q27">LINEST(B2:B21,C2:D21,,TRUE)</f>
        <v>9.9042719757692321</v>
      </c>
      <c r="P23" s="6">
        <v>1.9478617488904011</v>
      </c>
      <c r="Q23" s="7">
        <v>-138.52332063208698</v>
      </c>
    </row>
    <row r="24" spans="1:21" x14ac:dyDescent="0.25">
      <c r="A24" s="15">
        <f>A23</f>
        <v>73.710999999999999</v>
      </c>
      <c r="B24" s="15">
        <v>125</v>
      </c>
      <c r="I24" s="24"/>
      <c r="J24" s="15"/>
      <c r="O24" s="8">
        <v>1.3544040252019407</v>
      </c>
      <c r="P24" s="4">
        <v>0.18279195600475492</v>
      </c>
      <c r="Q24" s="9">
        <v>19.460852681511263</v>
      </c>
    </row>
    <row r="25" spans="1:21" x14ac:dyDescent="0.25">
      <c r="A25" s="15">
        <f>AVERAGE(B12:B21)</f>
        <v>63.095000000000006</v>
      </c>
      <c r="B25" s="15">
        <v>80</v>
      </c>
      <c r="J25" s="15"/>
      <c r="O25" s="8">
        <v>0.88486010837758833</v>
      </c>
      <c r="P25" s="4">
        <v>5.7417226931059817</v>
      </c>
      <c r="Q25" s="9" t="e">
        <v>#N/A</v>
      </c>
    </row>
    <row r="26" spans="1:21" x14ac:dyDescent="0.25">
      <c r="A26" s="15">
        <f>A25</f>
        <v>63.095000000000006</v>
      </c>
      <c r="B26" s="15">
        <v>125</v>
      </c>
      <c r="J26" s="15"/>
      <c r="O26" s="8">
        <v>65.32324127831204</v>
      </c>
      <c r="P26" s="4">
        <v>17</v>
      </c>
      <c r="Q26" s="9" t="e">
        <v>#N/A</v>
      </c>
    </row>
    <row r="27" spans="1:21" ht="15.75" thickBot="1" x14ac:dyDescent="0.3">
      <c r="A27" s="15">
        <f>AVERAGE(C2:C21)</f>
        <v>106.23254999999999</v>
      </c>
      <c r="B27" s="15">
        <v>120</v>
      </c>
      <c r="O27" s="10">
        <v>4307.0721687630212</v>
      </c>
      <c r="P27" s="11">
        <v>560.44545123697958</v>
      </c>
      <c r="Q27" s="12" t="e">
        <v>#N/A</v>
      </c>
    </row>
    <row r="28" spans="1:21" x14ac:dyDescent="0.25">
      <c r="A28" s="15">
        <f>AVERAGE(C2:C11)</f>
        <v>103.8729</v>
      </c>
      <c r="B28" s="15">
        <f>AVERAGE(C12:C21)</f>
        <v>108.59220000000001</v>
      </c>
      <c r="F28" s="15"/>
    </row>
    <row r="29" spans="1:21" x14ac:dyDescent="0.25">
      <c r="A29" t="str">
        <f>"Adjusted Y, Medication: " &amp; FIXED(A23-B31*(A28-A27),2)</f>
        <v>Adjusted Y, Medication: 78.31</v>
      </c>
      <c r="F29" t="str">
        <f>"Actual Y, Medication: " &amp; FIXED(A23,2)</f>
        <v>Actual Y, Medication: 73.71</v>
      </c>
    </row>
    <row r="30" spans="1:21" ht="15.75" thickBot="1" x14ac:dyDescent="0.3">
      <c r="A30" t="str">
        <f>"Adjusted Y, Control: " &amp; FIXED(A25-B31*(B28-A27),2)</f>
        <v>Adjusted Y, Control: 58.50</v>
      </c>
      <c r="F30" t="str">
        <f>"Actual Y, Control: " &amp; FIXED(A25,2)</f>
        <v>Actual Y, Control: 63.10</v>
      </c>
    </row>
    <row r="31" spans="1:21" ht="15.75" thickBot="1" x14ac:dyDescent="0.3">
      <c r="A31" t="s">
        <v>28</v>
      </c>
      <c r="B31" s="30">
        <f>AVERAGE(O2,O9)</f>
        <v>1.9469286652831057</v>
      </c>
      <c r="F31" t="str">
        <f>"Mean of Covariate: " &amp; FIXED(A27,2)</f>
        <v>Mean of Covariate: 106.23</v>
      </c>
    </row>
    <row r="32" spans="1:21" x14ac:dyDescent="0.25">
      <c r="A32" t="s">
        <v>32</v>
      </c>
      <c r="B32" s="29">
        <f>DEVSQ(B2:B21)</f>
        <v>4867.5176200000005</v>
      </c>
    </row>
    <row r="34" spans="2:2" x14ac:dyDescent="0.25">
      <c r="B3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ANOVA, no covariate</vt:lpstr>
      <vt:lpstr>Covariate by Outcome Variable</vt:lpstr>
      <vt:lpstr>Running ANCOVA</vt:lpstr>
      <vt:lpstr>Common Regression Coefficient</vt:lpstr>
      <vt:lpstr>Testing the Common Regression</vt:lpstr>
      <vt:lpstr>Adjusting the Means Data</vt:lpstr>
      <vt:lpstr>Adjusting the Means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2010-10-31T00:55:36Z</dcterms:created>
  <dcterms:modified xsi:type="dcterms:W3CDTF">2012-07-25T23:24:49Z</dcterms:modified>
</cp:coreProperties>
</file>