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drawings/drawing8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114"/>
  <workbookPr codeName="ThisWorkbook" defaultThemeVersion="124226"/>
  <bookViews>
    <workbookView xWindow="480" yWindow="60" windowWidth="14355" windowHeight="8220" tabRatio="800" activeTab="4"/>
  </bookViews>
  <sheets>
    <sheet name="t test of Plot Yield" sheetId="6" r:id="rId1"/>
    <sheet name="Alpha charted" sheetId="10" r:id="rId2"/>
    <sheet name="Alpha and the Alternative" sheetId="12" r:id="rId3"/>
    <sheet name="Alpha and Beta" sheetId="14" r:id="rId4"/>
    <sheet name="Plot Yield Power Analysis" sheetId="7" r:id="rId5"/>
  </sheets>
  <definedNames>
    <definedName name="ControlGroup" localSheetId="0">'t test of Plot Yield'!$C$3:$C$14</definedName>
    <definedName name="Critical_value_in_bushels" localSheetId="0">'t test of Plot Yield'!$F$7</definedName>
    <definedName name="Critical_value_t" localSheetId="0">'t test of Plot Yield'!$F$6</definedName>
    <definedName name="df" localSheetId="0">'t test of Plot Yield'!$F$2</definedName>
    <definedName name="ExpGroup" localSheetId="0">'t test of Plot Yield'!$B$3:$B$14</definedName>
    <definedName name="Pooled_Variance" localSheetId="0">'t test of Plot Yield'!$F$3</definedName>
    <definedName name="_xlnm.Print_Area" localSheetId="0">'t test of Plot Yield'!$A$1:$M$35</definedName>
    <definedName name="StdError" localSheetId="0">'t test of Plot Yield'!$F$4</definedName>
    <definedName name="Sum_of_Squares_Within" localSheetId="0">'t test of Plot Yield'!$F$1</definedName>
    <definedName name="t_stat" localSheetId="0">'t test of Plot Yield'!$F$5</definedName>
  </definedNames>
  <calcPr calcId="144315"/>
</workbook>
</file>

<file path=xl/calcChain.xml><?xml version="1.0" encoding="utf-8"?>
<calcChain xmlns="http://schemas.openxmlformats.org/spreadsheetml/2006/main">
  <c r="W99" i="14" l="1"/>
  <c r="V99" i="14"/>
  <c r="S99" i="14"/>
  <c r="R99" i="14"/>
  <c r="T99" i="14" s="1"/>
  <c r="W98" i="14"/>
  <c r="V98" i="14"/>
  <c r="T98" i="14" s="1"/>
  <c r="X99" i="14" s="1"/>
  <c r="S98" i="14"/>
  <c r="R98" i="14"/>
  <c r="W97" i="14"/>
  <c r="V97" i="14"/>
  <c r="T97" i="14" s="1"/>
  <c r="X98" i="14" s="1"/>
  <c r="S97" i="14"/>
  <c r="R97" i="14"/>
  <c r="W96" i="14"/>
  <c r="V96" i="14"/>
  <c r="T96" i="14" s="1"/>
  <c r="X97" i="14" s="1"/>
  <c r="S96" i="14"/>
  <c r="R96" i="14"/>
  <c r="W95" i="14"/>
  <c r="V95" i="14"/>
  <c r="T95" i="14" s="1"/>
  <c r="X96" i="14" s="1"/>
  <c r="S95" i="14"/>
  <c r="R95" i="14"/>
  <c r="W94" i="14"/>
  <c r="V94" i="14"/>
  <c r="T94" i="14" s="1"/>
  <c r="X95" i="14" s="1"/>
  <c r="S94" i="14"/>
  <c r="R94" i="14"/>
  <c r="W93" i="14"/>
  <c r="V93" i="14"/>
  <c r="T93" i="14" s="1"/>
  <c r="X94" i="14" s="1"/>
  <c r="S93" i="14"/>
  <c r="R93" i="14"/>
  <c r="W92" i="14"/>
  <c r="V92" i="14"/>
  <c r="T92" i="14" s="1"/>
  <c r="X93" i="14" s="1"/>
  <c r="S92" i="14"/>
  <c r="R92" i="14"/>
  <c r="W91" i="14"/>
  <c r="V91" i="14"/>
  <c r="T91" i="14" s="1"/>
  <c r="X92" i="14" s="1"/>
  <c r="S91" i="14"/>
  <c r="R91" i="14"/>
  <c r="W90" i="14"/>
  <c r="V90" i="14"/>
  <c r="T90" i="14" s="1"/>
  <c r="X91" i="14" s="1"/>
  <c r="S90" i="14"/>
  <c r="R90" i="14"/>
  <c r="W89" i="14"/>
  <c r="V89" i="14"/>
  <c r="T89" i="14" s="1"/>
  <c r="X90" i="14" s="1"/>
  <c r="S89" i="14"/>
  <c r="R89" i="14"/>
  <c r="W88" i="14"/>
  <c r="V88" i="14"/>
  <c r="T88" i="14" s="1"/>
  <c r="X89" i="14" s="1"/>
  <c r="S88" i="14"/>
  <c r="R88" i="14"/>
  <c r="W87" i="14"/>
  <c r="V87" i="14"/>
  <c r="T87" i="14" s="1"/>
  <c r="X88" i="14" s="1"/>
  <c r="S87" i="14"/>
  <c r="R87" i="14"/>
  <c r="W86" i="14"/>
  <c r="V86" i="14"/>
  <c r="T86" i="14" s="1"/>
  <c r="X87" i="14" s="1"/>
  <c r="S86" i="14"/>
  <c r="R86" i="14"/>
  <c r="W85" i="14"/>
  <c r="V85" i="14"/>
  <c r="T85" i="14" s="1"/>
  <c r="X86" i="14" s="1"/>
  <c r="S85" i="14"/>
  <c r="R85" i="14"/>
  <c r="W84" i="14"/>
  <c r="V84" i="14"/>
  <c r="T84" i="14" s="1"/>
  <c r="X85" i="14" s="1"/>
  <c r="S84" i="14"/>
  <c r="R84" i="14"/>
  <c r="W83" i="14"/>
  <c r="V83" i="14"/>
  <c r="T83" i="14" s="1"/>
  <c r="X84" i="14" s="1"/>
  <c r="S83" i="14"/>
  <c r="R83" i="14"/>
  <c r="W82" i="14"/>
  <c r="V82" i="14"/>
  <c r="T82" i="14" s="1"/>
  <c r="X83" i="14" s="1"/>
  <c r="S82" i="14"/>
  <c r="R82" i="14"/>
  <c r="W81" i="14"/>
  <c r="V81" i="14"/>
  <c r="T81" i="14" s="1"/>
  <c r="X82" i="14" s="1"/>
  <c r="S81" i="14"/>
  <c r="R81" i="14"/>
  <c r="W80" i="14"/>
  <c r="V80" i="14"/>
  <c r="T80" i="14" s="1"/>
  <c r="X81" i="14" s="1"/>
  <c r="S80" i="14"/>
  <c r="R80" i="14"/>
  <c r="W79" i="14"/>
  <c r="V79" i="14"/>
  <c r="T79" i="14" s="1"/>
  <c r="X80" i="14" s="1"/>
  <c r="S79" i="14"/>
  <c r="R79" i="14"/>
  <c r="W78" i="14"/>
  <c r="V78" i="14"/>
  <c r="T78" i="14" s="1"/>
  <c r="X79" i="14" s="1"/>
  <c r="S78" i="14"/>
  <c r="R78" i="14"/>
  <c r="W77" i="14"/>
  <c r="V77" i="14"/>
  <c r="T77" i="14" s="1"/>
  <c r="X78" i="14" s="1"/>
  <c r="S77" i="14"/>
  <c r="R77" i="14"/>
  <c r="W76" i="14"/>
  <c r="V76" i="14"/>
  <c r="T76" i="14" s="1"/>
  <c r="X77" i="14" s="1"/>
  <c r="S76" i="14"/>
  <c r="R76" i="14"/>
  <c r="W75" i="14"/>
  <c r="V75" i="14"/>
  <c r="T75" i="14" s="1"/>
  <c r="X76" i="14" s="1"/>
  <c r="S75" i="14"/>
  <c r="R75" i="14"/>
  <c r="W74" i="14"/>
  <c r="V74" i="14"/>
  <c r="T74" i="14" s="1"/>
  <c r="X75" i="14" s="1"/>
  <c r="S74" i="14"/>
  <c r="R74" i="14"/>
  <c r="W73" i="14"/>
  <c r="V73" i="14"/>
  <c r="T73" i="14" s="1"/>
  <c r="X74" i="14" s="1"/>
  <c r="S73" i="14"/>
  <c r="R73" i="14"/>
  <c r="W72" i="14"/>
  <c r="V72" i="14"/>
  <c r="T72" i="14" s="1"/>
  <c r="X73" i="14" s="1"/>
  <c r="S72" i="14"/>
  <c r="R72" i="14"/>
  <c r="W71" i="14"/>
  <c r="V71" i="14"/>
  <c r="T71" i="14" s="1"/>
  <c r="X72" i="14" s="1"/>
  <c r="S71" i="14"/>
  <c r="R71" i="14"/>
  <c r="W70" i="14"/>
  <c r="V70" i="14"/>
  <c r="T70" i="14" s="1"/>
  <c r="X71" i="14" s="1"/>
  <c r="S70" i="14"/>
  <c r="R70" i="14"/>
  <c r="W69" i="14"/>
  <c r="V69" i="14"/>
  <c r="T69" i="14" s="1"/>
  <c r="X70" i="14" s="1"/>
  <c r="S69" i="14"/>
  <c r="R69" i="14"/>
  <c r="W68" i="14"/>
  <c r="V68" i="14"/>
  <c r="T68" i="14" s="1"/>
  <c r="X69" i="14" s="1"/>
  <c r="S68" i="14"/>
  <c r="R68" i="14"/>
  <c r="W67" i="14"/>
  <c r="V67" i="14"/>
  <c r="T67" i="14" s="1"/>
  <c r="X68" i="14" s="1"/>
  <c r="S67" i="14"/>
  <c r="R67" i="14"/>
  <c r="W66" i="14"/>
  <c r="V66" i="14"/>
  <c r="S66" i="14"/>
  <c r="U66" i="14" s="1"/>
  <c r="R66" i="14"/>
  <c r="T66" i="14" s="1"/>
  <c r="X67" i="14" s="1"/>
  <c r="W65" i="14"/>
  <c r="V65" i="14"/>
  <c r="S65" i="14"/>
  <c r="R65" i="14"/>
  <c r="T65" i="14" s="1"/>
  <c r="X66" i="14" s="1"/>
  <c r="W64" i="14"/>
  <c r="V64" i="14"/>
  <c r="S64" i="14"/>
  <c r="R64" i="14"/>
  <c r="T64" i="14" s="1"/>
  <c r="X65" i="14" s="1"/>
  <c r="W63" i="14"/>
  <c r="V63" i="14"/>
  <c r="T63" i="14"/>
  <c r="X64" i="14" s="1"/>
  <c r="S63" i="14"/>
  <c r="R63" i="14"/>
  <c r="W62" i="14"/>
  <c r="V62" i="14"/>
  <c r="T62" i="14"/>
  <c r="X63" i="14" s="1"/>
  <c r="S62" i="14"/>
  <c r="R62" i="14"/>
  <c r="W61" i="14"/>
  <c r="V61" i="14"/>
  <c r="T61" i="14"/>
  <c r="X62" i="14" s="1"/>
  <c r="S61" i="14"/>
  <c r="R61" i="14"/>
  <c r="W60" i="14"/>
  <c r="V60" i="14"/>
  <c r="T60" i="14"/>
  <c r="X61" i="14" s="1"/>
  <c r="S60" i="14"/>
  <c r="R60" i="14"/>
  <c r="V59" i="14"/>
  <c r="T59" i="14" s="1"/>
  <c r="X60" i="14" s="1"/>
  <c r="S59" i="14"/>
  <c r="R59" i="14"/>
  <c r="V58" i="14"/>
  <c r="T58" i="14"/>
  <c r="X59" i="14" s="1"/>
  <c r="S58" i="14"/>
  <c r="R58" i="14"/>
  <c r="V57" i="14"/>
  <c r="T57" i="14" s="1"/>
  <c r="X58" i="14" s="1"/>
  <c r="S57" i="14"/>
  <c r="R57" i="14"/>
  <c r="V56" i="14"/>
  <c r="T56" i="14"/>
  <c r="X57" i="14" s="1"/>
  <c r="S56" i="14"/>
  <c r="R56" i="14"/>
  <c r="V55" i="14"/>
  <c r="T55" i="14" s="1"/>
  <c r="X56" i="14" s="1"/>
  <c r="S55" i="14"/>
  <c r="R55" i="14"/>
  <c r="V54" i="14"/>
  <c r="T54" i="14"/>
  <c r="X55" i="14" s="1"/>
  <c r="S54" i="14"/>
  <c r="R54" i="14"/>
  <c r="V53" i="14"/>
  <c r="T53" i="14" s="1"/>
  <c r="X54" i="14" s="1"/>
  <c r="S53" i="14"/>
  <c r="R53" i="14"/>
  <c r="V52" i="14"/>
  <c r="T52" i="14"/>
  <c r="X53" i="14" s="1"/>
  <c r="S52" i="14"/>
  <c r="R52" i="14"/>
  <c r="V51" i="14"/>
  <c r="T51" i="14" s="1"/>
  <c r="X52" i="14" s="1"/>
  <c r="S51" i="14"/>
  <c r="R51" i="14"/>
  <c r="V50" i="14"/>
  <c r="T50" i="14"/>
  <c r="X51" i="14" s="1"/>
  <c r="S50" i="14"/>
  <c r="R50" i="14"/>
  <c r="V49" i="14"/>
  <c r="T49" i="14" s="1"/>
  <c r="X50" i="14" s="1"/>
  <c r="S49" i="14"/>
  <c r="R49" i="14"/>
  <c r="V48" i="14"/>
  <c r="T48" i="14"/>
  <c r="X49" i="14" s="1"/>
  <c r="S48" i="14"/>
  <c r="R48" i="14"/>
  <c r="V47" i="14"/>
  <c r="T47" i="14" s="1"/>
  <c r="X48" i="14" s="1"/>
  <c r="S47" i="14"/>
  <c r="R47" i="14"/>
  <c r="V46" i="14"/>
  <c r="T46" i="14"/>
  <c r="X47" i="14" s="1"/>
  <c r="S46" i="14"/>
  <c r="R46" i="14"/>
  <c r="V45" i="14"/>
  <c r="T45" i="14" s="1"/>
  <c r="X46" i="14" s="1"/>
  <c r="S45" i="14"/>
  <c r="R45" i="14"/>
  <c r="V44" i="14"/>
  <c r="T44" i="14"/>
  <c r="X45" i="14" s="1"/>
  <c r="S44" i="14"/>
  <c r="R44" i="14"/>
  <c r="V43" i="14"/>
  <c r="T43" i="14"/>
  <c r="X44" i="14" s="1"/>
  <c r="S43" i="14"/>
  <c r="R43" i="14"/>
  <c r="U43" i="14" s="1"/>
  <c r="V42" i="14"/>
  <c r="T42" i="14" s="1"/>
  <c r="X43" i="14" s="1"/>
  <c r="S42" i="14"/>
  <c r="R42" i="14"/>
  <c r="V41" i="14"/>
  <c r="T41" i="14"/>
  <c r="X42" i="14" s="1"/>
  <c r="S41" i="14"/>
  <c r="R41" i="14"/>
  <c r="V40" i="14"/>
  <c r="T40" i="14" s="1"/>
  <c r="X41" i="14" s="1"/>
  <c r="S40" i="14"/>
  <c r="R40" i="14"/>
  <c r="V39" i="14"/>
  <c r="T39" i="14"/>
  <c r="X40" i="14" s="1"/>
  <c r="S39" i="14"/>
  <c r="R39" i="14"/>
  <c r="V38" i="14"/>
  <c r="T38" i="14" s="1"/>
  <c r="X39" i="14" s="1"/>
  <c r="S38" i="14"/>
  <c r="R38" i="14"/>
  <c r="V37" i="14"/>
  <c r="T37" i="14"/>
  <c r="X38" i="14" s="1"/>
  <c r="S37" i="14"/>
  <c r="R37" i="14"/>
  <c r="V36" i="14"/>
  <c r="T36" i="14" s="1"/>
  <c r="X37" i="14" s="1"/>
  <c r="S36" i="14"/>
  <c r="R36" i="14"/>
  <c r="V35" i="14"/>
  <c r="T35" i="14"/>
  <c r="X36" i="14" s="1"/>
  <c r="S35" i="14"/>
  <c r="R35" i="14"/>
  <c r="V34" i="14"/>
  <c r="T34" i="14" s="1"/>
  <c r="X35" i="14" s="1"/>
  <c r="S34" i="14"/>
  <c r="R34" i="14"/>
  <c r="V33" i="14"/>
  <c r="T33" i="14"/>
  <c r="X34" i="14" s="1"/>
  <c r="S33" i="14"/>
  <c r="R33" i="14"/>
  <c r="V32" i="14"/>
  <c r="T32" i="14" s="1"/>
  <c r="X33" i="14" s="1"/>
  <c r="S32" i="14"/>
  <c r="R32" i="14"/>
  <c r="V31" i="14"/>
  <c r="T31" i="14"/>
  <c r="X32" i="14" s="1"/>
  <c r="S31" i="14"/>
  <c r="R31" i="14"/>
  <c r="V30" i="14"/>
  <c r="T30" i="14" s="1"/>
  <c r="X31" i="14" s="1"/>
  <c r="S30" i="14"/>
  <c r="R30" i="14"/>
  <c r="V29" i="14"/>
  <c r="T29" i="14"/>
  <c r="X30" i="14" s="1"/>
  <c r="S29" i="14"/>
  <c r="R29" i="14"/>
  <c r="V28" i="14"/>
  <c r="T28" i="14" s="1"/>
  <c r="X29" i="14" s="1"/>
  <c r="S28" i="14"/>
  <c r="R28" i="14"/>
  <c r="V27" i="14"/>
  <c r="T27" i="14"/>
  <c r="X28" i="14" s="1"/>
  <c r="S27" i="14"/>
  <c r="R27" i="14"/>
  <c r="V26" i="14"/>
  <c r="T26" i="14" s="1"/>
  <c r="X27" i="14" s="1"/>
  <c r="S26" i="14"/>
  <c r="R26" i="14"/>
  <c r="V25" i="14"/>
  <c r="T25" i="14"/>
  <c r="X26" i="14" s="1"/>
  <c r="S25" i="14"/>
  <c r="R25" i="14"/>
  <c r="V24" i="14"/>
  <c r="T24" i="14" s="1"/>
  <c r="X25" i="14" s="1"/>
  <c r="R24" i="14"/>
  <c r="V23" i="14"/>
  <c r="T23" i="14" s="1"/>
  <c r="X24" i="14" s="1"/>
  <c r="R23" i="14"/>
  <c r="V22" i="14"/>
  <c r="T22" i="14" s="1"/>
  <c r="X23" i="14" s="1"/>
  <c r="R22" i="14"/>
  <c r="V21" i="14"/>
  <c r="T21" i="14" s="1"/>
  <c r="X22" i="14" s="1"/>
  <c r="R21" i="14"/>
  <c r="V20" i="14"/>
  <c r="T20" i="14" s="1"/>
  <c r="X21" i="14" s="1"/>
  <c r="R20" i="14"/>
  <c r="V19" i="14"/>
  <c r="T19" i="14" s="1"/>
  <c r="X20" i="14" s="1"/>
  <c r="R19" i="14"/>
  <c r="V18" i="14"/>
  <c r="T18" i="14" s="1"/>
  <c r="X19" i="14" s="1"/>
  <c r="R18" i="14"/>
  <c r="V17" i="14"/>
  <c r="T17" i="14" s="1"/>
  <c r="X18" i="14" s="1"/>
  <c r="R17" i="14"/>
  <c r="V16" i="14"/>
  <c r="T16" i="14" s="1"/>
  <c r="X17" i="14" s="1"/>
  <c r="R16" i="14"/>
  <c r="V15" i="14"/>
  <c r="T15" i="14" s="1"/>
  <c r="X16" i="14" s="1"/>
  <c r="R15" i="14"/>
  <c r="V14" i="14"/>
  <c r="T14" i="14" s="1"/>
  <c r="X15" i="14" s="1"/>
  <c r="R14" i="14"/>
  <c r="V13" i="14"/>
  <c r="T13" i="14" s="1"/>
  <c r="X14" i="14" s="1"/>
  <c r="R13" i="14"/>
  <c r="V12" i="14"/>
  <c r="T12" i="14" s="1"/>
  <c r="X13" i="14" s="1"/>
  <c r="R12" i="14"/>
  <c r="V11" i="14"/>
  <c r="T11" i="14" s="1"/>
  <c r="X12" i="14" s="1"/>
  <c r="R11" i="14"/>
  <c r="V10" i="14"/>
  <c r="T10" i="14" s="1"/>
  <c r="X11" i="14" s="1"/>
  <c r="R10" i="14"/>
  <c r="V9" i="14"/>
  <c r="T9" i="14" s="1"/>
  <c r="X10" i="14" s="1"/>
  <c r="R9" i="14"/>
  <c r="V8" i="14"/>
  <c r="T8" i="14" s="1"/>
  <c r="X9" i="14" s="1"/>
  <c r="R8" i="14"/>
  <c r="V7" i="14"/>
  <c r="T7" i="14" s="1"/>
  <c r="X8" i="14" s="1"/>
  <c r="R7" i="14"/>
  <c r="V6" i="14"/>
  <c r="T6" i="14" s="1"/>
  <c r="X7" i="14" s="1"/>
  <c r="R6" i="14"/>
  <c r="V5" i="14"/>
  <c r="T5" i="14" s="1"/>
  <c r="X6" i="14" s="1"/>
  <c r="R5" i="14"/>
  <c r="V4" i="14"/>
  <c r="T4" i="14" s="1"/>
  <c r="X5" i="14" s="1"/>
  <c r="R4" i="14"/>
  <c r="V3" i="14"/>
  <c r="T3" i="14" s="1"/>
  <c r="X4" i="14" s="1"/>
  <c r="R3" i="14"/>
  <c r="V2" i="14"/>
  <c r="T2" i="14" s="1"/>
  <c r="X3" i="14" s="1"/>
  <c r="R2" i="14"/>
  <c r="Y3" i="12"/>
  <c r="Y4" i="12"/>
  <c r="Y5" i="12"/>
  <c r="Y6" i="12"/>
  <c r="Y7" i="12"/>
  <c r="Y8" i="12"/>
  <c r="Y9" i="12"/>
  <c r="Y10" i="12"/>
  <c r="Y11" i="12"/>
  <c r="Y12" i="12"/>
  <c r="Y13" i="12"/>
  <c r="Y14" i="12"/>
  <c r="Y15" i="12"/>
  <c r="Y16" i="12"/>
  <c r="Y17" i="12"/>
  <c r="Y18" i="12"/>
  <c r="Y19" i="12"/>
  <c r="Y20" i="12"/>
  <c r="Y21" i="12"/>
  <c r="Y22" i="12"/>
  <c r="Y23" i="12"/>
  <c r="Y24" i="12"/>
  <c r="Y25" i="12"/>
  <c r="Y26" i="12"/>
  <c r="Y27" i="12"/>
  <c r="Y28" i="12"/>
  <c r="Y29" i="12"/>
  <c r="Y30" i="12"/>
  <c r="Y31" i="12"/>
  <c r="Y32" i="12"/>
  <c r="Y33" i="12"/>
  <c r="Y34" i="12"/>
  <c r="Y35" i="12"/>
  <c r="Y36" i="12"/>
  <c r="Y37" i="12"/>
  <c r="Y38" i="12"/>
  <c r="Y39" i="12"/>
  <c r="Y40" i="12"/>
  <c r="Y41" i="12"/>
  <c r="Y42" i="12"/>
  <c r="Y43" i="12"/>
  <c r="Y44" i="12"/>
  <c r="Y45" i="12"/>
  <c r="Y46" i="12"/>
  <c r="Y47" i="12"/>
  <c r="Y48" i="12"/>
  <c r="Y49" i="12"/>
  <c r="Y50" i="12"/>
  <c r="Y51" i="12"/>
  <c r="Y52" i="12"/>
  <c r="Y53" i="12"/>
  <c r="Y54" i="12"/>
  <c r="Y55" i="12"/>
  <c r="Y56" i="12"/>
  <c r="Y57" i="12"/>
  <c r="Y58" i="12"/>
  <c r="Y59" i="12"/>
  <c r="Y60" i="12"/>
  <c r="Y61" i="12"/>
  <c r="Y62" i="12"/>
  <c r="Y63" i="12"/>
  <c r="Y64" i="12"/>
  <c r="Y65" i="12"/>
  <c r="Y66" i="12"/>
  <c r="Y67" i="12"/>
  <c r="Y68" i="12"/>
  <c r="Y69" i="12"/>
  <c r="Y70" i="12"/>
  <c r="Y71" i="12"/>
  <c r="Y72" i="12"/>
  <c r="Y73" i="12"/>
  <c r="Y74" i="12"/>
  <c r="Y75" i="12"/>
  <c r="Y76" i="12"/>
  <c r="Y77" i="12"/>
  <c r="Y78" i="12"/>
  <c r="Y79" i="12"/>
  <c r="Y80" i="12"/>
  <c r="Y81" i="12"/>
  <c r="Y82" i="12"/>
  <c r="Y83" i="12"/>
  <c r="Y84" i="12"/>
  <c r="Y85" i="12"/>
  <c r="Y87" i="12"/>
  <c r="Y88" i="12"/>
  <c r="Y89" i="12"/>
  <c r="Y90" i="12"/>
  <c r="Y91" i="12"/>
  <c r="Y92" i="12"/>
  <c r="Y93" i="12"/>
  <c r="Y94" i="12"/>
  <c r="Y95" i="12"/>
  <c r="Y96" i="12"/>
  <c r="Y97" i="12"/>
  <c r="Y98" i="12"/>
  <c r="Y99" i="12"/>
  <c r="AA86" i="12"/>
  <c r="Y86" i="12" s="1"/>
  <c r="AA87" i="12"/>
  <c r="AA88" i="12"/>
  <c r="AA89" i="12"/>
  <c r="AA90" i="12"/>
  <c r="AA91" i="12"/>
  <c r="AA92" i="12"/>
  <c r="AA93" i="12"/>
  <c r="AA94" i="12"/>
  <c r="AA95" i="12"/>
  <c r="AA96" i="12"/>
  <c r="AA97" i="12"/>
  <c r="AA98" i="12"/>
  <c r="AA99" i="12"/>
  <c r="AA3" i="12"/>
  <c r="AA4" i="12"/>
  <c r="AA5" i="12"/>
  <c r="AA6" i="12"/>
  <c r="AA7" i="12"/>
  <c r="AA8" i="12"/>
  <c r="AA9" i="12"/>
  <c r="AA10" i="12"/>
  <c r="AA11" i="12"/>
  <c r="AA12" i="12"/>
  <c r="AA13" i="12"/>
  <c r="AA14" i="12"/>
  <c r="AA15" i="12"/>
  <c r="AA16" i="12"/>
  <c r="AA17" i="12"/>
  <c r="AA18" i="12"/>
  <c r="AA19" i="12"/>
  <c r="AA20" i="12"/>
  <c r="AA21" i="12"/>
  <c r="AA22" i="12"/>
  <c r="AA23" i="12"/>
  <c r="AA24" i="12"/>
  <c r="AA25" i="12"/>
  <c r="AA26" i="12"/>
  <c r="AA27" i="12"/>
  <c r="AA28" i="12"/>
  <c r="AA29" i="12"/>
  <c r="AA30" i="12"/>
  <c r="AA31" i="12"/>
  <c r="AA32" i="12"/>
  <c r="AA33" i="12"/>
  <c r="AA34" i="12"/>
  <c r="AA35" i="12"/>
  <c r="AA36" i="12"/>
  <c r="AA37" i="12"/>
  <c r="AA38" i="12"/>
  <c r="AA39" i="12"/>
  <c r="AA40" i="12"/>
  <c r="AA41" i="12"/>
  <c r="AA42" i="12"/>
  <c r="AA43" i="12"/>
  <c r="AA44" i="12"/>
  <c r="AA45" i="12"/>
  <c r="AA46" i="12"/>
  <c r="AA47" i="12"/>
  <c r="AA48" i="12"/>
  <c r="AA49" i="12"/>
  <c r="AA50" i="12"/>
  <c r="AA51" i="12"/>
  <c r="AA52" i="12"/>
  <c r="AA53" i="12"/>
  <c r="AA54" i="12"/>
  <c r="AA55" i="12"/>
  <c r="AA56" i="12"/>
  <c r="AA57" i="12"/>
  <c r="AA58" i="12"/>
  <c r="AA59" i="12"/>
  <c r="AA60" i="12"/>
  <c r="AA61" i="12"/>
  <c r="AA62" i="12"/>
  <c r="AA63" i="12"/>
  <c r="AA64" i="12"/>
  <c r="AA65" i="12"/>
  <c r="AA66" i="12"/>
  <c r="AA67" i="12"/>
  <c r="AA68" i="12"/>
  <c r="AA69" i="12"/>
  <c r="AA70" i="12"/>
  <c r="AA71" i="12"/>
  <c r="AA72" i="12"/>
  <c r="AA73" i="12"/>
  <c r="AA74" i="12"/>
  <c r="AA75" i="12"/>
  <c r="AA76" i="12"/>
  <c r="AA77" i="12"/>
  <c r="AA78" i="12"/>
  <c r="AA79" i="12"/>
  <c r="AA80" i="12"/>
  <c r="AA81" i="12"/>
  <c r="AA82" i="12"/>
  <c r="AA83" i="12"/>
  <c r="AA84" i="12"/>
  <c r="AA85" i="12"/>
  <c r="AA2" i="12"/>
  <c r="Y2" i="12" s="1"/>
  <c r="W86" i="12"/>
  <c r="W87" i="12"/>
  <c r="W88" i="12"/>
  <c r="W89" i="12"/>
  <c r="W90" i="12"/>
  <c r="W91" i="12"/>
  <c r="W92" i="12"/>
  <c r="W93" i="12"/>
  <c r="W94" i="12"/>
  <c r="W95" i="12"/>
  <c r="W96" i="12"/>
  <c r="W97" i="12"/>
  <c r="W98" i="12"/>
  <c r="W99" i="12"/>
  <c r="AB86" i="12"/>
  <c r="AB87" i="12"/>
  <c r="AB88" i="12"/>
  <c r="AB89" i="12"/>
  <c r="AB90" i="12"/>
  <c r="AB91" i="12"/>
  <c r="AB92" i="12"/>
  <c r="AB93" i="12"/>
  <c r="AB94" i="12"/>
  <c r="AB95" i="12"/>
  <c r="AB96" i="12"/>
  <c r="AB97" i="12"/>
  <c r="AB98" i="12"/>
  <c r="AB99" i="12"/>
  <c r="X99" i="12"/>
  <c r="X98" i="12"/>
  <c r="X97" i="12"/>
  <c r="X96" i="12"/>
  <c r="X95" i="12"/>
  <c r="X94" i="12"/>
  <c r="X93" i="12"/>
  <c r="X92" i="12"/>
  <c r="X91" i="12"/>
  <c r="X90" i="12"/>
  <c r="X89" i="12"/>
  <c r="X88" i="12"/>
  <c r="X87" i="12"/>
  <c r="X86" i="12"/>
  <c r="X85" i="12"/>
  <c r="X84" i="12"/>
  <c r="X83" i="12"/>
  <c r="X82" i="12"/>
  <c r="X81" i="12"/>
  <c r="X80" i="12"/>
  <c r="X79" i="12"/>
  <c r="X78" i="12"/>
  <c r="X77" i="12"/>
  <c r="X76" i="12"/>
  <c r="X75" i="12"/>
  <c r="X74" i="12"/>
  <c r="X73" i="12"/>
  <c r="X72" i="12"/>
  <c r="X71" i="12"/>
  <c r="X70" i="12"/>
  <c r="X69" i="12"/>
  <c r="X68" i="12"/>
  <c r="X67" i="12"/>
  <c r="X66" i="12"/>
  <c r="Z66" i="12" s="1"/>
  <c r="X65" i="12"/>
  <c r="X64" i="12"/>
  <c r="X63" i="12"/>
  <c r="X62" i="12"/>
  <c r="X61" i="12"/>
  <c r="X60" i="12"/>
  <c r="X59" i="12"/>
  <c r="X58" i="12"/>
  <c r="X57" i="12"/>
  <c r="X56" i="12"/>
  <c r="X55" i="12"/>
  <c r="X54" i="12"/>
  <c r="X53" i="12"/>
  <c r="X52" i="12"/>
  <c r="X51" i="12"/>
  <c r="X50" i="12"/>
  <c r="X49" i="12"/>
  <c r="X48" i="12"/>
  <c r="X47" i="12"/>
  <c r="X46" i="12"/>
  <c r="X45" i="12"/>
  <c r="X44" i="12"/>
  <c r="X43" i="12"/>
  <c r="X42" i="12"/>
  <c r="X41" i="12"/>
  <c r="X40" i="12"/>
  <c r="X39" i="12"/>
  <c r="X38" i="12"/>
  <c r="X37" i="12"/>
  <c r="X36" i="12"/>
  <c r="X35" i="12"/>
  <c r="X34" i="12"/>
  <c r="X33" i="12"/>
  <c r="X32" i="12"/>
  <c r="X31" i="12"/>
  <c r="X30" i="12"/>
  <c r="X29" i="12"/>
  <c r="X28" i="12"/>
  <c r="X27" i="12"/>
  <c r="X26" i="12"/>
  <c r="X25" i="12"/>
  <c r="AB85" i="12"/>
  <c r="W85" i="12"/>
  <c r="AB84" i="12"/>
  <c r="W84" i="12"/>
  <c r="AB83" i="12"/>
  <c r="W83" i="12"/>
  <c r="AB82" i="12"/>
  <c r="W82" i="12"/>
  <c r="AB81" i="12"/>
  <c r="W81" i="12"/>
  <c r="AB80" i="12"/>
  <c r="W80" i="12"/>
  <c r="AB79" i="12"/>
  <c r="W79" i="12"/>
  <c r="AB78" i="12"/>
  <c r="W78" i="12"/>
  <c r="AB77" i="12"/>
  <c r="W77" i="12"/>
  <c r="AB76" i="12"/>
  <c r="W76" i="12"/>
  <c r="AB75" i="12"/>
  <c r="W75" i="12"/>
  <c r="AB74" i="12"/>
  <c r="W74" i="12"/>
  <c r="AB73" i="12"/>
  <c r="W73" i="12"/>
  <c r="AB72" i="12"/>
  <c r="W72" i="12"/>
  <c r="AB71" i="12"/>
  <c r="W71" i="12"/>
  <c r="AB70" i="12"/>
  <c r="W70" i="12"/>
  <c r="AB69" i="12"/>
  <c r="W69" i="12"/>
  <c r="AB68" i="12"/>
  <c r="W68" i="12"/>
  <c r="AB67" i="12"/>
  <c r="W67" i="12"/>
  <c r="AB66" i="12"/>
  <c r="W66" i="12"/>
  <c r="AB65" i="12"/>
  <c r="W65" i="12"/>
  <c r="AB64" i="12"/>
  <c r="W64" i="12"/>
  <c r="AB63" i="12"/>
  <c r="W63" i="12"/>
  <c r="AB62" i="12"/>
  <c r="W62" i="12"/>
  <c r="AB61" i="12"/>
  <c r="W61" i="12"/>
  <c r="AB60" i="12"/>
  <c r="W60" i="12"/>
  <c r="W59" i="12"/>
  <c r="W58" i="12"/>
  <c r="W57" i="12"/>
  <c r="W56" i="12"/>
  <c r="W55" i="12"/>
  <c r="W54" i="12"/>
  <c r="W53" i="12"/>
  <c r="W52" i="12"/>
  <c r="W51" i="12"/>
  <c r="W50" i="12"/>
  <c r="W49" i="12"/>
  <c r="W48" i="12"/>
  <c r="W47" i="12"/>
  <c r="W46" i="12"/>
  <c r="W45" i="12"/>
  <c r="W44" i="12"/>
  <c r="W43" i="12"/>
  <c r="Z43" i="12" s="1"/>
  <c r="W42" i="12"/>
  <c r="W41" i="12"/>
  <c r="W40" i="12"/>
  <c r="W39" i="12"/>
  <c r="W38" i="12"/>
  <c r="W37" i="12"/>
  <c r="W36" i="12"/>
  <c r="W35" i="12"/>
  <c r="W34" i="12"/>
  <c r="W33" i="12"/>
  <c r="W32" i="12"/>
  <c r="W31" i="12"/>
  <c r="W30" i="12"/>
  <c r="W29" i="12"/>
  <c r="W28" i="12"/>
  <c r="W27" i="12"/>
  <c r="W26" i="12"/>
  <c r="W25" i="12"/>
  <c r="W24" i="12"/>
  <c r="W23" i="12"/>
  <c r="W22" i="12"/>
  <c r="W21" i="12"/>
  <c r="W20" i="12"/>
  <c r="W19" i="12"/>
  <c r="W18" i="12"/>
  <c r="W17" i="12"/>
  <c r="W16" i="12"/>
  <c r="W15" i="12"/>
  <c r="W14" i="12"/>
  <c r="W13" i="12"/>
  <c r="W12" i="12"/>
  <c r="W11" i="12"/>
  <c r="W10" i="12"/>
  <c r="W9" i="12"/>
  <c r="W8" i="12"/>
  <c r="W7" i="12"/>
  <c r="W6" i="12"/>
  <c r="W5" i="12"/>
  <c r="W4" i="12"/>
  <c r="W3" i="12"/>
  <c r="W2" i="12"/>
  <c r="Z2" i="10"/>
  <c r="Z3" i="10"/>
  <c r="Z4" i="10"/>
  <c r="Z5" i="10"/>
  <c r="Z6" i="10"/>
  <c r="Z7" i="10"/>
  <c r="Z8" i="10"/>
  <c r="Z9" i="10"/>
  <c r="Z10" i="10"/>
  <c r="Z11" i="10"/>
  <c r="Z12" i="10"/>
  <c r="Z13" i="10"/>
  <c r="Z14" i="10"/>
  <c r="Z15" i="10"/>
  <c r="X15" i="10" s="1"/>
  <c r="Z16" i="10"/>
  <c r="Z17" i="10"/>
  <c r="X17" i="10" s="1"/>
  <c r="Z18" i="10"/>
  <c r="Z19" i="10"/>
  <c r="X19" i="10" s="1"/>
  <c r="Z20" i="10"/>
  <c r="Z21" i="10"/>
  <c r="X21" i="10" s="1"/>
  <c r="Z22" i="10"/>
  <c r="Z23" i="10"/>
  <c r="X23" i="10" s="1"/>
  <c r="Z24" i="10"/>
  <c r="Z25" i="10"/>
  <c r="X25" i="10" s="1"/>
  <c r="Z26" i="10"/>
  <c r="Z27" i="10"/>
  <c r="X27" i="10" s="1"/>
  <c r="Z28" i="10"/>
  <c r="Z29" i="10"/>
  <c r="X29" i="10" s="1"/>
  <c r="Z30" i="10"/>
  <c r="Z31" i="10"/>
  <c r="X31" i="10" s="1"/>
  <c r="Z32" i="10"/>
  <c r="Z33" i="10"/>
  <c r="X33" i="10" s="1"/>
  <c r="Z34" i="10"/>
  <c r="Z35" i="10"/>
  <c r="X35" i="10" s="1"/>
  <c r="Z36" i="10"/>
  <c r="Z37" i="10"/>
  <c r="X37" i="10" s="1"/>
  <c r="Z38" i="10"/>
  <c r="Z39" i="10"/>
  <c r="X39" i="10" s="1"/>
  <c r="Z40" i="10"/>
  <c r="Z41" i="10"/>
  <c r="X41" i="10" s="1"/>
  <c r="Z42" i="10"/>
  <c r="Z43" i="10"/>
  <c r="X43" i="10" s="1"/>
  <c r="Z44" i="10"/>
  <c r="Z45" i="10"/>
  <c r="X45" i="10" s="1"/>
  <c r="Z46" i="10"/>
  <c r="Z47" i="10"/>
  <c r="X47" i="10" s="1"/>
  <c r="Z48" i="10"/>
  <c r="Z49" i="10"/>
  <c r="X49" i="10" s="1"/>
  <c r="Z50" i="10"/>
  <c r="Z51" i="10"/>
  <c r="X51" i="10" s="1"/>
  <c r="Z52" i="10"/>
  <c r="Z53" i="10"/>
  <c r="X53" i="10" s="1"/>
  <c r="Z54" i="10"/>
  <c r="Z55" i="10"/>
  <c r="X55" i="10" s="1"/>
  <c r="Z56" i="10"/>
  <c r="Z57" i="10"/>
  <c r="X57" i="10" s="1"/>
  <c r="Z58" i="10"/>
  <c r="Z59" i="10"/>
  <c r="X59" i="10" s="1"/>
  <c r="X2" i="10"/>
  <c r="X3" i="10"/>
  <c r="X4" i="10"/>
  <c r="X5" i="10"/>
  <c r="X6" i="10"/>
  <c r="X7" i="10"/>
  <c r="X8" i="10"/>
  <c r="X9" i="10"/>
  <c r="X10" i="10"/>
  <c r="X11" i="10"/>
  <c r="X12" i="10"/>
  <c r="X13" i="10"/>
  <c r="X14" i="10"/>
  <c r="X16" i="10"/>
  <c r="X18" i="10"/>
  <c r="X20" i="10"/>
  <c r="X22" i="10"/>
  <c r="X24" i="10"/>
  <c r="X26" i="10"/>
  <c r="X28" i="10"/>
  <c r="X30" i="10"/>
  <c r="X32" i="10"/>
  <c r="X34" i="10"/>
  <c r="X36" i="10"/>
  <c r="X38" i="10"/>
  <c r="X40" i="10"/>
  <c r="X42" i="10"/>
  <c r="X44" i="10"/>
  <c r="X46" i="10"/>
  <c r="X48" i="10"/>
  <c r="X50" i="10"/>
  <c r="X52" i="10"/>
  <c r="X54" i="10"/>
  <c r="X56" i="10"/>
  <c r="X58" i="10"/>
  <c r="X2" i="14" l="1"/>
  <c r="Z85" i="10"/>
  <c r="X85" i="10" s="1"/>
  <c r="W85" i="10"/>
  <c r="Z84" i="10"/>
  <c r="X84" i="10" s="1"/>
  <c r="W84" i="10"/>
  <c r="Z83" i="10"/>
  <c r="X83" i="10" s="1"/>
  <c r="W83" i="10"/>
  <c r="Z82" i="10"/>
  <c r="X82" i="10" s="1"/>
  <c r="W82" i="10"/>
  <c r="Z81" i="10"/>
  <c r="X81" i="10" s="1"/>
  <c r="W81" i="10"/>
  <c r="Z80" i="10"/>
  <c r="X80" i="10" s="1"/>
  <c r="W80" i="10"/>
  <c r="Z79" i="10"/>
  <c r="X79" i="10" s="1"/>
  <c r="W79" i="10"/>
  <c r="Z78" i="10"/>
  <c r="X78" i="10" s="1"/>
  <c r="W78" i="10"/>
  <c r="Z77" i="10"/>
  <c r="X77" i="10" s="1"/>
  <c r="W77" i="10"/>
  <c r="Z76" i="10"/>
  <c r="X76" i="10" s="1"/>
  <c r="W76" i="10"/>
  <c r="Z75" i="10"/>
  <c r="X75" i="10" s="1"/>
  <c r="W75" i="10"/>
  <c r="Z74" i="10"/>
  <c r="X74" i="10" s="1"/>
  <c r="W74" i="10"/>
  <c r="Z73" i="10"/>
  <c r="X73" i="10" s="1"/>
  <c r="W73" i="10"/>
  <c r="Z72" i="10"/>
  <c r="X72" i="10" s="1"/>
  <c r="W72" i="10"/>
  <c r="Z71" i="10"/>
  <c r="X71" i="10" s="1"/>
  <c r="W71" i="10"/>
  <c r="Z70" i="10"/>
  <c r="X70" i="10" s="1"/>
  <c r="W70" i="10"/>
  <c r="Z69" i="10"/>
  <c r="X69" i="10" s="1"/>
  <c r="W69" i="10"/>
  <c r="Z68" i="10"/>
  <c r="X68" i="10" s="1"/>
  <c r="W68" i="10"/>
  <c r="Z67" i="10"/>
  <c r="X67" i="10" s="1"/>
  <c r="W67" i="10"/>
  <c r="Z66" i="10"/>
  <c r="X66" i="10" s="1"/>
  <c r="W66" i="10"/>
  <c r="Z65" i="10"/>
  <c r="X65" i="10" s="1"/>
  <c r="W65" i="10"/>
  <c r="Z64" i="10"/>
  <c r="X64" i="10" s="1"/>
  <c r="W64" i="10"/>
  <c r="Z63" i="10"/>
  <c r="X63" i="10" s="1"/>
  <c r="W63" i="10"/>
  <c r="Z62" i="10"/>
  <c r="X62" i="10" s="1"/>
  <c r="W62" i="10"/>
  <c r="Z61" i="10"/>
  <c r="X61" i="10" s="1"/>
  <c r="W61" i="10"/>
  <c r="Z60" i="10"/>
  <c r="X60" i="10" s="1"/>
  <c r="W60" i="10"/>
  <c r="W59" i="10"/>
  <c r="W58" i="10"/>
  <c r="W57" i="10"/>
  <c r="W56" i="10"/>
  <c r="W55" i="10"/>
  <c r="W54" i="10"/>
  <c r="W53" i="10"/>
  <c r="W52" i="10"/>
  <c r="W51" i="10"/>
  <c r="W50" i="10"/>
  <c r="W49" i="10"/>
  <c r="W48" i="10"/>
  <c r="W47" i="10"/>
  <c r="W46" i="10"/>
  <c r="W45" i="10"/>
  <c r="W44" i="10"/>
  <c r="W43" i="10"/>
  <c r="Y43" i="10" s="1"/>
  <c r="W42" i="10"/>
  <c r="W41" i="10"/>
  <c r="W40" i="10"/>
  <c r="W39" i="10"/>
  <c r="W38" i="10"/>
  <c r="W37" i="10"/>
  <c r="W36" i="10"/>
  <c r="W35" i="10"/>
  <c r="W34" i="10"/>
  <c r="W33" i="10"/>
  <c r="W32" i="10"/>
  <c r="W31" i="10"/>
  <c r="W30" i="10"/>
  <c r="W29" i="10"/>
  <c r="W28" i="10"/>
  <c r="W27" i="10"/>
  <c r="W26" i="10"/>
  <c r="W25" i="10"/>
  <c r="W24" i="10"/>
  <c r="W23" i="10"/>
  <c r="W22" i="10"/>
  <c r="W21" i="10"/>
  <c r="W20" i="10"/>
  <c r="W19" i="10"/>
  <c r="W18" i="10"/>
  <c r="W17" i="10"/>
  <c r="W16" i="10"/>
  <c r="W15" i="10"/>
  <c r="W14" i="10"/>
  <c r="W13" i="10"/>
  <c r="W12" i="10"/>
  <c r="W11" i="10"/>
  <c r="W10" i="10"/>
  <c r="W9" i="10"/>
  <c r="W8" i="10"/>
  <c r="W7" i="10"/>
  <c r="W6" i="10"/>
  <c r="W5" i="10"/>
  <c r="W4" i="10"/>
  <c r="W3" i="10"/>
  <c r="W2" i="10"/>
  <c r="AB108" i="7" l="1"/>
  <c r="V108" i="7"/>
  <c r="X108" i="7" s="1"/>
  <c r="W108" i="7"/>
  <c r="Y108" i="7" s="1"/>
  <c r="AB69" i="7" l="1"/>
  <c r="AB71" i="7"/>
  <c r="AB72" i="7"/>
  <c r="AB73" i="7"/>
  <c r="AB74" i="7"/>
  <c r="AB75" i="7"/>
  <c r="AB76" i="7"/>
  <c r="AB77" i="7"/>
  <c r="AB78" i="7"/>
  <c r="AB79" i="7"/>
  <c r="AB80" i="7"/>
  <c r="AB81" i="7"/>
  <c r="AB82" i="7"/>
  <c r="AB83" i="7"/>
  <c r="AB84" i="7"/>
  <c r="AB85" i="7"/>
  <c r="AB86" i="7"/>
  <c r="AB87" i="7"/>
  <c r="AB88" i="7"/>
  <c r="AB89" i="7"/>
  <c r="AB90" i="7"/>
  <c r="AB91" i="7"/>
  <c r="AB92" i="7"/>
  <c r="AB93" i="7"/>
  <c r="AB94" i="7"/>
  <c r="AB95" i="7"/>
  <c r="AB96" i="7"/>
  <c r="AB97" i="7"/>
  <c r="AB98" i="7"/>
  <c r="AB99" i="7"/>
  <c r="AB100" i="7"/>
  <c r="AB101" i="7"/>
  <c r="AB102" i="7"/>
  <c r="AB103" i="7"/>
  <c r="AB104" i="7"/>
  <c r="AB105" i="7"/>
  <c r="AB106" i="7"/>
  <c r="AB107" i="7"/>
  <c r="AB70" i="7"/>
  <c r="V3" i="7"/>
  <c r="V4" i="7"/>
  <c r="V5" i="7"/>
  <c r="V6" i="7"/>
  <c r="V7" i="7"/>
  <c r="V8" i="7"/>
  <c r="V9" i="7"/>
  <c r="V10" i="7"/>
  <c r="V11" i="7"/>
  <c r="V12" i="7"/>
  <c r="V13" i="7"/>
  <c r="V14" i="7"/>
  <c r="V15" i="7"/>
  <c r="V16" i="7"/>
  <c r="V17" i="7"/>
  <c r="V18" i="7"/>
  <c r="V19" i="7"/>
  <c r="V20" i="7"/>
  <c r="V21" i="7"/>
  <c r="V22" i="7"/>
  <c r="V23" i="7"/>
  <c r="V24" i="7"/>
  <c r="V25" i="7"/>
  <c r="V26" i="7"/>
  <c r="V27" i="7"/>
  <c r="V28" i="7"/>
  <c r="V29" i="7"/>
  <c r="V30" i="7"/>
  <c r="V31" i="7"/>
  <c r="V32" i="7"/>
  <c r="V33" i="7"/>
  <c r="V34" i="7"/>
  <c r="V35" i="7"/>
  <c r="V36" i="7"/>
  <c r="V37" i="7"/>
  <c r="V38" i="7"/>
  <c r="V39" i="7"/>
  <c r="V40" i="7"/>
  <c r="V41" i="7"/>
  <c r="V42" i="7"/>
  <c r="V43" i="7"/>
  <c r="V44" i="7"/>
  <c r="V45" i="7"/>
  <c r="V46" i="7"/>
  <c r="V47" i="7"/>
  <c r="V48" i="7"/>
  <c r="V49" i="7"/>
  <c r="V50" i="7"/>
  <c r="V51" i="7"/>
  <c r="V52" i="7"/>
  <c r="Z52" i="7" s="1"/>
  <c r="V53" i="7"/>
  <c r="V54" i="7"/>
  <c r="V55" i="7"/>
  <c r="V56" i="7"/>
  <c r="V57" i="7"/>
  <c r="V58" i="7"/>
  <c r="V59" i="7"/>
  <c r="V60" i="7"/>
  <c r="V61" i="7"/>
  <c r="V62" i="7"/>
  <c r="V63" i="7"/>
  <c r="V64" i="7"/>
  <c r="V65" i="7"/>
  <c r="V66" i="7"/>
  <c r="V67" i="7"/>
  <c r="V68" i="7"/>
  <c r="V69" i="7"/>
  <c r="X69" i="7" s="1"/>
  <c r="V70" i="7"/>
  <c r="V71" i="7"/>
  <c r="V72" i="7"/>
  <c r="V73" i="7"/>
  <c r="V74" i="7"/>
  <c r="V75" i="7"/>
  <c r="V76" i="7"/>
  <c r="V77" i="7"/>
  <c r="V78" i="7"/>
  <c r="V79" i="7"/>
  <c r="V80" i="7"/>
  <c r="V81" i="7"/>
  <c r="V82" i="7"/>
  <c r="V83" i="7"/>
  <c r="V84" i="7"/>
  <c r="V85" i="7"/>
  <c r="V86" i="7"/>
  <c r="V87" i="7"/>
  <c r="V88" i="7"/>
  <c r="V89" i="7"/>
  <c r="V90" i="7"/>
  <c r="V91" i="7"/>
  <c r="V92" i="7"/>
  <c r="V93" i="7"/>
  <c r="V94" i="7"/>
  <c r="V95" i="7"/>
  <c r="V96" i="7"/>
  <c r="V97" i="7"/>
  <c r="V98" i="7"/>
  <c r="V99" i="7"/>
  <c r="V100" i="7"/>
  <c r="V101" i="7"/>
  <c r="V102" i="7"/>
  <c r="V103" i="7"/>
  <c r="V104" i="7"/>
  <c r="X104" i="7" s="1"/>
  <c r="V105" i="7"/>
  <c r="V106" i="7"/>
  <c r="V107" i="7"/>
  <c r="V2" i="7"/>
  <c r="X107" i="7"/>
  <c r="X106" i="7"/>
  <c r="X105" i="7"/>
  <c r="W107" i="7"/>
  <c r="Y107" i="7" s="1"/>
  <c r="W106" i="7"/>
  <c r="Y106" i="7" s="1"/>
  <c r="X103" i="7"/>
  <c r="W105" i="7"/>
  <c r="Y105" i="7" s="1"/>
  <c r="X102" i="7"/>
  <c r="W104" i="7"/>
  <c r="Y104" i="7" s="1"/>
  <c r="X101" i="7"/>
  <c r="W103" i="7"/>
  <c r="Y103" i="7" s="1"/>
  <c r="X100" i="7"/>
  <c r="W102" i="7"/>
  <c r="Y102" i="7" s="1"/>
  <c r="X99" i="7"/>
  <c r="W101" i="7"/>
  <c r="Y101" i="7" s="1"/>
  <c r="X98" i="7"/>
  <c r="W100" i="7"/>
  <c r="Y100" i="7" s="1"/>
  <c r="X97" i="7"/>
  <c r="W99" i="7"/>
  <c r="Y99" i="7" s="1"/>
  <c r="X96" i="7"/>
  <c r="W98" i="7"/>
  <c r="Y98" i="7" s="1"/>
  <c r="X95" i="7"/>
  <c r="W97" i="7"/>
  <c r="Y97" i="7" s="1"/>
  <c r="X94" i="7"/>
  <c r="W96" i="7"/>
  <c r="Y96" i="7" s="1"/>
  <c r="X93" i="7"/>
  <c r="W95" i="7"/>
  <c r="Y95" i="7" s="1"/>
  <c r="X92" i="7"/>
  <c r="W94" i="7"/>
  <c r="Y94" i="7" s="1"/>
  <c r="X91" i="7"/>
  <c r="W93" i="7"/>
  <c r="Y93" i="7" s="1"/>
  <c r="X90" i="7"/>
  <c r="W92" i="7"/>
  <c r="Y92" i="7" s="1"/>
  <c r="X89" i="7"/>
  <c r="W91" i="7"/>
  <c r="Y91" i="7" s="1"/>
  <c r="X88" i="7"/>
  <c r="W90" i="7"/>
  <c r="Y90" i="7" s="1"/>
  <c r="X87" i="7"/>
  <c r="W89" i="7"/>
  <c r="Y89" i="7" s="1"/>
  <c r="X86" i="7"/>
  <c r="W88" i="7"/>
  <c r="Y88" i="7" s="1"/>
  <c r="X85" i="7"/>
  <c r="W87" i="7"/>
  <c r="Y87" i="7" s="1"/>
  <c r="X84" i="7"/>
  <c r="W86" i="7"/>
  <c r="Y86" i="7" s="1"/>
  <c r="X83" i="7"/>
  <c r="W85" i="7"/>
  <c r="Y85" i="7" s="1"/>
  <c r="X82" i="7"/>
  <c r="W84" i="7"/>
  <c r="Y84" i="7" s="1"/>
  <c r="X81" i="7"/>
  <c r="W83" i="7"/>
  <c r="Y83" i="7" s="1"/>
  <c r="X80" i="7"/>
  <c r="W82" i="7"/>
  <c r="Y82" i="7" s="1"/>
  <c r="X79" i="7"/>
  <c r="W81" i="7"/>
  <c r="Y81" i="7" s="1"/>
  <c r="X78" i="7"/>
  <c r="W80" i="7"/>
  <c r="Y80" i="7" s="1"/>
  <c r="X77" i="7"/>
  <c r="W79" i="7"/>
  <c r="Y79" i="7" s="1"/>
  <c r="X76" i="7"/>
  <c r="W78" i="7"/>
  <c r="Y78" i="7" s="1"/>
  <c r="X75" i="7"/>
  <c r="W77" i="7"/>
  <c r="Y77" i="7" s="1"/>
  <c r="X74" i="7"/>
  <c r="W76" i="7"/>
  <c r="Y76" i="7" s="1"/>
  <c r="X73" i="7"/>
  <c r="W75" i="7"/>
  <c r="Y75" i="7" s="1"/>
  <c r="X72" i="7"/>
  <c r="AD71" i="7"/>
  <c r="W74" i="7"/>
  <c r="Y74" i="7" s="1"/>
  <c r="X71" i="7"/>
  <c r="AD70" i="7"/>
  <c r="W73" i="7"/>
  <c r="Y73" i="7" s="1"/>
  <c r="X70" i="7"/>
  <c r="W72" i="7"/>
  <c r="Y72" i="7" s="1"/>
  <c r="W71" i="7"/>
  <c r="Y71" i="7" s="1"/>
  <c r="W70" i="7"/>
  <c r="Y70" i="7" s="1"/>
  <c r="W69" i="7"/>
  <c r="Y69" i="7" s="1"/>
  <c r="W68" i="7"/>
  <c r="W67" i="7"/>
  <c r="W66" i="7"/>
  <c r="W65" i="7"/>
  <c r="W64" i="7"/>
  <c r="W63" i="7"/>
  <c r="W62" i="7"/>
  <c r="W61" i="7"/>
  <c r="W60" i="7"/>
  <c r="W59" i="7"/>
  <c r="W58" i="7"/>
  <c r="W57" i="7"/>
  <c r="W56" i="7"/>
  <c r="W55" i="7"/>
  <c r="W54" i="7"/>
  <c r="W53" i="7"/>
  <c r="W52" i="7"/>
  <c r="W51" i="7"/>
  <c r="W50" i="7"/>
  <c r="W49" i="7"/>
  <c r="W48" i="7"/>
  <c r="W47" i="7"/>
  <c r="W46" i="7"/>
  <c r="W45" i="7"/>
  <c r="W44" i="7"/>
  <c r="W43" i="7"/>
  <c r="W42" i="7"/>
  <c r="W41" i="7"/>
  <c r="W40" i="7"/>
  <c r="W39" i="7"/>
  <c r="W38" i="7"/>
  <c r="W37" i="7"/>
  <c r="W36" i="7"/>
  <c r="W35" i="7"/>
  <c r="W34" i="7"/>
  <c r="W33" i="7"/>
  <c r="W32" i="7"/>
  <c r="W31" i="7"/>
  <c r="W30" i="7"/>
  <c r="W29" i="7"/>
  <c r="W28" i="7"/>
  <c r="W27" i="7"/>
  <c r="W26" i="7"/>
  <c r="W25" i="7"/>
  <c r="C19" i="6"/>
  <c r="B19" i="6"/>
  <c r="C18" i="6"/>
  <c r="B18" i="6"/>
  <c r="C17" i="6"/>
  <c r="B17" i="6"/>
  <c r="C16" i="6"/>
  <c r="B16" i="6"/>
  <c r="F9" i="6"/>
  <c r="L8" i="6"/>
  <c r="L3" i="6"/>
  <c r="L2" i="6"/>
  <c r="F2" i="6"/>
  <c r="F1" i="6"/>
  <c r="F6" i="6" l="1"/>
  <c r="O5" i="7"/>
  <c r="F3" i="6"/>
  <c r="L9" i="6" s="1"/>
  <c r="L10" i="6" s="1"/>
  <c r="L4" i="6"/>
  <c r="F16" i="6"/>
  <c r="O4" i="7"/>
  <c r="Z75" i="7"/>
  <c r="AD72" i="7"/>
  <c r="AD73" i="7" s="1"/>
  <c r="F4" i="6"/>
  <c r="Q66" i="14" l="1"/>
  <c r="Q65" i="14"/>
  <c r="Q64" i="14"/>
  <c r="Q63" i="14"/>
  <c r="Q62" i="14"/>
  <c r="Q61" i="14"/>
  <c r="Q60" i="14"/>
  <c r="Q58" i="14"/>
  <c r="Q56" i="14"/>
  <c r="Q54" i="14"/>
  <c r="Q52" i="14"/>
  <c r="Q50" i="14"/>
  <c r="Q48" i="14"/>
  <c r="Q46" i="14"/>
  <c r="Q44" i="14"/>
  <c r="Q43" i="14"/>
  <c r="Q41" i="14"/>
  <c r="Q39" i="14"/>
  <c r="Q37" i="14"/>
  <c r="Q35" i="14"/>
  <c r="Q33" i="14"/>
  <c r="Q31" i="14"/>
  <c r="Q29" i="14"/>
  <c r="Q27" i="14"/>
  <c r="Q25" i="14"/>
  <c r="Q24" i="14"/>
  <c r="Q23" i="14"/>
  <c r="Q22" i="14"/>
  <c r="Q21" i="14"/>
  <c r="Q99" i="14"/>
  <c r="Q98" i="14"/>
  <c r="Q97" i="14"/>
  <c r="Q96" i="14"/>
  <c r="Q95" i="14"/>
  <c r="Q94" i="14"/>
  <c r="Q93" i="14"/>
  <c r="Q92" i="14"/>
  <c r="Q91" i="14"/>
  <c r="Q90" i="14"/>
  <c r="Q89" i="14"/>
  <c r="Q88" i="14"/>
  <c r="Q87" i="14"/>
  <c r="Q86" i="14"/>
  <c r="Q85" i="14"/>
  <c r="Q84" i="14"/>
  <c r="Q83" i="14"/>
  <c r="Q82" i="14"/>
  <c r="Q81" i="14"/>
  <c r="Q80" i="14"/>
  <c r="Q79" i="14"/>
  <c r="Q78" i="14"/>
  <c r="Q77" i="14"/>
  <c r="Q76" i="14"/>
  <c r="Q75" i="14"/>
  <c r="Q74" i="14"/>
  <c r="Q73" i="14"/>
  <c r="Q72" i="14"/>
  <c r="Q71" i="14"/>
  <c r="Q70" i="14"/>
  <c r="Q69" i="14"/>
  <c r="Q68" i="14"/>
  <c r="Q67" i="14"/>
  <c r="Q59" i="14"/>
  <c r="Q57" i="14"/>
  <c r="Q55" i="14"/>
  <c r="Q53" i="14"/>
  <c r="Q51" i="14"/>
  <c r="Q49" i="14"/>
  <c r="Q47" i="14"/>
  <c r="Q45" i="14"/>
  <c r="Q42" i="14"/>
  <c r="Q40" i="14"/>
  <c r="Q38" i="14"/>
  <c r="Q36" i="14"/>
  <c r="Q34" i="14"/>
  <c r="Q32" i="14"/>
  <c r="Q30" i="14"/>
  <c r="Q28" i="14"/>
  <c r="Q26" i="14"/>
  <c r="Q20" i="14"/>
  <c r="Q19" i="14"/>
  <c r="Q18" i="14"/>
  <c r="Q17" i="14"/>
  <c r="Q16" i="14"/>
  <c r="Q15" i="14"/>
  <c r="Q14" i="14"/>
  <c r="Q13" i="14"/>
  <c r="Q12" i="14"/>
  <c r="Q11" i="14"/>
  <c r="Q10" i="14"/>
  <c r="Q9" i="14"/>
  <c r="Q8" i="14"/>
  <c r="Q7" i="14"/>
  <c r="Q6" i="14"/>
  <c r="Q5" i="14"/>
  <c r="Q4" i="14"/>
  <c r="Q3" i="14"/>
  <c r="Q2" i="14"/>
  <c r="V86" i="12"/>
  <c r="V87" i="12"/>
  <c r="V88" i="12"/>
  <c r="V89" i="12"/>
  <c r="V90" i="12"/>
  <c r="V91" i="12"/>
  <c r="V92" i="12"/>
  <c r="V93" i="12"/>
  <c r="V94" i="12"/>
  <c r="V95" i="12"/>
  <c r="V96" i="12"/>
  <c r="V97" i="12"/>
  <c r="V98" i="12"/>
  <c r="V99" i="12"/>
  <c r="L5" i="6"/>
  <c r="L6" i="6" s="1"/>
  <c r="V85" i="12"/>
  <c r="V84" i="12"/>
  <c r="V83" i="12"/>
  <c r="V82" i="12"/>
  <c r="V81" i="12"/>
  <c r="V80" i="12"/>
  <c r="V79" i="12"/>
  <c r="V78" i="12"/>
  <c r="V77" i="12"/>
  <c r="V76" i="12"/>
  <c r="V75" i="12"/>
  <c r="V74" i="12"/>
  <c r="V73" i="12"/>
  <c r="V72" i="12"/>
  <c r="V71" i="12"/>
  <c r="V70" i="12"/>
  <c r="V69" i="12"/>
  <c r="V68" i="12"/>
  <c r="V67" i="12"/>
  <c r="V64" i="12"/>
  <c r="V62" i="12"/>
  <c r="V59" i="12"/>
  <c r="V57" i="12"/>
  <c r="V55" i="12"/>
  <c r="V53" i="12"/>
  <c r="V51" i="12"/>
  <c r="V49" i="12"/>
  <c r="V47" i="12"/>
  <c r="V45" i="12"/>
  <c r="V65" i="12"/>
  <c r="V63" i="12"/>
  <c r="V60" i="12"/>
  <c r="V56" i="12"/>
  <c r="V52" i="12"/>
  <c r="V48" i="12"/>
  <c r="V44" i="12"/>
  <c r="V43" i="12"/>
  <c r="V41" i="12"/>
  <c r="V39" i="12"/>
  <c r="V37" i="12"/>
  <c r="V35" i="12"/>
  <c r="V33" i="12"/>
  <c r="V31" i="12"/>
  <c r="V29" i="12"/>
  <c r="V27" i="12"/>
  <c r="V25" i="12"/>
  <c r="V23" i="12"/>
  <c r="V21" i="12"/>
  <c r="V19" i="12"/>
  <c r="V17" i="12"/>
  <c r="V34" i="12"/>
  <c r="V30" i="12"/>
  <c r="V28" i="12"/>
  <c r="V24" i="12"/>
  <c r="V22" i="12"/>
  <c r="V18" i="12"/>
  <c r="V16" i="12"/>
  <c r="V14" i="12"/>
  <c r="V12" i="12"/>
  <c r="V10" i="12"/>
  <c r="V8" i="12"/>
  <c r="V6" i="12"/>
  <c r="V5" i="12"/>
  <c r="V3" i="12"/>
  <c r="V66" i="12"/>
  <c r="V61" i="12"/>
  <c r="V58" i="12"/>
  <c r="V54" i="12"/>
  <c r="V50" i="12"/>
  <c r="V46" i="12"/>
  <c r="V42" i="12"/>
  <c r="V40" i="12"/>
  <c r="V38" i="12"/>
  <c r="V36" i="12"/>
  <c r="V32" i="12"/>
  <c r="V26" i="12"/>
  <c r="V20" i="12"/>
  <c r="V15" i="12"/>
  <c r="V13" i="12"/>
  <c r="V11" i="12"/>
  <c r="V9" i="12"/>
  <c r="V7" i="12"/>
  <c r="V4" i="12"/>
  <c r="V2" i="12"/>
  <c r="V85" i="10"/>
  <c r="V84" i="10"/>
  <c r="V83" i="10"/>
  <c r="V82" i="10"/>
  <c r="V81" i="10"/>
  <c r="V80" i="10"/>
  <c r="V79" i="10"/>
  <c r="V78" i="10"/>
  <c r="V77" i="10"/>
  <c r="V76" i="10"/>
  <c r="V75" i="10"/>
  <c r="V74" i="10"/>
  <c r="V73" i="10"/>
  <c r="V72" i="10"/>
  <c r="V71" i="10"/>
  <c r="V70" i="10"/>
  <c r="V69" i="10"/>
  <c r="V68" i="10"/>
  <c r="V67" i="10"/>
  <c r="V64" i="10"/>
  <c r="V62" i="10"/>
  <c r="V59" i="10"/>
  <c r="V57" i="10"/>
  <c r="V55" i="10"/>
  <c r="V53" i="10"/>
  <c r="V51" i="10"/>
  <c r="V49" i="10"/>
  <c r="V47" i="10"/>
  <c r="V45" i="10"/>
  <c r="V65" i="10"/>
  <c r="V63" i="10"/>
  <c r="V60" i="10"/>
  <c r="V56" i="10"/>
  <c r="V52" i="10"/>
  <c r="V48" i="10"/>
  <c r="V44" i="10"/>
  <c r="V43" i="10"/>
  <c r="V41" i="10"/>
  <c r="V39" i="10"/>
  <c r="V37" i="10"/>
  <c r="V35" i="10"/>
  <c r="V33" i="10"/>
  <c r="V31" i="10"/>
  <c r="V29" i="10"/>
  <c r="V27" i="10"/>
  <c r="V25" i="10"/>
  <c r="V23" i="10"/>
  <c r="V21" i="10"/>
  <c r="V19" i="10"/>
  <c r="V17" i="10"/>
  <c r="V34" i="10"/>
  <c r="V30" i="10"/>
  <c r="V28" i="10"/>
  <c r="V26" i="10"/>
  <c r="V24" i="10"/>
  <c r="V22" i="10"/>
  <c r="V20" i="10"/>
  <c r="V18" i="10"/>
  <c r="V15" i="10"/>
  <c r="V13" i="10"/>
  <c r="V11" i="10"/>
  <c r="V9" i="10"/>
  <c r="V8" i="10"/>
  <c r="V6" i="10"/>
  <c r="V4" i="10"/>
  <c r="V2" i="10"/>
  <c r="V66" i="10"/>
  <c r="V61" i="10"/>
  <c r="V58" i="10"/>
  <c r="V54" i="10"/>
  <c r="V50" i="10"/>
  <c r="V46" i="10"/>
  <c r="V42" i="10"/>
  <c r="V40" i="10"/>
  <c r="V38" i="10"/>
  <c r="V36" i="10"/>
  <c r="V32" i="10"/>
  <c r="V16" i="10"/>
  <c r="V14" i="10"/>
  <c r="V12" i="10"/>
  <c r="V10" i="10"/>
  <c r="V7" i="10"/>
  <c r="V5" i="10"/>
  <c r="V3" i="10"/>
  <c r="O8" i="7"/>
  <c r="U108" i="7"/>
  <c r="O6" i="7"/>
  <c r="F5" i="6"/>
  <c r="F8" i="6" s="1"/>
  <c r="U4" i="7"/>
  <c r="U6" i="7"/>
  <c r="U8" i="7"/>
  <c r="U10" i="7"/>
  <c r="U12" i="7"/>
  <c r="U14" i="7"/>
  <c r="U16" i="7"/>
  <c r="U18" i="7"/>
  <c r="U20" i="7"/>
  <c r="U22" i="7"/>
  <c r="U24" i="7"/>
  <c r="U26" i="7"/>
  <c r="U28" i="7"/>
  <c r="U30" i="7"/>
  <c r="U32" i="7"/>
  <c r="U34" i="7"/>
  <c r="U36" i="7"/>
  <c r="U38" i="7"/>
  <c r="U40" i="7"/>
  <c r="U42" i="7"/>
  <c r="U44" i="7"/>
  <c r="U46" i="7"/>
  <c r="U48" i="7"/>
  <c r="U50" i="7"/>
  <c r="U52" i="7"/>
  <c r="U54" i="7"/>
  <c r="U56" i="7"/>
  <c r="U58" i="7"/>
  <c r="U60" i="7"/>
  <c r="U62" i="7"/>
  <c r="U64" i="7"/>
  <c r="U66" i="7"/>
  <c r="U68" i="7"/>
  <c r="U70" i="7"/>
  <c r="U72" i="7"/>
  <c r="U74" i="7"/>
  <c r="U76" i="7"/>
  <c r="U78" i="7"/>
  <c r="U80" i="7"/>
  <c r="U82" i="7"/>
  <c r="U84" i="7"/>
  <c r="U86" i="7"/>
  <c r="U88" i="7"/>
  <c r="U90" i="7"/>
  <c r="U92" i="7"/>
  <c r="U94" i="7"/>
  <c r="U96" i="7"/>
  <c r="U98" i="7"/>
  <c r="U100" i="7"/>
  <c r="U102" i="7"/>
  <c r="U104" i="7"/>
  <c r="U106" i="7"/>
  <c r="U2" i="7"/>
  <c r="U107" i="7"/>
  <c r="U5" i="7"/>
  <c r="U7" i="7"/>
  <c r="U9" i="7"/>
  <c r="U11" i="7"/>
  <c r="U13" i="7"/>
  <c r="U15" i="7"/>
  <c r="U17" i="7"/>
  <c r="U19" i="7"/>
  <c r="U21" i="7"/>
  <c r="U23" i="7"/>
  <c r="U25" i="7"/>
  <c r="U27" i="7"/>
  <c r="U29" i="7"/>
  <c r="U31" i="7"/>
  <c r="U33" i="7"/>
  <c r="U35" i="7"/>
  <c r="U37" i="7"/>
  <c r="U39" i="7"/>
  <c r="U41" i="7"/>
  <c r="U43" i="7"/>
  <c r="U45" i="7"/>
  <c r="U47" i="7"/>
  <c r="U49" i="7"/>
  <c r="U51" i="7"/>
  <c r="U53" i="7"/>
  <c r="U55" i="7"/>
  <c r="U57" i="7"/>
  <c r="U59" i="7"/>
  <c r="U61" i="7"/>
  <c r="U65" i="7"/>
  <c r="U69" i="7"/>
  <c r="U73" i="7"/>
  <c r="U77" i="7"/>
  <c r="U81" i="7"/>
  <c r="U85" i="7"/>
  <c r="U89" i="7"/>
  <c r="U93" i="7"/>
  <c r="U97" i="7"/>
  <c r="U101" i="7"/>
  <c r="U105" i="7"/>
  <c r="U63" i="7"/>
  <c r="U67" i="7"/>
  <c r="U71" i="7"/>
  <c r="U75" i="7"/>
  <c r="U79" i="7"/>
  <c r="U83" i="7"/>
  <c r="U87" i="7"/>
  <c r="U91" i="7"/>
  <c r="U95" i="7"/>
  <c r="U99" i="7"/>
  <c r="U103" i="7"/>
  <c r="U3" i="7"/>
  <c r="F7" i="6"/>
  <c r="O7" i="7" l="1"/>
  <c r="O9" i="7" s="1"/>
  <c r="O10" i="7" s="1"/>
</calcChain>
</file>

<file path=xl/sharedStrings.xml><?xml version="1.0" encoding="utf-8"?>
<sst xmlns="http://schemas.openxmlformats.org/spreadsheetml/2006/main" count="64" uniqueCount="39">
  <si>
    <t>Alpha</t>
  </si>
  <si>
    <t>t</t>
  </si>
  <si>
    <t>x axis</t>
  </si>
  <si>
    <t>Control</t>
  </si>
  <si>
    <t>Treatment</t>
  </si>
  <si>
    <t>Means</t>
  </si>
  <si>
    <t>Power</t>
  </si>
  <si>
    <t>Plot Yield in Bushels</t>
  </si>
  <si>
    <t>Sum of Squares Within</t>
  </si>
  <si>
    <t>=DEVSQ(ExpGroup)+DEVSQ(ControlGroup)</t>
  </si>
  <si>
    <t>Experimental Group</t>
  </si>
  <si>
    <t>Control Group</t>
  </si>
  <si>
    <t>Degrees of Freedom (df)</t>
  </si>
  <si>
    <t>=(COUNT(ExpGroup)-1)+(COUNT(ControlGroup)-1)</t>
  </si>
  <si>
    <t>Pooled Within Groups Variance</t>
  </si>
  <si>
    <t>=Sum_of_Squares_Within/df</t>
  </si>
  <si>
    <t>Standard Error of Difference Between Means</t>
  </si>
  <si>
    <t>=SQRT(Pooled_Variance*(1/COUNT(ExpGroup)+1/COUNT(ControlGroup)))</t>
  </si>
  <si>
    <t>t statistic</t>
  </si>
  <si>
    <t>=(AVERAGE(ExpGroup)-AVERAGE(ControlGroup))/StdError</t>
  </si>
  <si>
    <t>Critical value, .05, directional</t>
  </si>
  <si>
    <t>=T.INV(0.95,df)</t>
  </si>
  <si>
    <t>Critical value, .05, directional, in bushels</t>
  </si>
  <si>
    <t>=Critical_value_t*StdError</t>
  </si>
  <si>
    <t>p(t[22])</t>
  </si>
  <si>
    <t>=T.DIST.RT(t_stat,df)</t>
  </si>
  <si>
    <t>=T.TEST(ExpGroup,ControlGroup,2,2)</t>
  </si>
  <si>
    <t>Mean</t>
  </si>
  <si>
    <t>Difference between group means</t>
  </si>
  <si>
    <t>Count</t>
  </si>
  <si>
    <t>Std. Dev.</t>
  </si>
  <si>
    <t>Variance</t>
  </si>
  <si>
    <t>Std Error</t>
  </si>
  <si>
    <t>Mean, Maggie's</t>
  </si>
  <si>
    <t>Mean, McDonald's</t>
  </si>
  <si>
    <t>Critical value</t>
  </si>
  <si>
    <t>Observed mean difference</t>
  </si>
  <si>
    <t>Area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</si>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</sst>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%"/>
    <numFmt numFmtId="165" formatCode="0.0"/>
    <numFmt numFmtId="166" formatCode="0.000"/>
    <numFmt numFmtId="167" formatCode="0.0000000000000000"/>
    <numFmt numFmtId="168" formatCode="0.00000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9" fontId="2" fillId="0" borderId="0" applyFont="0" applyFill="0" applyBorder="0" applyAlignment="0" applyProtection="0"/>
  </cellStyleXfs>
  <cellXfs count="55">
    <xf numFmtId="0" fontId="0" fillId="0" borderId="0" xfId="0"/>
    <xf numFmtId="0" fontId="0" fillId="0" borderId="0" xfId="0" applyAlignment="1">
      <alignment horizontal="right"/>
    </xf>
    <xf numFmtId="164" fontId="0" fillId="0" borderId="0" xfId="0" applyNumberFormat="1"/>
    <xf numFmtId="0" fontId="0" fillId="0" borderId="0" xfId="0" applyFill="1"/>
    <xf numFmtId="2" fontId="0" fillId="0" borderId="0" xfId="0" applyNumberFormat="1"/>
    <xf numFmtId="2" fontId="0" fillId="0" borderId="0" xfId="2" applyNumberFormat="1" applyFont="1"/>
    <xf numFmtId="0" fontId="4" fillId="0" borderId="0" xfId="0" applyFont="1" applyAlignment="1">
      <alignment horizontal="centerContinuous"/>
    </xf>
    <xf numFmtId="0" fontId="0" fillId="0" borderId="0" xfId="0" applyBorder="1" applyAlignment="1">
      <alignment horizontal="right" wrapText="1"/>
    </xf>
    <xf numFmtId="165" fontId="0" fillId="0" borderId="0" xfId="0" applyNumberFormat="1" applyBorder="1"/>
    <xf numFmtId="0" fontId="0" fillId="0" borderId="0" xfId="0" quotePrefix="1" applyBorder="1"/>
    <xf numFmtId="0" fontId="4" fillId="0" borderId="1" xfId="0" applyFont="1" applyBorder="1" applyAlignment="1">
      <alignment horizontal="center" wrapText="1"/>
    </xf>
    <xf numFmtId="0" fontId="4" fillId="0" borderId="2" xfId="0" applyFont="1" applyBorder="1" applyAlignment="1">
      <alignment horizontal="center" wrapText="1"/>
    </xf>
    <xf numFmtId="0" fontId="0" fillId="0" borderId="0" xfId="0" applyFill="1" applyBorder="1" applyAlignment="1">
      <alignment horizontal="right" wrapText="1"/>
    </xf>
    <xf numFmtId="1" fontId="0" fillId="0" borderId="0" xfId="0" applyNumberFormat="1"/>
    <xf numFmtId="0" fontId="0" fillId="0" borderId="0" xfId="0" quotePrefix="1"/>
    <xf numFmtId="1" fontId="0" fillId="0" borderId="3" xfId="0" applyNumberFormat="1" applyBorder="1"/>
    <xf numFmtId="0" fontId="0" fillId="0" borderId="4" xfId="0" applyBorder="1"/>
    <xf numFmtId="2" fontId="0" fillId="0" borderId="0" xfId="0" applyNumberFormat="1" applyFill="1" applyBorder="1"/>
    <xf numFmtId="166" fontId="0" fillId="0" borderId="0" xfId="0" applyNumberFormat="1" applyBorder="1"/>
    <xf numFmtId="0" fontId="0" fillId="0" borderId="0" xfId="0" applyBorder="1" applyAlignment="1">
      <alignment horizontal="right"/>
    </xf>
    <xf numFmtId="167" fontId="0" fillId="0" borderId="0" xfId="0" applyNumberFormat="1"/>
    <xf numFmtId="166" fontId="0" fillId="0" borderId="0" xfId="0" applyNumberFormat="1"/>
    <xf numFmtId="0" fontId="0" fillId="0" borderId="1" xfId="0" applyFill="1" applyBorder="1" applyAlignment="1">
      <alignment horizontal="right" wrapText="1"/>
    </xf>
    <xf numFmtId="166" fontId="0" fillId="0" borderId="5" xfId="0" applyNumberFormat="1" applyBorder="1"/>
    <xf numFmtId="0" fontId="0" fillId="0" borderId="2" xfId="0" quotePrefix="1" applyFill="1" applyBorder="1"/>
    <xf numFmtId="0" fontId="0" fillId="0" borderId="6" xfId="0" applyFill="1" applyBorder="1" applyAlignment="1">
      <alignment horizontal="right" wrapText="1"/>
    </xf>
    <xf numFmtId="166" fontId="0" fillId="0" borderId="7" xfId="0" applyNumberFormat="1" applyBorder="1"/>
    <xf numFmtId="0" fontId="0" fillId="0" borderId="8" xfId="0" quotePrefix="1" applyFill="1" applyBorder="1"/>
    <xf numFmtId="0" fontId="0" fillId="0" borderId="0" xfId="0" quotePrefix="1" applyFill="1" applyBorder="1"/>
    <xf numFmtId="168" fontId="0" fillId="0" borderId="0" xfId="0" applyNumberFormat="1"/>
    <xf numFmtId="1" fontId="0" fillId="0" borderId="6" xfId="0" applyNumberFormat="1" applyBorder="1"/>
    <xf numFmtId="0" fontId="0" fillId="0" borderId="8" xfId="0" applyBorder="1"/>
    <xf numFmtId="0" fontId="0" fillId="0" borderId="1" xfId="0" applyBorder="1"/>
    <xf numFmtId="1" fontId="3" fillId="0" borderId="1" xfId="0" applyNumberFormat="1" applyFont="1" applyBorder="1"/>
    <xf numFmtId="1" fontId="3" fillId="0" borderId="5" xfId="0" applyNumberFormat="1" applyFont="1" applyBorder="1"/>
    <xf numFmtId="0" fontId="0" fillId="0" borderId="5" xfId="0" applyBorder="1"/>
    <xf numFmtId="165" fontId="3" fillId="0" borderId="5" xfId="0" applyNumberFormat="1" applyFont="1" applyBorder="1"/>
    <xf numFmtId="1" fontId="3" fillId="0" borderId="2" xfId="0" applyNumberFormat="1" applyFont="1" applyBorder="1"/>
    <xf numFmtId="0" fontId="0" fillId="0" borderId="3" xfId="0" applyBorder="1"/>
    <xf numFmtId="0" fontId="3" fillId="0" borderId="3" xfId="0" applyFont="1" applyBorder="1"/>
    <xf numFmtId="0" fontId="3" fillId="0" borderId="0" xfId="0" applyFont="1" applyBorder="1"/>
    <xf numFmtId="0" fontId="0" fillId="0" borderId="0" xfId="0" applyBorder="1"/>
    <xf numFmtId="168" fontId="0" fillId="0" borderId="4" xfId="0" applyNumberFormat="1" applyBorder="1"/>
    <xf numFmtId="165" fontId="3" fillId="0" borderId="3" xfId="0" applyNumberFormat="1" applyFont="1" applyBorder="1"/>
    <xf numFmtId="165" fontId="3" fillId="0" borderId="0" xfId="0" applyNumberFormat="1" applyFont="1" applyBorder="1"/>
    <xf numFmtId="0" fontId="0" fillId="0" borderId="6" xfId="0" applyBorder="1"/>
    <xf numFmtId="165" fontId="3" fillId="0" borderId="6" xfId="0" applyNumberFormat="1" applyFont="1" applyBorder="1"/>
    <xf numFmtId="165" fontId="3" fillId="0" borderId="7" xfId="0" applyNumberFormat="1" applyFont="1" applyBorder="1"/>
    <xf numFmtId="0" fontId="0" fillId="0" borderId="7" xfId="0" applyBorder="1"/>
    <xf numFmtId="168" fontId="0" fillId="0" borderId="8" xfId="0" applyNumberFormat="1" applyBorder="1"/>
    <xf numFmtId="165" fontId="0" fillId="0" borderId="0" xfId="0" applyNumberFormat="1"/>
    <xf numFmtId="2" fontId="0" fillId="0" borderId="0" xfId="0" applyNumberFormat="1" applyBorder="1"/>
    <xf numFmtId="0" fontId="0" fillId="0" borderId="0" xfId="0" applyFill="1" applyBorder="1" applyAlignment="1">
      <alignment horizontal="right"/>
    </xf>
    <xf numFmtId="9" fontId="0" fillId="0" borderId="0" xfId="2" applyFont="1"/>
    <xf numFmtId="0" fontId="0" fillId="0" borderId="9" xfId="0" applyBorder="1"/>
  </cellXfs>
  <cellStyles count="3">
    <cellStyle name="Normal" xfId="0" builtinId="0"/>
    <cellStyle name="Normal 2" xfId="1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647673387140933"/>
          <c:y val="5.216854218653387E-2"/>
          <c:w val="0.80350170797370579"/>
          <c:h val="0.83795606528420197"/>
        </c:manualLayout>
      </c:layout>
      <c:areaChart>
        <c:grouping val="standard"/>
        <c:varyColors val="0"/>
        <c:ser>
          <c:idx val="2"/>
          <c:order val="0"/>
          <c:tx>
            <c:v>Control</c:v>
          </c:tx>
          <c:spPr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0">
                  <a:schemeClr val="accent1">
                    <a:tint val="44500"/>
                    <a:satMod val="160000"/>
                    <a:alpha val="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  <a:ln>
              <a:solidFill>
                <a:schemeClr val="tx1"/>
              </a:solidFill>
              <a:round/>
            </a:ln>
          </c:spPr>
          <c:cat>
            <c:numRef>
              <c:f>'Alpha charted'!$V$2:$V$86</c:f>
              <c:numCache>
                <c:formatCode>General</c:formatCode>
                <c:ptCount val="85"/>
                <c:pt idx="0">
                  <c:v>-17.266847650274144</c:v>
                </c:pt>
                <c:pt idx="1">
                  <c:v>-16.845705024657704</c:v>
                </c:pt>
                <c:pt idx="2">
                  <c:v>-16.42456239904126</c:v>
                </c:pt>
                <c:pt idx="3">
                  <c:v>-16.003419773424817</c:v>
                </c:pt>
                <c:pt idx="4">
                  <c:v>-15.582277147808377</c:v>
                </c:pt>
                <c:pt idx="5">
                  <c:v>-15.161134522191935</c:v>
                </c:pt>
                <c:pt idx="6">
                  <c:v>-14.739991896575534</c:v>
                </c:pt>
                <c:pt idx="7">
                  <c:v>-14.318849270959092</c:v>
                </c:pt>
                <c:pt idx="8">
                  <c:v>-13.897706645342648</c:v>
                </c:pt>
                <c:pt idx="9">
                  <c:v>-13.476564019726204</c:v>
                </c:pt>
                <c:pt idx="10">
                  <c:v>-13.055421394109763</c:v>
                </c:pt>
                <c:pt idx="11">
                  <c:v>-12.634278768493321</c:v>
                </c:pt>
                <c:pt idx="12">
                  <c:v>-12.213136142876879</c:v>
                </c:pt>
                <c:pt idx="13">
                  <c:v>-11.791993517260435</c:v>
                </c:pt>
                <c:pt idx="14">
                  <c:v>-11.370850891643991</c:v>
                </c:pt>
                <c:pt idx="15">
                  <c:v>-10.94970826602755</c:v>
                </c:pt>
                <c:pt idx="16">
                  <c:v>-10.528565640411108</c:v>
                </c:pt>
                <c:pt idx="17">
                  <c:v>-10.107423014794666</c:v>
                </c:pt>
                <c:pt idx="18">
                  <c:v>-9.6862803891782221</c:v>
                </c:pt>
                <c:pt idx="19">
                  <c:v>-9.2651377635617784</c:v>
                </c:pt>
                <c:pt idx="20">
                  <c:v>-8.8439951379453365</c:v>
                </c:pt>
                <c:pt idx="21">
                  <c:v>-8.4228525123288946</c:v>
                </c:pt>
                <c:pt idx="22">
                  <c:v>-8.001709886712451</c:v>
                </c:pt>
                <c:pt idx="23">
                  <c:v>-7.5805672610960091</c:v>
                </c:pt>
                <c:pt idx="24">
                  <c:v>-7.1594246354795663</c:v>
                </c:pt>
                <c:pt idx="25">
                  <c:v>-6.7382820098631244</c:v>
                </c:pt>
                <c:pt idx="26">
                  <c:v>-6.3171393842466808</c:v>
                </c:pt>
                <c:pt idx="27">
                  <c:v>-5.895996758630238</c:v>
                </c:pt>
                <c:pt idx="28">
                  <c:v>-5.4748541330137961</c:v>
                </c:pt>
                <c:pt idx="29">
                  <c:v>-5.0537115073973533</c:v>
                </c:pt>
                <c:pt idx="30">
                  <c:v>-4.6325688817809114</c:v>
                </c:pt>
                <c:pt idx="31">
                  <c:v>-4.2114262561644678</c:v>
                </c:pt>
                <c:pt idx="32">
                  <c:v>-3.7902836305480254</c:v>
                </c:pt>
                <c:pt idx="33">
                  <c:v>-3.3691410049315831</c:v>
                </c:pt>
                <c:pt idx="34">
                  <c:v>-2.9479983793151825</c:v>
                </c:pt>
                <c:pt idx="35">
                  <c:v>-2.5268557536987397</c:v>
                </c:pt>
                <c:pt idx="36">
                  <c:v>-2.1057131280822974</c:v>
                </c:pt>
                <c:pt idx="37">
                  <c:v>-1.6845705024658546</c:v>
                </c:pt>
                <c:pt idx="38">
                  <c:v>-1.2634278768494118</c:v>
                </c:pt>
                <c:pt idx="39">
                  <c:v>-0.84228525123296938</c:v>
                </c:pt>
                <c:pt idx="40">
                  <c:v>-0.42114262561652682</c:v>
                </c:pt>
                <c:pt idx="41">
                  <c:v>-8.6031452088325983E-14</c:v>
                </c:pt>
                <c:pt idx="42">
                  <c:v>0.42114262561635879</c:v>
                </c:pt>
                <c:pt idx="43">
                  <c:v>0.84228525123280096</c:v>
                </c:pt>
                <c:pt idx="44">
                  <c:v>1.2634278768492435</c:v>
                </c:pt>
                <c:pt idx="45">
                  <c:v>1.6845705024656861</c:v>
                </c:pt>
                <c:pt idx="46">
                  <c:v>2.1057131280821286</c:v>
                </c:pt>
                <c:pt idx="47">
                  <c:v>2.5268557536985714</c:v>
                </c:pt>
                <c:pt idx="48">
                  <c:v>2.9479983793150137</c:v>
                </c:pt>
                <c:pt idx="49">
                  <c:v>3.3691410049314565</c:v>
                </c:pt>
                <c:pt idx="50">
                  <c:v>3.7902836305478993</c:v>
                </c:pt>
                <c:pt idx="51">
                  <c:v>4.2114262561643416</c:v>
                </c:pt>
                <c:pt idx="52">
                  <c:v>4.6325688817807844</c:v>
                </c:pt>
                <c:pt idx="53">
                  <c:v>5.0537115073972272</c:v>
                </c:pt>
                <c:pt idx="54">
                  <c:v>5.47485413301367</c:v>
                </c:pt>
                <c:pt idx="55">
                  <c:v>5.8959967586301119</c:v>
                </c:pt>
                <c:pt idx="56">
                  <c:v>6.3171393842465546</c:v>
                </c:pt>
                <c:pt idx="57">
                  <c:v>6.7382820098629974</c:v>
                </c:pt>
                <c:pt idx="58">
                  <c:v>7.1594246354794402</c:v>
                </c:pt>
                <c:pt idx="59">
                  <c:v>7.580567261095883</c:v>
                </c:pt>
                <c:pt idx="60">
                  <c:v>8.0017098867123249</c:v>
                </c:pt>
                <c:pt idx="61">
                  <c:v>8.4228525123287685</c:v>
                </c:pt>
                <c:pt idx="62">
                  <c:v>8.8439951379451678</c:v>
                </c:pt>
                <c:pt idx="63">
                  <c:v>9.2651377635616115</c:v>
                </c:pt>
                <c:pt idx="64">
                  <c:v>9.6862803891780533</c:v>
                </c:pt>
                <c:pt idx="65">
                  <c:v>10.107423014794497</c:v>
                </c:pt>
                <c:pt idx="66">
                  <c:v>10.528565640410937</c:v>
                </c:pt>
                <c:pt idx="67">
                  <c:v>10.949708266027381</c:v>
                </c:pt>
                <c:pt idx="68">
                  <c:v>11.370850891643824</c:v>
                </c:pt>
                <c:pt idx="69">
                  <c:v>11.791993517260266</c:v>
                </c:pt>
                <c:pt idx="70">
                  <c:v>12.21313614287671</c:v>
                </c:pt>
                <c:pt idx="71">
                  <c:v>12.63427876849315</c:v>
                </c:pt>
                <c:pt idx="72">
                  <c:v>13.055421394109594</c:v>
                </c:pt>
                <c:pt idx="73">
                  <c:v>13.476564019726037</c:v>
                </c:pt>
                <c:pt idx="74">
                  <c:v>13.897706645342479</c:v>
                </c:pt>
                <c:pt idx="75">
                  <c:v>14.318849270958923</c:v>
                </c:pt>
                <c:pt idx="76">
                  <c:v>14.739991896575363</c:v>
                </c:pt>
                <c:pt idx="77">
                  <c:v>15.161134522191807</c:v>
                </c:pt>
                <c:pt idx="78">
                  <c:v>15.58227714780825</c:v>
                </c:pt>
                <c:pt idx="79">
                  <c:v>16.003419773424692</c:v>
                </c:pt>
                <c:pt idx="80">
                  <c:v>16.424562399041136</c:v>
                </c:pt>
                <c:pt idx="81">
                  <c:v>16.845705024657576</c:v>
                </c:pt>
                <c:pt idx="82">
                  <c:v>17.266847650274023</c:v>
                </c:pt>
                <c:pt idx="83">
                  <c:v>17.687990275890463</c:v>
                </c:pt>
              </c:numCache>
            </c:numRef>
          </c:cat>
          <c:val>
            <c:numRef>
              <c:f>'Alpha charted'!$W$2:$W$86</c:f>
              <c:numCache>
                <c:formatCode>0.00</c:formatCode>
                <c:ptCount val="85"/>
                <c:pt idx="0">
                  <c:v>5.7674725268072277E-4</c:v>
                </c:pt>
                <c:pt idx="1">
                  <c:v>7.3506554243592476E-4</c:v>
                </c:pt>
                <c:pt idx="2">
                  <c:v>9.3594692269723481E-4</c:v>
                </c:pt>
                <c:pt idx="3">
                  <c:v>1.1903815595239811E-3</c:v>
                </c:pt>
                <c:pt idx="4">
                  <c:v>1.5120011603992113E-3</c:v>
                </c:pt>
                <c:pt idx="5">
                  <c:v>1.9176354534884601E-3</c:v>
                </c:pt>
                <c:pt idx="6">
                  <c:v>2.4279559544124756E-3</c:v>
                </c:pt>
                <c:pt idx="7">
                  <c:v>3.068209258839849E-3</c:v>
                </c:pt>
                <c:pt idx="8">
                  <c:v>3.8690369818628703E-3</c:v>
                </c:pt>
                <c:pt idx="9">
                  <c:v>4.8673720613153738E-3</c:v>
                </c:pt>
                <c:pt idx="10">
                  <c:v>6.1073909865215934E-3</c:v>
                </c:pt>
                <c:pt idx="11">
                  <c:v>7.641488200965183E-3</c:v>
                </c:pt>
                <c:pt idx="12">
                  <c:v>9.5312221998270323E-3</c:v>
                </c:pt>
                <c:pt idx="13">
                  <c:v>1.1848162711670131E-2</c:v>
                </c:pt>
                <c:pt idx="14">
                  <c:v>1.4674545245240605E-2</c:v>
                </c:pt>
                <c:pt idx="15">
                  <c:v>1.8103614214236809E-2</c:v>
                </c:pt>
                <c:pt idx="16">
                  <c:v>2.2239510609626721E-2</c:v>
                </c:pt>
                <c:pt idx="17">
                  <c:v>2.7196537479382086E-2</c:v>
                </c:pt>
                <c:pt idx="18">
                  <c:v>3.3097620024266826E-2</c:v>
                </c:pt>
                <c:pt idx="19">
                  <c:v>4.0071771640151188E-2</c:v>
                </c:pt>
                <c:pt idx="20">
                  <c:v>4.825038822837921E-2</c:v>
                </c:pt>
                <c:pt idx="21">
                  <c:v>5.7762226382411436E-2</c:v>
                </c:pt>
                <c:pt idx="22">
                  <c:v>6.8726982058118696E-2</c:v>
                </c:pt>
                <c:pt idx="23">
                  <c:v>8.1247479017452606E-2</c:v>
                </c:pt>
                <c:pt idx="24">
                  <c:v>9.5400601944619648E-2</c:v>
                </c:pt>
                <c:pt idx="25">
                  <c:v>0.11122726479659457</c:v>
                </c:pt>
                <c:pt idx="26">
                  <c:v>0.12872188240170018</c:v>
                </c:pt>
                <c:pt idx="27">
                  <c:v>0.14782199806547905</c:v>
                </c:pt>
                <c:pt idx="28">
                  <c:v>0.16839889121079998</c:v>
                </c:pt>
                <c:pt idx="29">
                  <c:v>0.19025012092246163</c:v>
                </c:pt>
                <c:pt idx="30">
                  <c:v>0.21309502504530795</c:v>
                </c:pt>
                <c:pt idx="31">
                  <c:v>0.23657416274152734</c:v>
                </c:pt>
                <c:pt idx="32">
                  <c:v>0.26025353983738669</c:v>
                </c:pt>
                <c:pt idx="33">
                  <c:v>0.28363418110071631</c:v>
                </c:pt>
                <c:pt idx="34">
                  <c:v>0.3061672183288181</c:v>
                </c:pt>
                <c:pt idx="35">
                  <c:v>0.32727417367262029</c:v>
                </c:pt>
                <c:pt idx="36">
                  <c:v>0.34637157930974094</c:v>
                </c:pt>
                <c:pt idx="37">
                  <c:v>0.36289854864319621</c:v>
                </c:pt>
                <c:pt idx="38">
                  <c:v>0.37634547048256145</c:v>
                </c:pt>
                <c:pt idx="39">
                  <c:v>0.38628170431658815</c:v>
                </c:pt>
                <c:pt idx="40">
                  <c:v>0.39238006662875624</c:v>
                </c:pt>
                <c:pt idx="41">
                  <c:v>0.39443604591891307</c:v>
                </c:pt>
                <c:pt idx="42">
                  <c:v>0.39238006662875791</c:v>
                </c:pt>
                <c:pt idx="43">
                  <c:v>0.38628170431659137</c:v>
                </c:pt>
                <c:pt idx="44">
                  <c:v>0.37634547048256611</c:v>
                </c:pt>
                <c:pt idx="45">
                  <c:v>0.3628985486432022</c:v>
                </c:pt>
                <c:pt idx="46">
                  <c:v>0.3463715793097481</c:v>
                </c:pt>
                <c:pt idx="47">
                  <c:v>0.32727417367262834</c:v>
                </c:pt>
                <c:pt idx="48">
                  <c:v>0.30616721832882687</c:v>
                </c:pt>
                <c:pt idx="49">
                  <c:v>0.28363418110072325</c:v>
                </c:pt>
                <c:pt idx="50">
                  <c:v>0.26025353983739374</c:v>
                </c:pt>
                <c:pt idx="51">
                  <c:v>0.23657416274153437</c:v>
                </c:pt>
                <c:pt idx="52">
                  <c:v>0.21309502504531491</c:v>
                </c:pt>
                <c:pt idx="53">
                  <c:v>0.19025012092246835</c:v>
                </c:pt>
                <c:pt idx="54">
                  <c:v>0.1683988912108064</c:v>
                </c:pt>
                <c:pt idx="55">
                  <c:v>0.14782199806548496</c:v>
                </c:pt>
                <c:pt idx="56">
                  <c:v>0.12872188240170573</c:v>
                </c:pt>
                <c:pt idx="57">
                  <c:v>0.11122726479659961</c:v>
                </c:pt>
                <c:pt idx="58">
                  <c:v>9.5400601944624158E-2</c:v>
                </c:pt>
                <c:pt idx="59">
                  <c:v>8.1247479017456603E-2</c:v>
                </c:pt>
                <c:pt idx="60">
                  <c:v>6.8726982058122194E-2</c:v>
                </c:pt>
                <c:pt idx="61">
                  <c:v>5.7762226382414544E-2</c:v>
                </c:pt>
                <c:pt idx="62">
                  <c:v>4.8250388228382762E-2</c:v>
                </c:pt>
                <c:pt idx="63">
                  <c:v>4.007177164015422E-2</c:v>
                </c:pt>
                <c:pt idx="64">
                  <c:v>3.3097620024269407E-2</c:v>
                </c:pt>
                <c:pt idx="65">
                  <c:v>2.7196537479384251E-2</c:v>
                </c:pt>
                <c:pt idx="66">
                  <c:v>2.2239510609628567E-2</c:v>
                </c:pt>
                <c:pt idx="67">
                  <c:v>1.8103614214238301E-2</c:v>
                </c:pt>
                <c:pt idx="68">
                  <c:v>1.4674545245241836E-2</c:v>
                </c:pt>
                <c:pt idx="69">
                  <c:v>1.1848162711671162E-2</c:v>
                </c:pt>
                <c:pt idx="70">
                  <c:v>9.5312221998278684E-3</c:v>
                </c:pt>
                <c:pt idx="71">
                  <c:v>7.6414882009658751E-3</c:v>
                </c:pt>
                <c:pt idx="72">
                  <c:v>6.1073909865221434E-3</c:v>
                </c:pt>
                <c:pt idx="73">
                  <c:v>4.867372061315817E-3</c:v>
                </c:pt>
                <c:pt idx="74">
                  <c:v>3.8690369818632298E-3</c:v>
                </c:pt>
                <c:pt idx="75">
                  <c:v>3.0682092588401339E-3</c:v>
                </c:pt>
                <c:pt idx="76">
                  <c:v>2.4279559544127054E-3</c:v>
                </c:pt>
                <c:pt idx="77">
                  <c:v>1.9176354534885991E-3</c:v>
                </c:pt>
                <c:pt idx="78">
                  <c:v>1.5120011603993208E-3</c:v>
                </c:pt>
                <c:pt idx="79">
                  <c:v>1.1903815595240659E-3</c:v>
                </c:pt>
                <c:pt idx="80">
                  <c:v>9.3594692269730008E-4</c:v>
                </c:pt>
                <c:pt idx="81">
                  <c:v>7.350655424359781E-4</c:v>
                </c:pt>
                <c:pt idx="82">
                  <c:v>5.7674725268076407E-4</c:v>
                </c:pt>
                <c:pt idx="83">
                  <c:v>4.5216870288238963E-4</c:v>
                </c:pt>
              </c:numCache>
            </c:numRef>
          </c:val>
        </c:ser>
        <c:ser>
          <c:idx val="3"/>
          <c:order val="1"/>
          <c:tx>
            <c:v>Means</c:v>
          </c:tx>
          <c:errBars>
            <c:errDir val="y"/>
            <c:errBarType val="minus"/>
            <c:errValType val="percentage"/>
            <c:noEndCap val="1"/>
            <c:val val="100"/>
          </c:errBars>
          <c:cat>
            <c:numRef>
              <c:f>'Alpha charted'!$V$2:$V$86</c:f>
              <c:numCache>
                <c:formatCode>General</c:formatCode>
                <c:ptCount val="85"/>
                <c:pt idx="0">
                  <c:v>-17.266847650274144</c:v>
                </c:pt>
                <c:pt idx="1">
                  <c:v>-16.845705024657704</c:v>
                </c:pt>
                <c:pt idx="2">
                  <c:v>-16.42456239904126</c:v>
                </c:pt>
                <c:pt idx="3">
                  <c:v>-16.003419773424817</c:v>
                </c:pt>
                <c:pt idx="4">
                  <c:v>-15.582277147808377</c:v>
                </c:pt>
                <c:pt idx="5">
                  <c:v>-15.161134522191935</c:v>
                </c:pt>
                <c:pt idx="6">
                  <c:v>-14.739991896575534</c:v>
                </c:pt>
                <c:pt idx="7">
                  <c:v>-14.318849270959092</c:v>
                </c:pt>
                <c:pt idx="8">
                  <c:v>-13.897706645342648</c:v>
                </c:pt>
                <c:pt idx="9">
                  <c:v>-13.476564019726204</c:v>
                </c:pt>
                <c:pt idx="10">
                  <c:v>-13.055421394109763</c:v>
                </c:pt>
                <c:pt idx="11">
                  <c:v>-12.634278768493321</c:v>
                </c:pt>
                <c:pt idx="12">
                  <c:v>-12.213136142876879</c:v>
                </c:pt>
                <c:pt idx="13">
                  <c:v>-11.791993517260435</c:v>
                </c:pt>
                <c:pt idx="14">
                  <c:v>-11.370850891643991</c:v>
                </c:pt>
                <c:pt idx="15">
                  <c:v>-10.94970826602755</c:v>
                </c:pt>
                <c:pt idx="16">
                  <c:v>-10.528565640411108</c:v>
                </c:pt>
                <c:pt idx="17">
                  <c:v>-10.107423014794666</c:v>
                </c:pt>
                <c:pt idx="18">
                  <c:v>-9.6862803891782221</c:v>
                </c:pt>
                <c:pt idx="19">
                  <c:v>-9.2651377635617784</c:v>
                </c:pt>
                <c:pt idx="20">
                  <c:v>-8.8439951379453365</c:v>
                </c:pt>
                <c:pt idx="21">
                  <c:v>-8.4228525123288946</c:v>
                </c:pt>
                <c:pt idx="22">
                  <c:v>-8.001709886712451</c:v>
                </c:pt>
                <c:pt idx="23">
                  <c:v>-7.5805672610960091</c:v>
                </c:pt>
                <c:pt idx="24">
                  <c:v>-7.1594246354795663</c:v>
                </c:pt>
                <c:pt idx="25">
                  <c:v>-6.7382820098631244</c:v>
                </c:pt>
                <c:pt idx="26">
                  <c:v>-6.3171393842466808</c:v>
                </c:pt>
                <c:pt idx="27">
                  <c:v>-5.895996758630238</c:v>
                </c:pt>
                <c:pt idx="28">
                  <c:v>-5.4748541330137961</c:v>
                </c:pt>
                <c:pt idx="29">
                  <c:v>-5.0537115073973533</c:v>
                </c:pt>
                <c:pt idx="30">
                  <c:v>-4.6325688817809114</c:v>
                </c:pt>
                <c:pt idx="31">
                  <c:v>-4.2114262561644678</c:v>
                </c:pt>
                <c:pt idx="32">
                  <c:v>-3.7902836305480254</c:v>
                </c:pt>
                <c:pt idx="33">
                  <c:v>-3.3691410049315831</c:v>
                </c:pt>
                <c:pt idx="34">
                  <c:v>-2.9479983793151825</c:v>
                </c:pt>
                <c:pt idx="35">
                  <c:v>-2.5268557536987397</c:v>
                </c:pt>
                <c:pt idx="36">
                  <c:v>-2.1057131280822974</c:v>
                </c:pt>
                <c:pt idx="37">
                  <c:v>-1.6845705024658546</c:v>
                </c:pt>
                <c:pt idx="38">
                  <c:v>-1.2634278768494118</c:v>
                </c:pt>
                <c:pt idx="39">
                  <c:v>-0.84228525123296938</c:v>
                </c:pt>
                <c:pt idx="40">
                  <c:v>-0.42114262561652682</c:v>
                </c:pt>
                <c:pt idx="41">
                  <c:v>-8.6031452088325983E-14</c:v>
                </c:pt>
                <c:pt idx="42">
                  <c:v>0.42114262561635879</c:v>
                </c:pt>
                <c:pt idx="43">
                  <c:v>0.84228525123280096</c:v>
                </c:pt>
                <c:pt idx="44">
                  <c:v>1.2634278768492435</c:v>
                </c:pt>
                <c:pt idx="45">
                  <c:v>1.6845705024656861</c:v>
                </c:pt>
                <c:pt idx="46">
                  <c:v>2.1057131280821286</c:v>
                </c:pt>
                <c:pt idx="47">
                  <c:v>2.5268557536985714</c:v>
                </c:pt>
                <c:pt idx="48">
                  <c:v>2.9479983793150137</c:v>
                </c:pt>
                <c:pt idx="49">
                  <c:v>3.3691410049314565</c:v>
                </c:pt>
                <c:pt idx="50">
                  <c:v>3.7902836305478993</c:v>
                </c:pt>
                <c:pt idx="51">
                  <c:v>4.2114262561643416</c:v>
                </c:pt>
                <c:pt idx="52">
                  <c:v>4.6325688817807844</c:v>
                </c:pt>
                <c:pt idx="53">
                  <c:v>5.0537115073972272</c:v>
                </c:pt>
                <c:pt idx="54">
                  <c:v>5.47485413301367</c:v>
                </c:pt>
                <c:pt idx="55">
                  <c:v>5.8959967586301119</c:v>
                </c:pt>
                <c:pt idx="56">
                  <c:v>6.3171393842465546</c:v>
                </c:pt>
                <c:pt idx="57">
                  <c:v>6.7382820098629974</c:v>
                </c:pt>
                <c:pt idx="58">
                  <c:v>7.1594246354794402</c:v>
                </c:pt>
                <c:pt idx="59">
                  <c:v>7.580567261095883</c:v>
                </c:pt>
                <c:pt idx="60">
                  <c:v>8.0017098867123249</c:v>
                </c:pt>
                <c:pt idx="61">
                  <c:v>8.4228525123287685</c:v>
                </c:pt>
                <c:pt idx="62">
                  <c:v>8.8439951379451678</c:v>
                </c:pt>
                <c:pt idx="63">
                  <c:v>9.2651377635616115</c:v>
                </c:pt>
                <c:pt idx="64">
                  <c:v>9.6862803891780533</c:v>
                </c:pt>
                <c:pt idx="65">
                  <c:v>10.107423014794497</c:v>
                </c:pt>
                <c:pt idx="66">
                  <c:v>10.528565640410937</c:v>
                </c:pt>
                <c:pt idx="67">
                  <c:v>10.949708266027381</c:v>
                </c:pt>
                <c:pt idx="68">
                  <c:v>11.370850891643824</c:v>
                </c:pt>
                <c:pt idx="69">
                  <c:v>11.791993517260266</c:v>
                </c:pt>
                <c:pt idx="70">
                  <c:v>12.21313614287671</c:v>
                </c:pt>
                <c:pt idx="71">
                  <c:v>12.63427876849315</c:v>
                </c:pt>
                <c:pt idx="72">
                  <c:v>13.055421394109594</c:v>
                </c:pt>
                <c:pt idx="73">
                  <c:v>13.476564019726037</c:v>
                </c:pt>
                <c:pt idx="74">
                  <c:v>13.897706645342479</c:v>
                </c:pt>
                <c:pt idx="75">
                  <c:v>14.318849270958923</c:v>
                </c:pt>
                <c:pt idx="76">
                  <c:v>14.739991896575363</c:v>
                </c:pt>
                <c:pt idx="77">
                  <c:v>15.161134522191807</c:v>
                </c:pt>
                <c:pt idx="78">
                  <c:v>15.58227714780825</c:v>
                </c:pt>
                <c:pt idx="79">
                  <c:v>16.003419773424692</c:v>
                </c:pt>
                <c:pt idx="80">
                  <c:v>16.424562399041136</c:v>
                </c:pt>
                <c:pt idx="81">
                  <c:v>16.845705024657576</c:v>
                </c:pt>
                <c:pt idx="82">
                  <c:v>17.266847650274023</c:v>
                </c:pt>
                <c:pt idx="83">
                  <c:v>17.687990275890463</c:v>
                </c:pt>
              </c:numCache>
            </c:numRef>
          </c:cat>
          <c:val>
            <c:numRef>
              <c:f>'Alpha charted'!$Y$2:$Y$86</c:f>
              <c:numCache>
                <c:formatCode>0.00</c:formatCode>
                <c:ptCount val="85"/>
                <c:pt idx="41">
                  <c:v>0.39443604591891307</c:v>
                </c:pt>
              </c:numCache>
            </c:numRef>
          </c:val>
        </c:ser>
        <c:ser>
          <c:idx val="0"/>
          <c:order val="2"/>
          <c:tx>
            <c:v>Alpha</c:v>
          </c:tx>
          <c:spPr>
            <a:solidFill>
              <a:srgbClr xmlns:mc="http://schemas.openxmlformats.org/markup-compatibility/2006" xmlns:a14="http://schemas.microsoft.com/office/drawing/2010/main" val="FF0000" mc:Ignorable=""/>
            </a:solidFill>
            <a:ln w="12700">
              <a:solidFill>
                <a:schemeClr val="tx1"/>
              </a:solidFill>
            </a:ln>
          </c:spPr>
          <c:cat>
            <c:numRef>
              <c:f>'Alpha charted'!$V$2:$V$86</c:f>
              <c:numCache>
                <c:formatCode>General</c:formatCode>
                <c:ptCount val="85"/>
                <c:pt idx="0">
                  <c:v>-17.266847650274144</c:v>
                </c:pt>
                <c:pt idx="1">
                  <c:v>-16.845705024657704</c:v>
                </c:pt>
                <c:pt idx="2">
                  <c:v>-16.42456239904126</c:v>
                </c:pt>
                <c:pt idx="3">
                  <c:v>-16.003419773424817</c:v>
                </c:pt>
                <c:pt idx="4">
                  <c:v>-15.582277147808377</c:v>
                </c:pt>
                <c:pt idx="5">
                  <c:v>-15.161134522191935</c:v>
                </c:pt>
                <c:pt idx="6">
                  <c:v>-14.739991896575534</c:v>
                </c:pt>
                <c:pt idx="7">
                  <c:v>-14.318849270959092</c:v>
                </c:pt>
                <c:pt idx="8">
                  <c:v>-13.897706645342648</c:v>
                </c:pt>
                <c:pt idx="9">
                  <c:v>-13.476564019726204</c:v>
                </c:pt>
                <c:pt idx="10">
                  <c:v>-13.055421394109763</c:v>
                </c:pt>
                <c:pt idx="11">
                  <c:v>-12.634278768493321</c:v>
                </c:pt>
                <c:pt idx="12">
                  <c:v>-12.213136142876879</c:v>
                </c:pt>
                <c:pt idx="13">
                  <c:v>-11.791993517260435</c:v>
                </c:pt>
                <c:pt idx="14">
                  <c:v>-11.370850891643991</c:v>
                </c:pt>
                <c:pt idx="15">
                  <c:v>-10.94970826602755</c:v>
                </c:pt>
                <c:pt idx="16">
                  <c:v>-10.528565640411108</c:v>
                </c:pt>
                <c:pt idx="17">
                  <c:v>-10.107423014794666</c:v>
                </c:pt>
                <c:pt idx="18">
                  <c:v>-9.6862803891782221</c:v>
                </c:pt>
                <c:pt idx="19">
                  <c:v>-9.2651377635617784</c:v>
                </c:pt>
                <c:pt idx="20">
                  <c:v>-8.8439951379453365</c:v>
                </c:pt>
                <c:pt idx="21">
                  <c:v>-8.4228525123288946</c:v>
                </c:pt>
                <c:pt idx="22">
                  <c:v>-8.001709886712451</c:v>
                </c:pt>
                <c:pt idx="23">
                  <c:v>-7.5805672610960091</c:v>
                </c:pt>
                <c:pt idx="24">
                  <c:v>-7.1594246354795663</c:v>
                </c:pt>
                <c:pt idx="25">
                  <c:v>-6.7382820098631244</c:v>
                </c:pt>
                <c:pt idx="26">
                  <c:v>-6.3171393842466808</c:v>
                </c:pt>
                <c:pt idx="27">
                  <c:v>-5.895996758630238</c:v>
                </c:pt>
                <c:pt idx="28">
                  <c:v>-5.4748541330137961</c:v>
                </c:pt>
                <c:pt idx="29">
                  <c:v>-5.0537115073973533</c:v>
                </c:pt>
                <c:pt idx="30">
                  <c:v>-4.6325688817809114</c:v>
                </c:pt>
                <c:pt idx="31">
                  <c:v>-4.2114262561644678</c:v>
                </c:pt>
                <c:pt idx="32">
                  <c:v>-3.7902836305480254</c:v>
                </c:pt>
                <c:pt idx="33">
                  <c:v>-3.3691410049315831</c:v>
                </c:pt>
                <c:pt idx="34">
                  <c:v>-2.9479983793151825</c:v>
                </c:pt>
                <c:pt idx="35">
                  <c:v>-2.5268557536987397</c:v>
                </c:pt>
                <c:pt idx="36">
                  <c:v>-2.1057131280822974</c:v>
                </c:pt>
                <c:pt idx="37">
                  <c:v>-1.6845705024658546</c:v>
                </c:pt>
                <c:pt idx="38">
                  <c:v>-1.2634278768494118</c:v>
                </c:pt>
                <c:pt idx="39">
                  <c:v>-0.84228525123296938</c:v>
                </c:pt>
                <c:pt idx="40">
                  <c:v>-0.42114262561652682</c:v>
                </c:pt>
                <c:pt idx="41">
                  <c:v>-8.6031452088325983E-14</c:v>
                </c:pt>
                <c:pt idx="42">
                  <c:v>0.42114262561635879</c:v>
                </c:pt>
                <c:pt idx="43">
                  <c:v>0.84228525123280096</c:v>
                </c:pt>
                <c:pt idx="44">
                  <c:v>1.2634278768492435</c:v>
                </c:pt>
                <c:pt idx="45">
                  <c:v>1.6845705024656861</c:v>
                </c:pt>
                <c:pt idx="46">
                  <c:v>2.1057131280821286</c:v>
                </c:pt>
                <c:pt idx="47">
                  <c:v>2.5268557536985714</c:v>
                </c:pt>
                <c:pt idx="48">
                  <c:v>2.9479983793150137</c:v>
                </c:pt>
                <c:pt idx="49">
                  <c:v>3.3691410049314565</c:v>
                </c:pt>
                <c:pt idx="50">
                  <c:v>3.7902836305478993</c:v>
                </c:pt>
                <c:pt idx="51">
                  <c:v>4.2114262561643416</c:v>
                </c:pt>
                <c:pt idx="52">
                  <c:v>4.6325688817807844</c:v>
                </c:pt>
                <c:pt idx="53">
                  <c:v>5.0537115073972272</c:v>
                </c:pt>
                <c:pt idx="54">
                  <c:v>5.47485413301367</c:v>
                </c:pt>
                <c:pt idx="55">
                  <c:v>5.8959967586301119</c:v>
                </c:pt>
                <c:pt idx="56">
                  <c:v>6.3171393842465546</c:v>
                </c:pt>
                <c:pt idx="57">
                  <c:v>6.7382820098629974</c:v>
                </c:pt>
                <c:pt idx="58">
                  <c:v>7.1594246354794402</c:v>
                </c:pt>
                <c:pt idx="59">
                  <c:v>7.580567261095883</c:v>
                </c:pt>
                <c:pt idx="60">
                  <c:v>8.0017098867123249</c:v>
                </c:pt>
                <c:pt idx="61">
                  <c:v>8.4228525123287685</c:v>
                </c:pt>
                <c:pt idx="62">
                  <c:v>8.8439951379451678</c:v>
                </c:pt>
                <c:pt idx="63">
                  <c:v>9.2651377635616115</c:v>
                </c:pt>
                <c:pt idx="64">
                  <c:v>9.6862803891780533</c:v>
                </c:pt>
                <c:pt idx="65">
                  <c:v>10.107423014794497</c:v>
                </c:pt>
                <c:pt idx="66">
                  <c:v>10.528565640410937</c:v>
                </c:pt>
                <c:pt idx="67">
                  <c:v>10.949708266027381</c:v>
                </c:pt>
                <c:pt idx="68">
                  <c:v>11.370850891643824</c:v>
                </c:pt>
                <c:pt idx="69">
                  <c:v>11.791993517260266</c:v>
                </c:pt>
                <c:pt idx="70">
                  <c:v>12.21313614287671</c:v>
                </c:pt>
                <c:pt idx="71">
                  <c:v>12.63427876849315</c:v>
                </c:pt>
                <c:pt idx="72">
                  <c:v>13.055421394109594</c:v>
                </c:pt>
                <c:pt idx="73">
                  <c:v>13.476564019726037</c:v>
                </c:pt>
                <c:pt idx="74">
                  <c:v>13.897706645342479</c:v>
                </c:pt>
                <c:pt idx="75">
                  <c:v>14.318849270958923</c:v>
                </c:pt>
                <c:pt idx="76">
                  <c:v>14.739991896575363</c:v>
                </c:pt>
                <c:pt idx="77">
                  <c:v>15.161134522191807</c:v>
                </c:pt>
                <c:pt idx="78">
                  <c:v>15.58227714780825</c:v>
                </c:pt>
                <c:pt idx="79">
                  <c:v>16.003419773424692</c:v>
                </c:pt>
                <c:pt idx="80">
                  <c:v>16.424562399041136</c:v>
                </c:pt>
                <c:pt idx="81">
                  <c:v>16.845705024657576</c:v>
                </c:pt>
                <c:pt idx="82">
                  <c:v>17.266847650274023</c:v>
                </c:pt>
                <c:pt idx="83">
                  <c:v>17.687990275890463</c:v>
                </c:pt>
              </c:numCache>
            </c:numRef>
          </c:cat>
          <c:val>
            <c:numRef>
              <c:f>'Alpha charted'!$X$2:$X$86</c:f>
              <c:numCache>
                <c:formatCode>0.00</c:formatCode>
                <c:ptCount val="8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1.8103614214238301E-2</c:v>
                </c:pt>
                <c:pt idx="68">
                  <c:v>1.4674545245241836E-2</c:v>
                </c:pt>
                <c:pt idx="69">
                  <c:v>1.1848162711671162E-2</c:v>
                </c:pt>
                <c:pt idx="70">
                  <c:v>9.5312221998278684E-3</c:v>
                </c:pt>
                <c:pt idx="71">
                  <c:v>7.6414882009658751E-3</c:v>
                </c:pt>
                <c:pt idx="72">
                  <c:v>6.1073909865221434E-3</c:v>
                </c:pt>
                <c:pt idx="73">
                  <c:v>4.867372061315817E-3</c:v>
                </c:pt>
                <c:pt idx="74">
                  <c:v>3.8690369818632298E-3</c:v>
                </c:pt>
                <c:pt idx="75">
                  <c:v>3.0682092588401339E-3</c:v>
                </c:pt>
                <c:pt idx="76">
                  <c:v>2.4279559544127054E-3</c:v>
                </c:pt>
                <c:pt idx="77">
                  <c:v>1.9176354534885991E-3</c:v>
                </c:pt>
                <c:pt idx="78">
                  <c:v>1.5120011603993208E-3</c:v>
                </c:pt>
                <c:pt idx="79">
                  <c:v>1.1903815595240659E-3</c:v>
                </c:pt>
                <c:pt idx="80">
                  <c:v>9.3594692269730008E-4</c:v>
                </c:pt>
                <c:pt idx="81">
                  <c:v>7.350655424359781E-4</c:v>
                </c:pt>
                <c:pt idx="82">
                  <c:v>5.7674725268076407E-4</c:v>
                </c:pt>
                <c:pt idx="83">
                  <c:v>4.5216870288238963E-4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980416"/>
        <c:axId val="119982336"/>
      </c:areaChart>
      <c:catAx>
        <c:axId val="119980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Difference in Bushels per Plot</a:t>
                </a:r>
              </a:p>
            </c:rich>
          </c:tx>
          <c:layout/>
          <c:overlay val="0"/>
        </c:title>
        <c:numFmt formatCode="#,##0" sourceLinked="0"/>
        <c:majorTickMark val="out"/>
        <c:minorTickMark val="none"/>
        <c:tickLblPos val="nextTo"/>
        <c:crossAx val="119982336"/>
        <c:crosses val="autoZero"/>
        <c:auto val="1"/>
        <c:lblAlgn val="ctr"/>
        <c:lblOffset val="100"/>
        <c:tickLblSkip val="5"/>
        <c:tickMarkSkip val="2"/>
        <c:noMultiLvlLbl val="0"/>
      </c:catAx>
      <c:valAx>
        <c:axId val="119982336"/>
        <c:scaling>
          <c:orientation val="minMax"/>
          <c:max val="0.4"/>
        </c:scaling>
        <c:delete val="0"/>
        <c:axPos val="l"/>
        <c:numFmt formatCode="0.00" sourceLinked="1"/>
        <c:majorTickMark val="out"/>
        <c:minorTickMark val="none"/>
        <c:tickLblPos val="nextTo"/>
        <c:crossAx val="11998041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egendEntry>
        <c:idx val="1"/>
        <c:delete val="1"/>
      </c:legendEntry>
      <c:legendEntry>
        <c:idx val="2"/>
        <c:txPr>
          <a:bodyPr/>
          <a:lstStyle/>
          <a:p>
            <a:pPr>
              <a:defRPr sz="1400" baseline="0"/>
            </a:pPr>
            <a:endParaRPr lang="en-US"/>
          </a:p>
        </c:txPr>
      </c:legendEntry>
      <c:layout>
        <c:manualLayout>
          <c:xMode val="edge"/>
          <c:yMode val="edge"/>
          <c:x val="0.81449300756737819"/>
          <c:y val="0.36373943353505839"/>
          <c:w val="0.16139943564078135"/>
          <c:h val="0.17900338568693208"/>
        </c:manualLayout>
      </c:layout>
      <c:overlay val="0"/>
      <c:txPr>
        <a:bodyPr/>
        <a:lstStyle/>
        <a:p>
          <a:pPr>
            <a:defRPr sz="1100" baseline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647673387140933"/>
          <c:y val="5.216854218653387E-2"/>
          <c:w val="0.80350170797370579"/>
          <c:h val="0.83795606528420197"/>
        </c:manualLayout>
      </c:layout>
      <c:areaChart>
        <c:grouping val="standard"/>
        <c:varyColors val="0"/>
        <c:ser>
          <c:idx val="2"/>
          <c:order val="0"/>
          <c:tx>
            <c:v>Control</c:v>
          </c:tx>
          <c:spPr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0">
                  <a:schemeClr val="accent1">
                    <a:tint val="44500"/>
                    <a:satMod val="160000"/>
                    <a:alpha val="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  <a:ln>
              <a:solidFill>
                <a:schemeClr val="tx1"/>
              </a:solidFill>
              <a:round/>
            </a:ln>
          </c:spPr>
          <c:cat>
            <c:numRef>
              <c:f>'Alpha and the Alternative'!$V$2:$V$99</c:f>
              <c:numCache>
                <c:formatCode>General</c:formatCode>
                <c:ptCount val="98"/>
                <c:pt idx="0">
                  <c:v>-17.266847650274144</c:v>
                </c:pt>
                <c:pt idx="1">
                  <c:v>-16.845705024657704</c:v>
                </c:pt>
                <c:pt idx="2">
                  <c:v>-16.42456239904126</c:v>
                </c:pt>
                <c:pt idx="3">
                  <c:v>-16.003419773424817</c:v>
                </c:pt>
                <c:pt idx="4">
                  <c:v>-15.582277147808377</c:v>
                </c:pt>
                <c:pt idx="5">
                  <c:v>-15.161134522191935</c:v>
                </c:pt>
                <c:pt idx="6">
                  <c:v>-14.739991896575534</c:v>
                </c:pt>
                <c:pt idx="7">
                  <c:v>-14.318849270959092</c:v>
                </c:pt>
                <c:pt idx="8">
                  <c:v>-13.897706645342648</c:v>
                </c:pt>
                <c:pt idx="9">
                  <c:v>-13.476564019726204</c:v>
                </c:pt>
                <c:pt idx="10">
                  <c:v>-13.055421394109763</c:v>
                </c:pt>
                <c:pt idx="11">
                  <c:v>-12.634278768493321</c:v>
                </c:pt>
                <c:pt idx="12">
                  <c:v>-12.213136142876879</c:v>
                </c:pt>
                <c:pt idx="13">
                  <c:v>-11.791993517260435</c:v>
                </c:pt>
                <c:pt idx="14">
                  <c:v>-11.370850891643991</c:v>
                </c:pt>
                <c:pt idx="15">
                  <c:v>-10.94970826602755</c:v>
                </c:pt>
                <c:pt idx="16">
                  <c:v>-10.528565640411108</c:v>
                </c:pt>
                <c:pt idx="17">
                  <c:v>-10.107423014794666</c:v>
                </c:pt>
                <c:pt idx="18">
                  <c:v>-9.6862803891782221</c:v>
                </c:pt>
                <c:pt idx="19">
                  <c:v>-9.2651377635617784</c:v>
                </c:pt>
                <c:pt idx="20">
                  <c:v>-8.8439951379453365</c:v>
                </c:pt>
                <c:pt idx="21">
                  <c:v>-8.4228525123288946</c:v>
                </c:pt>
                <c:pt idx="22">
                  <c:v>-8.001709886712451</c:v>
                </c:pt>
                <c:pt idx="23">
                  <c:v>-7.5805672610960091</c:v>
                </c:pt>
                <c:pt idx="24">
                  <c:v>-7.1594246354795663</c:v>
                </c:pt>
                <c:pt idx="25">
                  <c:v>-6.7382820098631244</c:v>
                </c:pt>
                <c:pt idx="26">
                  <c:v>-6.3171393842466808</c:v>
                </c:pt>
                <c:pt idx="27">
                  <c:v>-5.895996758630238</c:v>
                </c:pt>
                <c:pt idx="28">
                  <c:v>-5.4748541330137961</c:v>
                </c:pt>
                <c:pt idx="29">
                  <c:v>-5.0537115073973533</c:v>
                </c:pt>
                <c:pt idx="30">
                  <c:v>-4.6325688817809114</c:v>
                </c:pt>
                <c:pt idx="31">
                  <c:v>-4.2114262561644678</c:v>
                </c:pt>
                <c:pt idx="32">
                  <c:v>-3.7902836305480254</c:v>
                </c:pt>
                <c:pt idx="33">
                  <c:v>-3.3691410049315831</c:v>
                </c:pt>
                <c:pt idx="34">
                  <c:v>-2.9479983793151825</c:v>
                </c:pt>
                <c:pt idx="35">
                  <c:v>-2.5268557536987397</c:v>
                </c:pt>
                <c:pt idx="36">
                  <c:v>-2.1057131280822974</c:v>
                </c:pt>
                <c:pt idx="37">
                  <c:v>-1.6845705024658546</c:v>
                </c:pt>
                <c:pt idx="38">
                  <c:v>-1.2634278768494118</c:v>
                </c:pt>
                <c:pt idx="39">
                  <c:v>-0.84228525123296938</c:v>
                </c:pt>
                <c:pt idx="40">
                  <c:v>-0.42114262561652682</c:v>
                </c:pt>
                <c:pt idx="41">
                  <c:v>-8.6031452088325983E-14</c:v>
                </c:pt>
                <c:pt idx="42">
                  <c:v>0.42114262561635879</c:v>
                </c:pt>
                <c:pt idx="43">
                  <c:v>0.84228525123280096</c:v>
                </c:pt>
                <c:pt idx="44">
                  <c:v>1.2634278768492435</c:v>
                </c:pt>
                <c:pt idx="45">
                  <c:v>1.6845705024656861</c:v>
                </c:pt>
                <c:pt idx="46">
                  <c:v>2.1057131280821286</c:v>
                </c:pt>
                <c:pt idx="47">
                  <c:v>2.5268557536985714</c:v>
                </c:pt>
                <c:pt idx="48">
                  <c:v>2.9479983793150137</c:v>
                </c:pt>
                <c:pt idx="49">
                  <c:v>3.3691410049314565</c:v>
                </c:pt>
                <c:pt idx="50">
                  <c:v>3.7902836305478993</c:v>
                </c:pt>
                <c:pt idx="51">
                  <c:v>4.2114262561643416</c:v>
                </c:pt>
                <c:pt idx="52">
                  <c:v>4.6325688817807844</c:v>
                </c:pt>
                <c:pt idx="53">
                  <c:v>5.0537115073972272</c:v>
                </c:pt>
                <c:pt idx="54">
                  <c:v>5.47485413301367</c:v>
                </c:pt>
                <c:pt idx="55">
                  <c:v>5.8959967586301119</c:v>
                </c:pt>
                <c:pt idx="56">
                  <c:v>6.3171393842465546</c:v>
                </c:pt>
                <c:pt idx="57">
                  <c:v>6.7382820098629974</c:v>
                </c:pt>
                <c:pt idx="58">
                  <c:v>7.1594246354794402</c:v>
                </c:pt>
                <c:pt idx="59">
                  <c:v>7.580567261095883</c:v>
                </c:pt>
                <c:pt idx="60">
                  <c:v>8.0017098867123249</c:v>
                </c:pt>
                <c:pt idx="61">
                  <c:v>8.4228525123287685</c:v>
                </c:pt>
                <c:pt idx="62">
                  <c:v>8.8439951379451678</c:v>
                </c:pt>
                <c:pt idx="63">
                  <c:v>9.2651377635616115</c:v>
                </c:pt>
                <c:pt idx="64">
                  <c:v>9.6862803891780533</c:v>
                </c:pt>
                <c:pt idx="65">
                  <c:v>10.107423014794497</c:v>
                </c:pt>
                <c:pt idx="66">
                  <c:v>10.528565640410937</c:v>
                </c:pt>
                <c:pt idx="67">
                  <c:v>10.949708266027381</c:v>
                </c:pt>
                <c:pt idx="68">
                  <c:v>11.370850891643824</c:v>
                </c:pt>
                <c:pt idx="69">
                  <c:v>11.791993517260266</c:v>
                </c:pt>
                <c:pt idx="70">
                  <c:v>12.21313614287671</c:v>
                </c:pt>
                <c:pt idx="71">
                  <c:v>12.63427876849315</c:v>
                </c:pt>
                <c:pt idx="72">
                  <c:v>13.055421394109594</c:v>
                </c:pt>
                <c:pt idx="73">
                  <c:v>13.476564019726037</c:v>
                </c:pt>
                <c:pt idx="74">
                  <c:v>13.897706645342479</c:v>
                </c:pt>
                <c:pt idx="75">
                  <c:v>14.318849270958923</c:v>
                </c:pt>
                <c:pt idx="76">
                  <c:v>14.739991896575363</c:v>
                </c:pt>
                <c:pt idx="77">
                  <c:v>15.161134522191807</c:v>
                </c:pt>
                <c:pt idx="78">
                  <c:v>15.58227714780825</c:v>
                </c:pt>
                <c:pt idx="79">
                  <c:v>16.003419773424692</c:v>
                </c:pt>
                <c:pt idx="80">
                  <c:v>16.424562399041136</c:v>
                </c:pt>
                <c:pt idx="81">
                  <c:v>16.845705024657576</c:v>
                </c:pt>
                <c:pt idx="82">
                  <c:v>17.266847650274023</c:v>
                </c:pt>
                <c:pt idx="83">
                  <c:v>17.687990275890463</c:v>
                </c:pt>
                <c:pt idx="84">
                  <c:v>18.109132901506904</c:v>
                </c:pt>
                <c:pt idx="85">
                  <c:v>18.530275527123347</c:v>
                </c:pt>
                <c:pt idx="86">
                  <c:v>18.951418152739791</c:v>
                </c:pt>
                <c:pt idx="87">
                  <c:v>19.372560778356235</c:v>
                </c:pt>
                <c:pt idx="88">
                  <c:v>19.793703403972675</c:v>
                </c:pt>
                <c:pt idx="89">
                  <c:v>20.214846029589118</c:v>
                </c:pt>
                <c:pt idx="90">
                  <c:v>20.635988655205562</c:v>
                </c:pt>
                <c:pt idx="91">
                  <c:v>21.057131280822002</c:v>
                </c:pt>
                <c:pt idx="92">
                  <c:v>21.478273906438449</c:v>
                </c:pt>
                <c:pt idx="93">
                  <c:v>21.899416532054889</c:v>
                </c:pt>
                <c:pt idx="94">
                  <c:v>22.32055915767133</c:v>
                </c:pt>
                <c:pt idx="95">
                  <c:v>22.741701783287773</c:v>
                </c:pt>
                <c:pt idx="96">
                  <c:v>23.162844408904217</c:v>
                </c:pt>
                <c:pt idx="97">
                  <c:v>23.583987034520614</c:v>
                </c:pt>
              </c:numCache>
            </c:numRef>
          </c:cat>
          <c:val>
            <c:numRef>
              <c:f>'Alpha and the Alternative'!$W$2:$W$99</c:f>
              <c:numCache>
                <c:formatCode>0.00</c:formatCode>
                <c:ptCount val="98"/>
                <c:pt idx="0">
                  <c:v>5.7674725268072277E-4</c:v>
                </c:pt>
                <c:pt idx="1">
                  <c:v>7.3506554243592476E-4</c:v>
                </c:pt>
                <c:pt idx="2">
                  <c:v>9.3594692269723481E-4</c:v>
                </c:pt>
                <c:pt idx="3">
                  <c:v>1.1903815595239811E-3</c:v>
                </c:pt>
                <c:pt idx="4">
                  <c:v>1.5120011603992113E-3</c:v>
                </c:pt>
                <c:pt idx="5">
                  <c:v>1.9176354534884601E-3</c:v>
                </c:pt>
                <c:pt idx="6">
                  <c:v>2.4279559544124756E-3</c:v>
                </c:pt>
                <c:pt idx="7">
                  <c:v>3.068209258839849E-3</c:v>
                </c:pt>
                <c:pt idx="8">
                  <c:v>3.8690369818628703E-3</c:v>
                </c:pt>
                <c:pt idx="9">
                  <c:v>4.8673720613153738E-3</c:v>
                </c:pt>
                <c:pt idx="10">
                  <c:v>6.1073909865215934E-3</c:v>
                </c:pt>
                <c:pt idx="11">
                  <c:v>7.641488200965183E-3</c:v>
                </c:pt>
                <c:pt idx="12">
                  <c:v>9.5312221998270323E-3</c:v>
                </c:pt>
                <c:pt idx="13">
                  <c:v>1.1848162711670131E-2</c:v>
                </c:pt>
                <c:pt idx="14">
                  <c:v>1.4674545245240605E-2</c:v>
                </c:pt>
                <c:pt idx="15">
                  <c:v>1.8103614214236809E-2</c:v>
                </c:pt>
                <c:pt idx="16">
                  <c:v>2.2239510609626721E-2</c:v>
                </c:pt>
                <c:pt idx="17">
                  <c:v>2.7196537479382086E-2</c:v>
                </c:pt>
                <c:pt idx="18">
                  <c:v>3.3097620024266826E-2</c:v>
                </c:pt>
                <c:pt idx="19">
                  <c:v>4.0071771640151188E-2</c:v>
                </c:pt>
                <c:pt idx="20">
                  <c:v>4.825038822837921E-2</c:v>
                </c:pt>
                <c:pt idx="21">
                  <c:v>5.7762226382411436E-2</c:v>
                </c:pt>
                <c:pt idx="22">
                  <c:v>6.8726982058118696E-2</c:v>
                </c:pt>
                <c:pt idx="23">
                  <c:v>8.1247479017452606E-2</c:v>
                </c:pt>
                <c:pt idx="24">
                  <c:v>9.5400601944619648E-2</c:v>
                </c:pt>
                <c:pt idx="25">
                  <c:v>0.11122726479659457</c:v>
                </c:pt>
                <c:pt idx="26">
                  <c:v>0.12872188240170018</c:v>
                </c:pt>
                <c:pt idx="27">
                  <c:v>0.14782199806547905</c:v>
                </c:pt>
                <c:pt idx="28">
                  <c:v>0.16839889121079998</c:v>
                </c:pt>
                <c:pt idx="29">
                  <c:v>0.19025012092246163</c:v>
                </c:pt>
                <c:pt idx="30">
                  <c:v>0.21309502504530795</c:v>
                </c:pt>
                <c:pt idx="31">
                  <c:v>0.23657416274152734</c:v>
                </c:pt>
                <c:pt idx="32">
                  <c:v>0.26025353983738669</c:v>
                </c:pt>
                <c:pt idx="33">
                  <c:v>0.28363418110071631</c:v>
                </c:pt>
                <c:pt idx="34">
                  <c:v>0.3061672183288181</c:v>
                </c:pt>
                <c:pt idx="35">
                  <c:v>0.32727417367262029</c:v>
                </c:pt>
                <c:pt idx="36">
                  <c:v>0.34637157930974094</c:v>
                </c:pt>
                <c:pt idx="37">
                  <c:v>0.36289854864319621</c:v>
                </c:pt>
                <c:pt idx="38">
                  <c:v>0.37634547048256145</c:v>
                </c:pt>
                <c:pt idx="39">
                  <c:v>0.38628170431658815</c:v>
                </c:pt>
                <c:pt idx="40">
                  <c:v>0.39238006662875624</c:v>
                </c:pt>
                <c:pt idx="41">
                  <c:v>0.39443604591891307</c:v>
                </c:pt>
                <c:pt idx="42">
                  <c:v>0.39238006662875791</c:v>
                </c:pt>
                <c:pt idx="43">
                  <c:v>0.38628170431659137</c:v>
                </c:pt>
                <c:pt idx="44">
                  <c:v>0.37634547048256611</c:v>
                </c:pt>
                <c:pt idx="45">
                  <c:v>0.3628985486432022</c:v>
                </c:pt>
                <c:pt idx="46">
                  <c:v>0.3463715793097481</c:v>
                </c:pt>
                <c:pt idx="47">
                  <c:v>0.32727417367262834</c:v>
                </c:pt>
                <c:pt idx="48">
                  <c:v>0.30616721832882687</c:v>
                </c:pt>
                <c:pt idx="49">
                  <c:v>0.28363418110072325</c:v>
                </c:pt>
                <c:pt idx="50">
                  <c:v>0.26025353983739374</c:v>
                </c:pt>
                <c:pt idx="51">
                  <c:v>0.23657416274153437</c:v>
                </c:pt>
                <c:pt idx="52">
                  <c:v>0.21309502504531491</c:v>
                </c:pt>
                <c:pt idx="53">
                  <c:v>0.19025012092246835</c:v>
                </c:pt>
                <c:pt idx="54">
                  <c:v>0.1683988912108064</c:v>
                </c:pt>
                <c:pt idx="55">
                  <c:v>0.14782199806548496</c:v>
                </c:pt>
                <c:pt idx="56">
                  <c:v>0.12872188240170573</c:v>
                </c:pt>
                <c:pt idx="57">
                  <c:v>0.11122726479659961</c:v>
                </c:pt>
                <c:pt idx="58">
                  <c:v>9.5400601944624158E-2</c:v>
                </c:pt>
                <c:pt idx="59">
                  <c:v>8.1247479017456603E-2</c:v>
                </c:pt>
                <c:pt idx="60">
                  <c:v>6.8726982058122194E-2</c:v>
                </c:pt>
                <c:pt idx="61">
                  <c:v>5.7762226382414544E-2</c:v>
                </c:pt>
                <c:pt idx="62">
                  <c:v>4.8250388228382762E-2</c:v>
                </c:pt>
                <c:pt idx="63">
                  <c:v>4.007177164015422E-2</c:v>
                </c:pt>
                <c:pt idx="64">
                  <c:v>3.3097620024269407E-2</c:v>
                </c:pt>
                <c:pt idx="65">
                  <c:v>2.7196537479384251E-2</c:v>
                </c:pt>
                <c:pt idx="66">
                  <c:v>2.2239510609628567E-2</c:v>
                </c:pt>
                <c:pt idx="67">
                  <c:v>1.8103614214238301E-2</c:v>
                </c:pt>
                <c:pt idx="68">
                  <c:v>1.4674545245241836E-2</c:v>
                </c:pt>
                <c:pt idx="69">
                  <c:v>1.1848162711671162E-2</c:v>
                </c:pt>
                <c:pt idx="70">
                  <c:v>9.5312221998278684E-3</c:v>
                </c:pt>
                <c:pt idx="71">
                  <c:v>7.6414882009658751E-3</c:v>
                </c:pt>
                <c:pt idx="72">
                  <c:v>6.1073909865221434E-3</c:v>
                </c:pt>
                <c:pt idx="73">
                  <c:v>4.867372061315817E-3</c:v>
                </c:pt>
                <c:pt idx="74">
                  <c:v>3.8690369818632298E-3</c:v>
                </c:pt>
                <c:pt idx="75">
                  <c:v>3.0682092588401339E-3</c:v>
                </c:pt>
                <c:pt idx="76">
                  <c:v>2.4279559544127054E-3</c:v>
                </c:pt>
                <c:pt idx="77">
                  <c:v>1.9176354534885991E-3</c:v>
                </c:pt>
                <c:pt idx="78">
                  <c:v>1.5120011603993208E-3</c:v>
                </c:pt>
                <c:pt idx="79">
                  <c:v>1.1903815595240659E-3</c:v>
                </c:pt>
                <c:pt idx="80">
                  <c:v>9.3594692269730008E-4</c:v>
                </c:pt>
                <c:pt idx="81">
                  <c:v>7.350655424359781E-4</c:v>
                </c:pt>
                <c:pt idx="82">
                  <c:v>5.7674725268076407E-4</c:v>
                </c:pt>
                <c:pt idx="83">
                  <c:v>4.5216870288238963E-4</c:v>
                </c:pt>
                <c:pt idx="84">
                  <c:v>3.5427294955261377E-4</c:v>
                </c:pt>
                <c:pt idx="85">
                  <c:v>2.7743505178483388E-4</c:v>
                </c:pt>
                <c:pt idx="86">
                  <c:v>2.1718519803692039E-4</c:v>
                </c:pt>
                <c:pt idx="87">
                  <c:v>1.6998120820821687E-4</c:v>
                </c:pt>
                <c:pt idx="88">
                  <c:v>1.330228626030227E-4</c:v>
                </c:pt>
                <c:pt idx="89">
                  <c:v>1.0410127167155029E-4</c:v>
                </c:pt>
                <c:pt idx="90">
                  <c:v>8.1477321485939425E-5</c:v>
                </c:pt>
                <c:pt idx="91">
                  <c:v>6.3784045325371709E-5</c:v>
                </c:pt>
                <c:pt idx="92">
                  <c:v>4.9948541038526653E-5</c:v>
                </c:pt>
                <c:pt idx="93">
                  <c:v>3.9129754089423769E-5</c:v>
                </c:pt>
                <c:pt idx="94">
                  <c:v>3.0669066805751863E-5</c:v>
                </c:pt>
                <c:pt idx="95">
                  <c:v>2.4051173109416051E-5</c:v>
                </c:pt>
                <c:pt idx="96">
                  <c:v>1.887317800154381E-5</c:v>
                </c:pt>
                <c:pt idx="97">
                  <c:v>1.4820248490804543E-5</c:v>
                </c:pt>
              </c:numCache>
            </c:numRef>
          </c:val>
        </c:ser>
        <c:ser>
          <c:idx val="1"/>
          <c:order val="1"/>
          <c:tx>
            <c:strRef>
              <c:f>'Alpha and the Alternative'!$X$1</c:f>
              <c:strCache>
                <c:ptCount val="1"/>
                <c:pt idx="0">
                  <c:v>Treatment</c:v>
                </c:pt>
              </c:strCache>
            </c:strRef>
          </c:tx>
          <c:spPr>
            <a:solidFill>
              <a:schemeClr val="tx2">
                <a:lumMod val="20000"/>
                <a:lumOff val="80000"/>
                <a:alpha val="50000"/>
              </a:schemeClr>
            </a:solidFill>
            <a:ln>
              <a:solidFill>
                <a:schemeClr val="tx1"/>
              </a:solidFill>
            </a:ln>
          </c:spPr>
          <c:cat>
            <c:numRef>
              <c:f>'Alpha and the Alternative'!$V$2:$V$99</c:f>
              <c:numCache>
                <c:formatCode>General</c:formatCode>
                <c:ptCount val="98"/>
                <c:pt idx="0">
                  <c:v>-17.266847650274144</c:v>
                </c:pt>
                <c:pt idx="1">
                  <c:v>-16.845705024657704</c:v>
                </c:pt>
                <c:pt idx="2">
                  <c:v>-16.42456239904126</c:v>
                </c:pt>
                <c:pt idx="3">
                  <c:v>-16.003419773424817</c:v>
                </c:pt>
                <c:pt idx="4">
                  <c:v>-15.582277147808377</c:v>
                </c:pt>
                <c:pt idx="5">
                  <c:v>-15.161134522191935</c:v>
                </c:pt>
                <c:pt idx="6">
                  <c:v>-14.739991896575534</c:v>
                </c:pt>
                <c:pt idx="7">
                  <c:v>-14.318849270959092</c:v>
                </c:pt>
                <c:pt idx="8">
                  <c:v>-13.897706645342648</c:v>
                </c:pt>
                <c:pt idx="9">
                  <c:v>-13.476564019726204</c:v>
                </c:pt>
                <c:pt idx="10">
                  <c:v>-13.055421394109763</c:v>
                </c:pt>
                <c:pt idx="11">
                  <c:v>-12.634278768493321</c:v>
                </c:pt>
                <c:pt idx="12">
                  <c:v>-12.213136142876879</c:v>
                </c:pt>
                <c:pt idx="13">
                  <c:v>-11.791993517260435</c:v>
                </c:pt>
                <c:pt idx="14">
                  <c:v>-11.370850891643991</c:v>
                </c:pt>
                <c:pt idx="15">
                  <c:v>-10.94970826602755</c:v>
                </c:pt>
                <c:pt idx="16">
                  <c:v>-10.528565640411108</c:v>
                </c:pt>
                <c:pt idx="17">
                  <c:v>-10.107423014794666</c:v>
                </c:pt>
                <c:pt idx="18">
                  <c:v>-9.6862803891782221</c:v>
                </c:pt>
                <c:pt idx="19">
                  <c:v>-9.2651377635617784</c:v>
                </c:pt>
                <c:pt idx="20">
                  <c:v>-8.8439951379453365</c:v>
                </c:pt>
                <c:pt idx="21">
                  <c:v>-8.4228525123288946</c:v>
                </c:pt>
                <c:pt idx="22">
                  <c:v>-8.001709886712451</c:v>
                </c:pt>
                <c:pt idx="23">
                  <c:v>-7.5805672610960091</c:v>
                </c:pt>
                <c:pt idx="24">
                  <c:v>-7.1594246354795663</c:v>
                </c:pt>
                <c:pt idx="25">
                  <c:v>-6.7382820098631244</c:v>
                </c:pt>
                <c:pt idx="26">
                  <c:v>-6.3171393842466808</c:v>
                </c:pt>
                <c:pt idx="27">
                  <c:v>-5.895996758630238</c:v>
                </c:pt>
                <c:pt idx="28">
                  <c:v>-5.4748541330137961</c:v>
                </c:pt>
                <c:pt idx="29">
                  <c:v>-5.0537115073973533</c:v>
                </c:pt>
                <c:pt idx="30">
                  <c:v>-4.6325688817809114</c:v>
                </c:pt>
                <c:pt idx="31">
                  <c:v>-4.2114262561644678</c:v>
                </c:pt>
                <c:pt idx="32">
                  <c:v>-3.7902836305480254</c:v>
                </c:pt>
                <c:pt idx="33">
                  <c:v>-3.3691410049315831</c:v>
                </c:pt>
                <c:pt idx="34">
                  <c:v>-2.9479983793151825</c:v>
                </c:pt>
                <c:pt idx="35">
                  <c:v>-2.5268557536987397</c:v>
                </c:pt>
                <c:pt idx="36">
                  <c:v>-2.1057131280822974</c:v>
                </c:pt>
                <c:pt idx="37">
                  <c:v>-1.6845705024658546</c:v>
                </c:pt>
                <c:pt idx="38">
                  <c:v>-1.2634278768494118</c:v>
                </c:pt>
                <c:pt idx="39">
                  <c:v>-0.84228525123296938</c:v>
                </c:pt>
                <c:pt idx="40">
                  <c:v>-0.42114262561652682</c:v>
                </c:pt>
                <c:pt idx="41">
                  <c:v>-8.6031452088325983E-14</c:v>
                </c:pt>
                <c:pt idx="42">
                  <c:v>0.42114262561635879</c:v>
                </c:pt>
                <c:pt idx="43">
                  <c:v>0.84228525123280096</c:v>
                </c:pt>
                <c:pt idx="44">
                  <c:v>1.2634278768492435</c:v>
                </c:pt>
                <c:pt idx="45">
                  <c:v>1.6845705024656861</c:v>
                </c:pt>
                <c:pt idx="46">
                  <c:v>2.1057131280821286</c:v>
                </c:pt>
                <c:pt idx="47">
                  <c:v>2.5268557536985714</c:v>
                </c:pt>
                <c:pt idx="48">
                  <c:v>2.9479983793150137</c:v>
                </c:pt>
                <c:pt idx="49">
                  <c:v>3.3691410049314565</c:v>
                </c:pt>
                <c:pt idx="50">
                  <c:v>3.7902836305478993</c:v>
                </c:pt>
                <c:pt idx="51">
                  <c:v>4.2114262561643416</c:v>
                </c:pt>
                <c:pt idx="52">
                  <c:v>4.6325688817807844</c:v>
                </c:pt>
                <c:pt idx="53">
                  <c:v>5.0537115073972272</c:v>
                </c:pt>
                <c:pt idx="54">
                  <c:v>5.47485413301367</c:v>
                </c:pt>
                <c:pt idx="55">
                  <c:v>5.8959967586301119</c:v>
                </c:pt>
                <c:pt idx="56">
                  <c:v>6.3171393842465546</c:v>
                </c:pt>
                <c:pt idx="57">
                  <c:v>6.7382820098629974</c:v>
                </c:pt>
                <c:pt idx="58">
                  <c:v>7.1594246354794402</c:v>
                </c:pt>
                <c:pt idx="59">
                  <c:v>7.580567261095883</c:v>
                </c:pt>
                <c:pt idx="60">
                  <c:v>8.0017098867123249</c:v>
                </c:pt>
                <c:pt idx="61">
                  <c:v>8.4228525123287685</c:v>
                </c:pt>
                <c:pt idx="62">
                  <c:v>8.8439951379451678</c:v>
                </c:pt>
                <c:pt idx="63">
                  <c:v>9.2651377635616115</c:v>
                </c:pt>
                <c:pt idx="64">
                  <c:v>9.6862803891780533</c:v>
                </c:pt>
                <c:pt idx="65">
                  <c:v>10.107423014794497</c:v>
                </c:pt>
                <c:pt idx="66">
                  <c:v>10.528565640410937</c:v>
                </c:pt>
                <c:pt idx="67">
                  <c:v>10.949708266027381</c:v>
                </c:pt>
                <c:pt idx="68">
                  <c:v>11.370850891643824</c:v>
                </c:pt>
                <c:pt idx="69">
                  <c:v>11.791993517260266</c:v>
                </c:pt>
                <c:pt idx="70">
                  <c:v>12.21313614287671</c:v>
                </c:pt>
                <c:pt idx="71">
                  <c:v>12.63427876849315</c:v>
                </c:pt>
                <c:pt idx="72">
                  <c:v>13.055421394109594</c:v>
                </c:pt>
                <c:pt idx="73">
                  <c:v>13.476564019726037</c:v>
                </c:pt>
                <c:pt idx="74">
                  <c:v>13.897706645342479</c:v>
                </c:pt>
                <c:pt idx="75">
                  <c:v>14.318849270958923</c:v>
                </c:pt>
                <c:pt idx="76">
                  <c:v>14.739991896575363</c:v>
                </c:pt>
                <c:pt idx="77">
                  <c:v>15.161134522191807</c:v>
                </c:pt>
                <c:pt idx="78">
                  <c:v>15.58227714780825</c:v>
                </c:pt>
                <c:pt idx="79">
                  <c:v>16.003419773424692</c:v>
                </c:pt>
                <c:pt idx="80">
                  <c:v>16.424562399041136</c:v>
                </c:pt>
                <c:pt idx="81">
                  <c:v>16.845705024657576</c:v>
                </c:pt>
                <c:pt idx="82">
                  <c:v>17.266847650274023</c:v>
                </c:pt>
                <c:pt idx="83">
                  <c:v>17.687990275890463</c:v>
                </c:pt>
                <c:pt idx="84">
                  <c:v>18.109132901506904</c:v>
                </c:pt>
                <c:pt idx="85">
                  <c:v>18.530275527123347</c:v>
                </c:pt>
                <c:pt idx="86">
                  <c:v>18.951418152739791</c:v>
                </c:pt>
                <c:pt idx="87">
                  <c:v>19.372560778356235</c:v>
                </c:pt>
                <c:pt idx="88">
                  <c:v>19.793703403972675</c:v>
                </c:pt>
                <c:pt idx="89">
                  <c:v>20.214846029589118</c:v>
                </c:pt>
                <c:pt idx="90">
                  <c:v>20.635988655205562</c:v>
                </c:pt>
                <c:pt idx="91">
                  <c:v>21.057131280822002</c:v>
                </c:pt>
                <c:pt idx="92">
                  <c:v>21.478273906438449</c:v>
                </c:pt>
                <c:pt idx="93">
                  <c:v>21.899416532054889</c:v>
                </c:pt>
                <c:pt idx="94">
                  <c:v>22.32055915767133</c:v>
                </c:pt>
                <c:pt idx="95">
                  <c:v>22.741701783287773</c:v>
                </c:pt>
                <c:pt idx="96">
                  <c:v>23.162844408904217</c:v>
                </c:pt>
                <c:pt idx="97">
                  <c:v>23.583987034520614</c:v>
                </c:pt>
              </c:numCache>
            </c:numRef>
          </c:cat>
          <c:val>
            <c:numRef>
              <c:f>'Alpha and the Alternative'!$X$2:$X$99</c:f>
              <c:numCache>
                <c:formatCode>0.00</c:formatCode>
                <c:ptCount val="98"/>
                <c:pt idx="23">
                  <c:v>9.5917505902467213E-4</c:v>
                </c:pt>
                <c:pt idx="24">
                  <c:v>1.1789996594981176E-3</c:v>
                </c:pt>
                <c:pt idx="25">
                  <c:v>1.4494439577059717E-3</c:v>
                </c:pt>
                <c:pt idx="26">
                  <c:v>1.7819880404976E-3</c:v>
                </c:pt>
                <c:pt idx="27">
                  <c:v>2.190598794681821E-3</c:v>
                </c:pt>
                <c:pt idx="28">
                  <c:v>2.692215955311245E-3</c:v>
                </c:pt>
                <c:pt idx="29">
                  <c:v>3.3073120822830833E-3</c:v>
                </c:pt>
                <c:pt idx="30">
                  <c:v>4.0605294510127022E-3</c:v>
                </c:pt>
                <c:pt idx="31">
                  <c:v>4.9813932377373339E-3</c:v>
                </c:pt>
                <c:pt idx="32">
                  <c:v>6.1050949926092727E-3</c:v>
                </c:pt>
                <c:pt idx="33">
                  <c:v>7.4733327685814321E-3</c:v>
                </c:pt>
                <c:pt idx="34">
                  <c:v>9.1351839443685155E-3</c:v>
                </c:pt>
                <c:pt idx="35">
                  <c:v>1.1147973322738791E-2</c:v>
                </c:pt>
                <c:pt idx="36">
                  <c:v>1.3578082207553903E-2</c:v>
                </c:pt>
                <c:pt idx="37">
                  <c:v>1.6501623820839296E-2</c:v>
                </c:pt>
                <c:pt idx="38">
                  <c:v>2.0004886980462187E-2</c:v>
                </c:pt>
                <c:pt idx="39">
                  <c:v>2.4184424389153258E-2</c:v>
                </c:pt>
                <c:pt idx="40">
                  <c:v>2.9146635976670974E-2</c:v>
                </c:pt>
                <c:pt idx="41">
                  <c:v>3.5006674311678414E-2</c:v>
                </c:pt>
                <c:pt idx="42">
                  <c:v>4.188648217600021E-2</c:v>
                </c:pt>
                <c:pt idx="43">
                  <c:v>4.9911767229683809E-2</c:v>
                </c:pt>
                <c:pt idx="44">
                  <c:v>5.9207731634663509E-2</c:v>
                </c:pt>
                <c:pt idx="45">
                  <c:v>6.9893412526044793E-2</c:v>
                </c:pt>
                <c:pt idx="46">
                  <c:v>8.2074559100319966E-2</c:v>
                </c:pt>
                <c:pt idx="47">
                  <c:v>9.5835079135136086E-2</c:v>
                </c:pt>
                <c:pt idx="48">
                  <c:v>0.11122723411924287</c:v>
                </c:pt>
                <c:pt idx="49">
                  <c:v>0.12826094490657389</c:v>
                </c:pt>
                <c:pt idx="50">
                  <c:v>0.14689277894672825</c:v>
                </c:pt>
                <c:pt idx="51">
                  <c:v>0.16701540726629044</c:v>
                </c:pt>
                <c:pt idx="52">
                  <c:v>0.1884485172611193</c:v>
                </c:pt>
                <c:pt idx="53">
                  <c:v>0.21093231133526369</c:v>
                </c:pt>
                <c:pt idx="54">
                  <c:v>0.23412477288672814</c:v>
                </c:pt>
                <c:pt idx="55">
                  <c:v>0.25760380339662181</c:v>
                </c:pt>
                <c:pt idx="56">
                  <c:v>0.28087510032516144</c:v>
                </c:pt>
                <c:pt idx="57">
                  <c:v>0.30338624606294218</c:v>
                </c:pt>
                <c:pt idx="58">
                  <c:v>0.32454692957516962</c:v>
                </c:pt>
                <c:pt idx="59">
                  <c:v>0.34375457026312844</c:v>
                </c:pt>
                <c:pt idx="60">
                  <c:v>0.36042393178078475</c:v>
                </c:pt>
                <c:pt idx="61">
                  <c:v>0.37401869634510931</c:v>
                </c:pt>
                <c:pt idx="62">
                  <c:v>0.38408251812678396</c:v>
                </c:pt>
                <c:pt idx="63">
                  <c:v>0.39026687636406909</c:v>
                </c:pt>
                <c:pt idx="64">
                  <c:v>0.39235316284007821</c:v>
                </c:pt>
                <c:pt idx="65">
                  <c:v>0.39026687636407081</c:v>
                </c:pt>
                <c:pt idx="66">
                  <c:v>0.38408251812678729</c:v>
                </c:pt>
                <c:pt idx="67">
                  <c:v>0.37401869634511409</c:v>
                </c:pt>
                <c:pt idx="68">
                  <c:v>0.36042393178079091</c:v>
                </c:pt>
                <c:pt idx="69">
                  <c:v>0.34375457026313566</c:v>
                </c:pt>
                <c:pt idx="70">
                  <c:v>0.32454692957517772</c:v>
                </c:pt>
                <c:pt idx="71">
                  <c:v>0.30338624606295095</c:v>
                </c:pt>
                <c:pt idx="72">
                  <c:v>0.28087510032516838</c:v>
                </c:pt>
                <c:pt idx="73">
                  <c:v>0.25760380339662881</c:v>
                </c:pt>
                <c:pt idx="74">
                  <c:v>0.23412477288673517</c:v>
                </c:pt>
                <c:pt idx="75">
                  <c:v>0.21093231133527052</c:v>
                </c:pt>
                <c:pt idx="76">
                  <c:v>0.18844851726112594</c:v>
                </c:pt>
                <c:pt idx="77">
                  <c:v>0.16701540726629668</c:v>
                </c:pt>
                <c:pt idx="78">
                  <c:v>0.14689277894673408</c:v>
                </c:pt>
                <c:pt idx="79">
                  <c:v>0.12826094490657927</c:v>
                </c:pt>
                <c:pt idx="80">
                  <c:v>0.11122723411924776</c:v>
                </c:pt>
                <c:pt idx="81">
                  <c:v>9.583507913514043E-2</c:v>
                </c:pt>
                <c:pt idx="82">
                  <c:v>8.2074559100323838E-2</c:v>
                </c:pt>
                <c:pt idx="83">
                  <c:v>6.9893412526048207E-2</c:v>
                </c:pt>
                <c:pt idx="84">
                  <c:v>5.9207731634666513E-2</c:v>
                </c:pt>
                <c:pt idx="85">
                  <c:v>4.9911767229687272E-2</c:v>
                </c:pt>
                <c:pt idx="86">
                  <c:v>4.1886482176003194E-2</c:v>
                </c:pt>
                <c:pt idx="87">
                  <c:v>3.500667431168094E-2</c:v>
                </c:pt>
                <c:pt idx="88">
                  <c:v>2.9146635976673111E-2</c:v>
                </c:pt>
                <c:pt idx="89">
                  <c:v>2.418442438915511E-2</c:v>
                </c:pt>
                <c:pt idx="90">
                  <c:v>2.0004886980463703E-2</c:v>
                </c:pt>
                <c:pt idx="91">
                  <c:v>1.6501623820840562E-2</c:v>
                </c:pt>
                <c:pt idx="92">
                  <c:v>1.3578082207554971E-2</c:v>
                </c:pt>
                <c:pt idx="93">
                  <c:v>1.1147973322739679E-2</c:v>
                </c:pt>
                <c:pt idx="94">
                  <c:v>9.1351839443692372E-3</c:v>
                </c:pt>
                <c:pt idx="95">
                  <c:v>7.4733327685820349E-3</c:v>
                </c:pt>
                <c:pt idx="96">
                  <c:v>6.1050949926097671E-3</c:v>
                </c:pt>
                <c:pt idx="97">
                  <c:v>4.981393237737745E-3</c:v>
                </c:pt>
              </c:numCache>
            </c:numRef>
          </c:val>
        </c:ser>
        <c:ser>
          <c:idx val="3"/>
          <c:order val="2"/>
          <c:tx>
            <c:v>Means</c:v>
          </c:tx>
          <c:errBars>
            <c:errDir val="y"/>
            <c:errBarType val="minus"/>
            <c:errValType val="percentage"/>
            <c:noEndCap val="1"/>
            <c:val val="100"/>
          </c:errBars>
          <c:cat>
            <c:numRef>
              <c:f>'Alpha and the Alternative'!$V$2:$V$99</c:f>
              <c:numCache>
                <c:formatCode>General</c:formatCode>
                <c:ptCount val="98"/>
                <c:pt idx="0">
                  <c:v>-17.266847650274144</c:v>
                </c:pt>
                <c:pt idx="1">
                  <c:v>-16.845705024657704</c:v>
                </c:pt>
                <c:pt idx="2">
                  <c:v>-16.42456239904126</c:v>
                </c:pt>
                <c:pt idx="3">
                  <c:v>-16.003419773424817</c:v>
                </c:pt>
                <c:pt idx="4">
                  <c:v>-15.582277147808377</c:v>
                </c:pt>
                <c:pt idx="5">
                  <c:v>-15.161134522191935</c:v>
                </c:pt>
                <c:pt idx="6">
                  <c:v>-14.739991896575534</c:v>
                </c:pt>
                <c:pt idx="7">
                  <c:v>-14.318849270959092</c:v>
                </c:pt>
                <c:pt idx="8">
                  <c:v>-13.897706645342648</c:v>
                </c:pt>
                <c:pt idx="9">
                  <c:v>-13.476564019726204</c:v>
                </c:pt>
                <c:pt idx="10">
                  <c:v>-13.055421394109763</c:v>
                </c:pt>
                <c:pt idx="11">
                  <c:v>-12.634278768493321</c:v>
                </c:pt>
                <c:pt idx="12">
                  <c:v>-12.213136142876879</c:v>
                </c:pt>
                <c:pt idx="13">
                  <c:v>-11.791993517260435</c:v>
                </c:pt>
                <c:pt idx="14">
                  <c:v>-11.370850891643991</c:v>
                </c:pt>
                <c:pt idx="15">
                  <c:v>-10.94970826602755</c:v>
                </c:pt>
                <c:pt idx="16">
                  <c:v>-10.528565640411108</c:v>
                </c:pt>
                <c:pt idx="17">
                  <c:v>-10.107423014794666</c:v>
                </c:pt>
                <c:pt idx="18">
                  <c:v>-9.6862803891782221</c:v>
                </c:pt>
                <c:pt idx="19">
                  <c:v>-9.2651377635617784</c:v>
                </c:pt>
                <c:pt idx="20">
                  <c:v>-8.8439951379453365</c:v>
                </c:pt>
                <c:pt idx="21">
                  <c:v>-8.4228525123288946</c:v>
                </c:pt>
                <c:pt idx="22">
                  <c:v>-8.001709886712451</c:v>
                </c:pt>
                <c:pt idx="23">
                  <c:v>-7.5805672610960091</c:v>
                </c:pt>
                <c:pt idx="24">
                  <c:v>-7.1594246354795663</c:v>
                </c:pt>
                <c:pt idx="25">
                  <c:v>-6.7382820098631244</c:v>
                </c:pt>
                <c:pt idx="26">
                  <c:v>-6.3171393842466808</c:v>
                </c:pt>
                <c:pt idx="27">
                  <c:v>-5.895996758630238</c:v>
                </c:pt>
                <c:pt idx="28">
                  <c:v>-5.4748541330137961</c:v>
                </c:pt>
                <c:pt idx="29">
                  <c:v>-5.0537115073973533</c:v>
                </c:pt>
                <c:pt idx="30">
                  <c:v>-4.6325688817809114</c:v>
                </c:pt>
                <c:pt idx="31">
                  <c:v>-4.2114262561644678</c:v>
                </c:pt>
                <c:pt idx="32">
                  <c:v>-3.7902836305480254</c:v>
                </c:pt>
                <c:pt idx="33">
                  <c:v>-3.3691410049315831</c:v>
                </c:pt>
                <c:pt idx="34">
                  <c:v>-2.9479983793151825</c:v>
                </c:pt>
                <c:pt idx="35">
                  <c:v>-2.5268557536987397</c:v>
                </c:pt>
                <c:pt idx="36">
                  <c:v>-2.1057131280822974</c:v>
                </c:pt>
                <c:pt idx="37">
                  <c:v>-1.6845705024658546</c:v>
                </c:pt>
                <c:pt idx="38">
                  <c:v>-1.2634278768494118</c:v>
                </c:pt>
                <c:pt idx="39">
                  <c:v>-0.84228525123296938</c:v>
                </c:pt>
                <c:pt idx="40">
                  <c:v>-0.42114262561652682</c:v>
                </c:pt>
                <c:pt idx="41">
                  <c:v>-8.6031452088325983E-14</c:v>
                </c:pt>
                <c:pt idx="42">
                  <c:v>0.42114262561635879</c:v>
                </c:pt>
                <c:pt idx="43">
                  <c:v>0.84228525123280096</c:v>
                </c:pt>
                <c:pt idx="44">
                  <c:v>1.2634278768492435</c:v>
                </c:pt>
                <c:pt idx="45">
                  <c:v>1.6845705024656861</c:v>
                </c:pt>
                <c:pt idx="46">
                  <c:v>2.1057131280821286</c:v>
                </c:pt>
                <c:pt idx="47">
                  <c:v>2.5268557536985714</c:v>
                </c:pt>
                <c:pt idx="48">
                  <c:v>2.9479983793150137</c:v>
                </c:pt>
                <c:pt idx="49">
                  <c:v>3.3691410049314565</c:v>
                </c:pt>
                <c:pt idx="50">
                  <c:v>3.7902836305478993</c:v>
                </c:pt>
                <c:pt idx="51">
                  <c:v>4.2114262561643416</c:v>
                </c:pt>
                <c:pt idx="52">
                  <c:v>4.6325688817807844</c:v>
                </c:pt>
                <c:pt idx="53">
                  <c:v>5.0537115073972272</c:v>
                </c:pt>
                <c:pt idx="54">
                  <c:v>5.47485413301367</c:v>
                </c:pt>
                <c:pt idx="55">
                  <c:v>5.8959967586301119</c:v>
                </c:pt>
                <c:pt idx="56">
                  <c:v>6.3171393842465546</c:v>
                </c:pt>
                <c:pt idx="57">
                  <c:v>6.7382820098629974</c:v>
                </c:pt>
                <c:pt idx="58">
                  <c:v>7.1594246354794402</c:v>
                </c:pt>
                <c:pt idx="59">
                  <c:v>7.580567261095883</c:v>
                </c:pt>
                <c:pt idx="60">
                  <c:v>8.0017098867123249</c:v>
                </c:pt>
                <c:pt idx="61">
                  <c:v>8.4228525123287685</c:v>
                </c:pt>
                <c:pt idx="62">
                  <c:v>8.8439951379451678</c:v>
                </c:pt>
                <c:pt idx="63">
                  <c:v>9.2651377635616115</c:v>
                </c:pt>
                <c:pt idx="64">
                  <c:v>9.6862803891780533</c:v>
                </c:pt>
                <c:pt idx="65">
                  <c:v>10.107423014794497</c:v>
                </c:pt>
                <c:pt idx="66">
                  <c:v>10.528565640410937</c:v>
                </c:pt>
                <c:pt idx="67">
                  <c:v>10.949708266027381</c:v>
                </c:pt>
                <c:pt idx="68">
                  <c:v>11.370850891643824</c:v>
                </c:pt>
                <c:pt idx="69">
                  <c:v>11.791993517260266</c:v>
                </c:pt>
                <c:pt idx="70">
                  <c:v>12.21313614287671</c:v>
                </c:pt>
                <c:pt idx="71">
                  <c:v>12.63427876849315</c:v>
                </c:pt>
                <c:pt idx="72">
                  <c:v>13.055421394109594</c:v>
                </c:pt>
                <c:pt idx="73">
                  <c:v>13.476564019726037</c:v>
                </c:pt>
                <c:pt idx="74">
                  <c:v>13.897706645342479</c:v>
                </c:pt>
                <c:pt idx="75">
                  <c:v>14.318849270958923</c:v>
                </c:pt>
                <c:pt idx="76">
                  <c:v>14.739991896575363</c:v>
                </c:pt>
                <c:pt idx="77">
                  <c:v>15.161134522191807</c:v>
                </c:pt>
                <c:pt idx="78">
                  <c:v>15.58227714780825</c:v>
                </c:pt>
                <c:pt idx="79">
                  <c:v>16.003419773424692</c:v>
                </c:pt>
                <c:pt idx="80">
                  <c:v>16.424562399041136</c:v>
                </c:pt>
                <c:pt idx="81">
                  <c:v>16.845705024657576</c:v>
                </c:pt>
                <c:pt idx="82">
                  <c:v>17.266847650274023</c:v>
                </c:pt>
                <c:pt idx="83">
                  <c:v>17.687990275890463</c:v>
                </c:pt>
                <c:pt idx="84">
                  <c:v>18.109132901506904</c:v>
                </c:pt>
                <c:pt idx="85">
                  <c:v>18.530275527123347</c:v>
                </c:pt>
                <c:pt idx="86">
                  <c:v>18.951418152739791</c:v>
                </c:pt>
                <c:pt idx="87">
                  <c:v>19.372560778356235</c:v>
                </c:pt>
                <c:pt idx="88">
                  <c:v>19.793703403972675</c:v>
                </c:pt>
                <c:pt idx="89">
                  <c:v>20.214846029589118</c:v>
                </c:pt>
                <c:pt idx="90">
                  <c:v>20.635988655205562</c:v>
                </c:pt>
                <c:pt idx="91">
                  <c:v>21.057131280822002</c:v>
                </c:pt>
                <c:pt idx="92">
                  <c:v>21.478273906438449</c:v>
                </c:pt>
                <c:pt idx="93">
                  <c:v>21.899416532054889</c:v>
                </c:pt>
                <c:pt idx="94">
                  <c:v>22.32055915767133</c:v>
                </c:pt>
                <c:pt idx="95">
                  <c:v>22.741701783287773</c:v>
                </c:pt>
                <c:pt idx="96">
                  <c:v>23.162844408904217</c:v>
                </c:pt>
                <c:pt idx="97">
                  <c:v>23.583987034520614</c:v>
                </c:pt>
              </c:numCache>
            </c:numRef>
          </c:cat>
          <c:val>
            <c:numRef>
              <c:f>'Alpha and the Alternative'!$Z$2:$Z$85</c:f>
              <c:numCache>
                <c:formatCode>0.00</c:formatCode>
                <c:ptCount val="84"/>
                <c:pt idx="41">
                  <c:v>0.39443604591891307</c:v>
                </c:pt>
                <c:pt idx="64">
                  <c:v>0.39235316284007821</c:v>
                </c:pt>
              </c:numCache>
            </c:numRef>
          </c:val>
        </c:ser>
        <c:ser>
          <c:idx val="0"/>
          <c:order val="3"/>
          <c:tx>
            <c:v>Alpha</c:v>
          </c:tx>
          <c:spPr>
            <a:solidFill>
              <a:srgbClr xmlns:mc="http://schemas.openxmlformats.org/markup-compatibility/2006" xmlns:a14="http://schemas.microsoft.com/office/drawing/2010/main" val="FF0000" mc:Ignorable=""/>
            </a:solidFill>
            <a:ln w="12700">
              <a:solidFill>
                <a:schemeClr val="tx1"/>
              </a:solidFill>
            </a:ln>
          </c:spPr>
          <c:cat>
            <c:numRef>
              <c:f>'Alpha and the Alternative'!$V$2:$V$99</c:f>
              <c:numCache>
                <c:formatCode>General</c:formatCode>
                <c:ptCount val="98"/>
                <c:pt idx="0">
                  <c:v>-17.266847650274144</c:v>
                </c:pt>
                <c:pt idx="1">
                  <c:v>-16.845705024657704</c:v>
                </c:pt>
                <c:pt idx="2">
                  <c:v>-16.42456239904126</c:v>
                </c:pt>
                <c:pt idx="3">
                  <c:v>-16.003419773424817</c:v>
                </c:pt>
                <c:pt idx="4">
                  <c:v>-15.582277147808377</c:v>
                </c:pt>
                <c:pt idx="5">
                  <c:v>-15.161134522191935</c:v>
                </c:pt>
                <c:pt idx="6">
                  <c:v>-14.739991896575534</c:v>
                </c:pt>
                <c:pt idx="7">
                  <c:v>-14.318849270959092</c:v>
                </c:pt>
                <c:pt idx="8">
                  <c:v>-13.897706645342648</c:v>
                </c:pt>
                <c:pt idx="9">
                  <c:v>-13.476564019726204</c:v>
                </c:pt>
                <c:pt idx="10">
                  <c:v>-13.055421394109763</c:v>
                </c:pt>
                <c:pt idx="11">
                  <c:v>-12.634278768493321</c:v>
                </c:pt>
                <c:pt idx="12">
                  <c:v>-12.213136142876879</c:v>
                </c:pt>
                <c:pt idx="13">
                  <c:v>-11.791993517260435</c:v>
                </c:pt>
                <c:pt idx="14">
                  <c:v>-11.370850891643991</c:v>
                </c:pt>
                <c:pt idx="15">
                  <c:v>-10.94970826602755</c:v>
                </c:pt>
                <c:pt idx="16">
                  <c:v>-10.528565640411108</c:v>
                </c:pt>
                <c:pt idx="17">
                  <c:v>-10.107423014794666</c:v>
                </c:pt>
                <c:pt idx="18">
                  <c:v>-9.6862803891782221</c:v>
                </c:pt>
                <c:pt idx="19">
                  <c:v>-9.2651377635617784</c:v>
                </c:pt>
                <c:pt idx="20">
                  <c:v>-8.8439951379453365</c:v>
                </c:pt>
                <c:pt idx="21">
                  <c:v>-8.4228525123288946</c:v>
                </c:pt>
                <c:pt idx="22">
                  <c:v>-8.001709886712451</c:v>
                </c:pt>
                <c:pt idx="23">
                  <c:v>-7.5805672610960091</c:v>
                </c:pt>
                <c:pt idx="24">
                  <c:v>-7.1594246354795663</c:v>
                </c:pt>
                <c:pt idx="25">
                  <c:v>-6.7382820098631244</c:v>
                </c:pt>
                <c:pt idx="26">
                  <c:v>-6.3171393842466808</c:v>
                </c:pt>
                <c:pt idx="27">
                  <c:v>-5.895996758630238</c:v>
                </c:pt>
                <c:pt idx="28">
                  <c:v>-5.4748541330137961</c:v>
                </c:pt>
                <c:pt idx="29">
                  <c:v>-5.0537115073973533</c:v>
                </c:pt>
                <c:pt idx="30">
                  <c:v>-4.6325688817809114</c:v>
                </c:pt>
                <c:pt idx="31">
                  <c:v>-4.2114262561644678</c:v>
                </c:pt>
                <c:pt idx="32">
                  <c:v>-3.7902836305480254</c:v>
                </c:pt>
                <c:pt idx="33">
                  <c:v>-3.3691410049315831</c:v>
                </c:pt>
                <c:pt idx="34">
                  <c:v>-2.9479983793151825</c:v>
                </c:pt>
                <c:pt idx="35">
                  <c:v>-2.5268557536987397</c:v>
                </c:pt>
                <c:pt idx="36">
                  <c:v>-2.1057131280822974</c:v>
                </c:pt>
                <c:pt idx="37">
                  <c:v>-1.6845705024658546</c:v>
                </c:pt>
                <c:pt idx="38">
                  <c:v>-1.2634278768494118</c:v>
                </c:pt>
                <c:pt idx="39">
                  <c:v>-0.84228525123296938</c:v>
                </c:pt>
                <c:pt idx="40">
                  <c:v>-0.42114262561652682</c:v>
                </c:pt>
                <c:pt idx="41">
                  <c:v>-8.6031452088325983E-14</c:v>
                </c:pt>
                <c:pt idx="42">
                  <c:v>0.42114262561635879</c:v>
                </c:pt>
                <c:pt idx="43">
                  <c:v>0.84228525123280096</c:v>
                </c:pt>
                <c:pt idx="44">
                  <c:v>1.2634278768492435</c:v>
                </c:pt>
                <c:pt idx="45">
                  <c:v>1.6845705024656861</c:v>
                </c:pt>
                <c:pt idx="46">
                  <c:v>2.1057131280821286</c:v>
                </c:pt>
                <c:pt idx="47">
                  <c:v>2.5268557536985714</c:v>
                </c:pt>
                <c:pt idx="48">
                  <c:v>2.9479983793150137</c:v>
                </c:pt>
                <c:pt idx="49">
                  <c:v>3.3691410049314565</c:v>
                </c:pt>
                <c:pt idx="50">
                  <c:v>3.7902836305478993</c:v>
                </c:pt>
                <c:pt idx="51">
                  <c:v>4.2114262561643416</c:v>
                </c:pt>
                <c:pt idx="52">
                  <c:v>4.6325688817807844</c:v>
                </c:pt>
                <c:pt idx="53">
                  <c:v>5.0537115073972272</c:v>
                </c:pt>
                <c:pt idx="54">
                  <c:v>5.47485413301367</c:v>
                </c:pt>
                <c:pt idx="55">
                  <c:v>5.8959967586301119</c:v>
                </c:pt>
                <c:pt idx="56">
                  <c:v>6.3171393842465546</c:v>
                </c:pt>
                <c:pt idx="57">
                  <c:v>6.7382820098629974</c:v>
                </c:pt>
                <c:pt idx="58">
                  <c:v>7.1594246354794402</c:v>
                </c:pt>
                <c:pt idx="59">
                  <c:v>7.580567261095883</c:v>
                </c:pt>
                <c:pt idx="60">
                  <c:v>8.0017098867123249</c:v>
                </c:pt>
                <c:pt idx="61">
                  <c:v>8.4228525123287685</c:v>
                </c:pt>
                <c:pt idx="62">
                  <c:v>8.8439951379451678</c:v>
                </c:pt>
                <c:pt idx="63">
                  <c:v>9.2651377635616115</c:v>
                </c:pt>
                <c:pt idx="64">
                  <c:v>9.6862803891780533</c:v>
                </c:pt>
                <c:pt idx="65">
                  <c:v>10.107423014794497</c:v>
                </c:pt>
                <c:pt idx="66">
                  <c:v>10.528565640410937</c:v>
                </c:pt>
                <c:pt idx="67">
                  <c:v>10.949708266027381</c:v>
                </c:pt>
                <c:pt idx="68">
                  <c:v>11.370850891643824</c:v>
                </c:pt>
                <c:pt idx="69">
                  <c:v>11.791993517260266</c:v>
                </c:pt>
                <c:pt idx="70">
                  <c:v>12.21313614287671</c:v>
                </c:pt>
                <c:pt idx="71">
                  <c:v>12.63427876849315</c:v>
                </c:pt>
                <c:pt idx="72">
                  <c:v>13.055421394109594</c:v>
                </c:pt>
                <c:pt idx="73">
                  <c:v>13.476564019726037</c:v>
                </c:pt>
                <c:pt idx="74">
                  <c:v>13.897706645342479</c:v>
                </c:pt>
                <c:pt idx="75">
                  <c:v>14.318849270958923</c:v>
                </c:pt>
                <c:pt idx="76">
                  <c:v>14.739991896575363</c:v>
                </c:pt>
                <c:pt idx="77">
                  <c:v>15.161134522191807</c:v>
                </c:pt>
                <c:pt idx="78">
                  <c:v>15.58227714780825</c:v>
                </c:pt>
                <c:pt idx="79">
                  <c:v>16.003419773424692</c:v>
                </c:pt>
                <c:pt idx="80">
                  <c:v>16.424562399041136</c:v>
                </c:pt>
                <c:pt idx="81">
                  <c:v>16.845705024657576</c:v>
                </c:pt>
                <c:pt idx="82">
                  <c:v>17.266847650274023</c:v>
                </c:pt>
                <c:pt idx="83">
                  <c:v>17.687990275890463</c:v>
                </c:pt>
                <c:pt idx="84">
                  <c:v>18.109132901506904</c:v>
                </c:pt>
                <c:pt idx="85">
                  <c:v>18.530275527123347</c:v>
                </c:pt>
                <c:pt idx="86">
                  <c:v>18.951418152739791</c:v>
                </c:pt>
                <c:pt idx="87">
                  <c:v>19.372560778356235</c:v>
                </c:pt>
                <c:pt idx="88">
                  <c:v>19.793703403972675</c:v>
                </c:pt>
                <c:pt idx="89">
                  <c:v>20.214846029589118</c:v>
                </c:pt>
                <c:pt idx="90">
                  <c:v>20.635988655205562</c:v>
                </c:pt>
                <c:pt idx="91">
                  <c:v>21.057131280822002</c:v>
                </c:pt>
                <c:pt idx="92">
                  <c:v>21.478273906438449</c:v>
                </c:pt>
                <c:pt idx="93">
                  <c:v>21.899416532054889</c:v>
                </c:pt>
                <c:pt idx="94">
                  <c:v>22.32055915767133</c:v>
                </c:pt>
                <c:pt idx="95">
                  <c:v>22.741701783287773</c:v>
                </c:pt>
                <c:pt idx="96">
                  <c:v>23.162844408904217</c:v>
                </c:pt>
                <c:pt idx="97">
                  <c:v>23.583987034520614</c:v>
                </c:pt>
              </c:numCache>
            </c:numRef>
          </c:cat>
          <c:val>
            <c:numRef>
              <c:f>'Alpha and the Alternative'!$Y$2:$Y$99</c:f>
              <c:numCache>
                <c:formatCode>0.00</c:formatCode>
                <c:ptCount val="9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1.8103614214238301E-2</c:v>
                </c:pt>
                <c:pt idx="68">
                  <c:v>1.4674545245241836E-2</c:v>
                </c:pt>
                <c:pt idx="69">
                  <c:v>1.1848162711671162E-2</c:v>
                </c:pt>
                <c:pt idx="70">
                  <c:v>9.5312221998278684E-3</c:v>
                </c:pt>
                <c:pt idx="71">
                  <c:v>7.6414882009658751E-3</c:v>
                </c:pt>
                <c:pt idx="72">
                  <c:v>6.1073909865221434E-3</c:v>
                </c:pt>
                <c:pt idx="73">
                  <c:v>4.867372061315817E-3</c:v>
                </c:pt>
                <c:pt idx="74">
                  <c:v>3.8690369818632298E-3</c:v>
                </c:pt>
                <c:pt idx="75">
                  <c:v>3.0682092588401339E-3</c:v>
                </c:pt>
                <c:pt idx="76">
                  <c:v>2.4279559544127054E-3</c:v>
                </c:pt>
                <c:pt idx="77">
                  <c:v>1.9176354534885991E-3</c:v>
                </c:pt>
                <c:pt idx="78">
                  <c:v>1.5120011603993208E-3</c:v>
                </c:pt>
                <c:pt idx="79">
                  <c:v>1.1903815595240659E-3</c:v>
                </c:pt>
                <c:pt idx="80">
                  <c:v>9.3594692269730008E-4</c:v>
                </c:pt>
                <c:pt idx="81">
                  <c:v>7.350655424359781E-4</c:v>
                </c:pt>
                <c:pt idx="82">
                  <c:v>5.7674725268076407E-4</c:v>
                </c:pt>
                <c:pt idx="83">
                  <c:v>4.5216870288238963E-4</c:v>
                </c:pt>
                <c:pt idx="84">
                  <c:v>3.5427294955261377E-4</c:v>
                </c:pt>
                <c:pt idx="85">
                  <c:v>2.7743505178483388E-4</c:v>
                </c:pt>
                <c:pt idx="86">
                  <c:v>2.1718519803692039E-4</c:v>
                </c:pt>
                <c:pt idx="87">
                  <c:v>1.6998120820821687E-4</c:v>
                </c:pt>
                <c:pt idx="88">
                  <c:v>1.330228626030227E-4</c:v>
                </c:pt>
                <c:pt idx="89">
                  <c:v>1.0410127167155029E-4</c:v>
                </c:pt>
                <c:pt idx="90">
                  <c:v>8.1477321485939425E-5</c:v>
                </c:pt>
                <c:pt idx="91">
                  <c:v>6.3784045325371709E-5</c:v>
                </c:pt>
                <c:pt idx="92">
                  <c:v>4.9948541038526653E-5</c:v>
                </c:pt>
                <c:pt idx="93">
                  <c:v>3.9129754089423769E-5</c:v>
                </c:pt>
                <c:pt idx="94">
                  <c:v>3.0669066805751863E-5</c:v>
                </c:pt>
                <c:pt idx="95">
                  <c:v>2.4051173109416051E-5</c:v>
                </c:pt>
                <c:pt idx="96">
                  <c:v>1.887317800154381E-5</c:v>
                </c:pt>
                <c:pt idx="97">
                  <c:v>1.4820248490804543E-5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785984"/>
        <c:axId val="125927424"/>
      </c:areaChart>
      <c:catAx>
        <c:axId val="123785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Difference in Bushels per Plot</a:t>
                </a:r>
              </a:p>
            </c:rich>
          </c:tx>
          <c:layout/>
          <c:overlay val="0"/>
        </c:title>
        <c:numFmt formatCode="#,##0" sourceLinked="0"/>
        <c:majorTickMark val="out"/>
        <c:minorTickMark val="none"/>
        <c:tickLblPos val="nextTo"/>
        <c:crossAx val="125927424"/>
        <c:crosses val="autoZero"/>
        <c:auto val="1"/>
        <c:lblAlgn val="ctr"/>
        <c:lblOffset val="100"/>
        <c:tickLblSkip val="5"/>
        <c:tickMarkSkip val="2"/>
        <c:noMultiLvlLbl val="0"/>
      </c:catAx>
      <c:valAx>
        <c:axId val="125927424"/>
        <c:scaling>
          <c:orientation val="minMax"/>
          <c:max val="0.4"/>
        </c:scaling>
        <c:delete val="0"/>
        <c:axPos val="l"/>
        <c:numFmt formatCode="0.00" sourceLinked="1"/>
        <c:majorTickMark val="out"/>
        <c:minorTickMark val="none"/>
        <c:tickLblPos val="nextTo"/>
        <c:crossAx val="12378598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txPr>
          <a:bodyPr/>
          <a:lstStyle/>
          <a:p>
            <a:pPr>
              <a:defRPr sz="1400" baseline="0"/>
            </a:pPr>
            <a:endParaRPr lang="en-US"/>
          </a:p>
        </c:txPr>
      </c:legendEntry>
      <c:layout>
        <c:manualLayout>
          <c:xMode val="edge"/>
          <c:yMode val="edge"/>
          <c:x val="0.81449300756737819"/>
          <c:y val="0.36373943353505839"/>
          <c:w val="0.16139943564078135"/>
          <c:h val="0.17900338568693208"/>
        </c:manualLayout>
      </c:layout>
      <c:overlay val="0"/>
      <c:txPr>
        <a:bodyPr/>
        <a:lstStyle/>
        <a:p>
          <a:pPr>
            <a:defRPr sz="1100" baseline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647673387140933"/>
          <c:y val="5.216854218653387E-2"/>
          <c:w val="0.80350170797370579"/>
          <c:h val="0.83795606528420197"/>
        </c:manualLayout>
      </c:layout>
      <c:areaChart>
        <c:grouping val="standard"/>
        <c:varyColors val="0"/>
        <c:ser>
          <c:idx val="2"/>
          <c:order val="0"/>
          <c:tx>
            <c:v>Control</c:v>
          </c:tx>
          <c:spPr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0">
                  <a:schemeClr val="accent1">
                    <a:tint val="44500"/>
                    <a:satMod val="160000"/>
                    <a:alpha val="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  <a:ln>
              <a:solidFill>
                <a:schemeClr val="tx1"/>
              </a:solidFill>
              <a:round/>
            </a:ln>
          </c:spPr>
          <c:cat>
            <c:numRef>
              <c:f>'Alpha and Beta'!$Q$2:$Q$99</c:f>
              <c:numCache>
                <c:formatCode>General</c:formatCode>
                <c:ptCount val="98"/>
                <c:pt idx="0">
                  <c:v>-17.266847650274144</c:v>
                </c:pt>
                <c:pt idx="1">
                  <c:v>-16.845705024657704</c:v>
                </c:pt>
                <c:pt idx="2">
                  <c:v>-16.42456239904126</c:v>
                </c:pt>
                <c:pt idx="3">
                  <c:v>-16.003419773424817</c:v>
                </c:pt>
                <c:pt idx="4">
                  <c:v>-15.582277147808377</c:v>
                </c:pt>
                <c:pt idx="5">
                  <c:v>-15.161134522191935</c:v>
                </c:pt>
                <c:pt idx="6">
                  <c:v>-14.739991896575534</c:v>
                </c:pt>
                <c:pt idx="7">
                  <c:v>-14.318849270959092</c:v>
                </c:pt>
                <c:pt idx="8">
                  <c:v>-13.897706645342648</c:v>
                </c:pt>
                <c:pt idx="9">
                  <c:v>-13.476564019726204</c:v>
                </c:pt>
                <c:pt idx="10">
                  <c:v>-13.055421394109763</c:v>
                </c:pt>
                <c:pt idx="11">
                  <c:v>-12.634278768493321</c:v>
                </c:pt>
                <c:pt idx="12">
                  <c:v>-12.213136142876879</c:v>
                </c:pt>
                <c:pt idx="13">
                  <c:v>-11.791993517260435</c:v>
                </c:pt>
                <c:pt idx="14">
                  <c:v>-11.370850891643991</c:v>
                </c:pt>
                <c:pt idx="15">
                  <c:v>-10.94970826602755</c:v>
                </c:pt>
                <c:pt idx="16">
                  <c:v>-10.528565640411108</c:v>
                </c:pt>
                <c:pt idx="17">
                  <c:v>-10.107423014794666</c:v>
                </c:pt>
                <c:pt idx="18">
                  <c:v>-9.6862803891782221</c:v>
                </c:pt>
                <c:pt idx="19">
                  <c:v>-9.2651377635617784</c:v>
                </c:pt>
                <c:pt idx="20">
                  <c:v>-8.8439951379453365</c:v>
                </c:pt>
                <c:pt idx="21">
                  <c:v>-8.4228525123288946</c:v>
                </c:pt>
                <c:pt idx="22">
                  <c:v>-8.001709886712451</c:v>
                </c:pt>
                <c:pt idx="23">
                  <c:v>-7.5805672610960091</c:v>
                </c:pt>
                <c:pt idx="24">
                  <c:v>-7.1594246354795663</c:v>
                </c:pt>
                <c:pt idx="25">
                  <c:v>-6.7382820098631244</c:v>
                </c:pt>
                <c:pt idx="26">
                  <c:v>-6.3171393842466808</c:v>
                </c:pt>
                <c:pt idx="27">
                  <c:v>-5.895996758630238</c:v>
                </c:pt>
                <c:pt idx="28">
                  <c:v>-5.4748541330137961</c:v>
                </c:pt>
                <c:pt idx="29">
                  <c:v>-5.0537115073973533</c:v>
                </c:pt>
                <c:pt idx="30">
                  <c:v>-4.6325688817809114</c:v>
                </c:pt>
                <c:pt idx="31">
                  <c:v>-4.2114262561644678</c:v>
                </c:pt>
                <c:pt idx="32">
                  <c:v>-3.7902836305480254</c:v>
                </c:pt>
                <c:pt idx="33">
                  <c:v>-3.3691410049315831</c:v>
                </c:pt>
                <c:pt idx="34">
                  <c:v>-2.9479983793151825</c:v>
                </c:pt>
                <c:pt idx="35">
                  <c:v>-2.5268557536987397</c:v>
                </c:pt>
                <c:pt idx="36">
                  <c:v>-2.1057131280822974</c:v>
                </c:pt>
                <c:pt idx="37">
                  <c:v>-1.6845705024658546</c:v>
                </c:pt>
                <c:pt idx="38">
                  <c:v>-1.2634278768494118</c:v>
                </c:pt>
                <c:pt idx="39">
                  <c:v>-0.84228525123296938</c:v>
                </c:pt>
                <c:pt idx="40">
                  <c:v>-0.42114262561652682</c:v>
                </c:pt>
                <c:pt idx="41">
                  <c:v>-8.6031452088325983E-14</c:v>
                </c:pt>
                <c:pt idx="42">
                  <c:v>0.42114262561635879</c:v>
                </c:pt>
                <c:pt idx="43">
                  <c:v>0.84228525123280096</c:v>
                </c:pt>
                <c:pt idx="44">
                  <c:v>1.2634278768492435</c:v>
                </c:pt>
                <c:pt idx="45">
                  <c:v>1.6845705024656861</c:v>
                </c:pt>
                <c:pt idx="46">
                  <c:v>2.1057131280821286</c:v>
                </c:pt>
                <c:pt idx="47">
                  <c:v>2.5268557536985714</c:v>
                </c:pt>
                <c:pt idx="48">
                  <c:v>2.9479983793150137</c:v>
                </c:pt>
                <c:pt idx="49">
                  <c:v>3.3691410049314565</c:v>
                </c:pt>
                <c:pt idx="50">
                  <c:v>3.7902836305478993</c:v>
                </c:pt>
                <c:pt idx="51">
                  <c:v>4.2114262561643416</c:v>
                </c:pt>
                <c:pt idx="52">
                  <c:v>4.6325688817807844</c:v>
                </c:pt>
                <c:pt idx="53">
                  <c:v>5.0537115073972272</c:v>
                </c:pt>
                <c:pt idx="54">
                  <c:v>5.47485413301367</c:v>
                </c:pt>
                <c:pt idx="55">
                  <c:v>5.8959967586301119</c:v>
                </c:pt>
                <c:pt idx="56">
                  <c:v>6.3171393842465546</c:v>
                </c:pt>
                <c:pt idx="57">
                  <c:v>6.7382820098629974</c:v>
                </c:pt>
                <c:pt idx="58">
                  <c:v>7.1594246354794402</c:v>
                </c:pt>
                <c:pt idx="59">
                  <c:v>7.580567261095883</c:v>
                </c:pt>
                <c:pt idx="60">
                  <c:v>8.0017098867123249</c:v>
                </c:pt>
                <c:pt idx="61">
                  <c:v>8.4228525123287685</c:v>
                </c:pt>
                <c:pt idx="62">
                  <c:v>8.8439951379451678</c:v>
                </c:pt>
                <c:pt idx="63">
                  <c:v>9.2651377635616115</c:v>
                </c:pt>
                <c:pt idx="64">
                  <c:v>9.6862803891780533</c:v>
                </c:pt>
                <c:pt idx="65">
                  <c:v>10.107423014794497</c:v>
                </c:pt>
                <c:pt idx="66">
                  <c:v>10.528565640410937</c:v>
                </c:pt>
                <c:pt idx="67">
                  <c:v>10.949708266027381</c:v>
                </c:pt>
                <c:pt idx="68">
                  <c:v>11.370850891643824</c:v>
                </c:pt>
                <c:pt idx="69">
                  <c:v>11.791993517260266</c:v>
                </c:pt>
                <c:pt idx="70">
                  <c:v>12.21313614287671</c:v>
                </c:pt>
                <c:pt idx="71">
                  <c:v>12.63427876849315</c:v>
                </c:pt>
                <c:pt idx="72">
                  <c:v>13.055421394109594</c:v>
                </c:pt>
                <c:pt idx="73">
                  <c:v>13.476564019726037</c:v>
                </c:pt>
                <c:pt idx="74">
                  <c:v>13.897706645342479</c:v>
                </c:pt>
                <c:pt idx="75">
                  <c:v>14.318849270958923</c:v>
                </c:pt>
                <c:pt idx="76">
                  <c:v>14.739991896575363</c:v>
                </c:pt>
                <c:pt idx="77">
                  <c:v>15.161134522191807</c:v>
                </c:pt>
                <c:pt idx="78">
                  <c:v>15.58227714780825</c:v>
                </c:pt>
                <c:pt idx="79">
                  <c:v>16.003419773424692</c:v>
                </c:pt>
                <c:pt idx="80">
                  <c:v>16.424562399041136</c:v>
                </c:pt>
                <c:pt idx="81">
                  <c:v>16.845705024657576</c:v>
                </c:pt>
                <c:pt idx="82">
                  <c:v>17.266847650274023</c:v>
                </c:pt>
                <c:pt idx="83">
                  <c:v>17.687990275890463</c:v>
                </c:pt>
                <c:pt idx="84">
                  <c:v>18.109132901506904</c:v>
                </c:pt>
                <c:pt idx="85">
                  <c:v>18.530275527123347</c:v>
                </c:pt>
                <c:pt idx="86">
                  <c:v>18.951418152739791</c:v>
                </c:pt>
                <c:pt idx="87">
                  <c:v>19.372560778356235</c:v>
                </c:pt>
                <c:pt idx="88">
                  <c:v>19.793703403972675</c:v>
                </c:pt>
                <c:pt idx="89">
                  <c:v>20.214846029589118</c:v>
                </c:pt>
                <c:pt idx="90">
                  <c:v>20.635988655205562</c:v>
                </c:pt>
                <c:pt idx="91">
                  <c:v>21.057131280822002</c:v>
                </c:pt>
                <c:pt idx="92">
                  <c:v>21.478273906438449</c:v>
                </c:pt>
                <c:pt idx="93">
                  <c:v>21.899416532054889</c:v>
                </c:pt>
                <c:pt idx="94">
                  <c:v>22.32055915767133</c:v>
                </c:pt>
                <c:pt idx="95">
                  <c:v>22.741701783287773</c:v>
                </c:pt>
                <c:pt idx="96">
                  <c:v>23.162844408904217</c:v>
                </c:pt>
                <c:pt idx="97">
                  <c:v>23.583987034520614</c:v>
                </c:pt>
              </c:numCache>
            </c:numRef>
          </c:cat>
          <c:val>
            <c:numRef>
              <c:f>'Alpha and Beta'!$R$2:$R$99</c:f>
              <c:numCache>
                <c:formatCode>0.00</c:formatCode>
                <c:ptCount val="98"/>
                <c:pt idx="0">
                  <c:v>5.7674725268072277E-4</c:v>
                </c:pt>
                <c:pt idx="1">
                  <c:v>7.3506554243592476E-4</c:v>
                </c:pt>
                <c:pt idx="2">
                  <c:v>9.3594692269723481E-4</c:v>
                </c:pt>
                <c:pt idx="3">
                  <c:v>1.1903815595239811E-3</c:v>
                </c:pt>
                <c:pt idx="4">
                  <c:v>1.5120011603992113E-3</c:v>
                </c:pt>
                <c:pt idx="5">
                  <c:v>1.9176354534884601E-3</c:v>
                </c:pt>
                <c:pt idx="6">
                  <c:v>2.4279559544124756E-3</c:v>
                </c:pt>
                <c:pt idx="7">
                  <c:v>3.068209258839849E-3</c:v>
                </c:pt>
                <c:pt idx="8">
                  <c:v>3.8690369818628703E-3</c:v>
                </c:pt>
                <c:pt idx="9">
                  <c:v>4.8673720613153738E-3</c:v>
                </c:pt>
                <c:pt idx="10">
                  <c:v>6.1073909865215934E-3</c:v>
                </c:pt>
                <c:pt idx="11">
                  <c:v>7.641488200965183E-3</c:v>
                </c:pt>
                <c:pt idx="12">
                  <c:v>9.5312221998270323E-3</c:v>
                </c:pt>
                <c:pt idx="13">
                  <c:v>1.1848162711670131E-2</c:v>
                </c:pt>
                <c:pt idx="14">
                  <c:v>1.4674545245240605E-2</c:v>
                </c:pt>
                <c:pt idx="15">
                  <c:v>1.8103614214236809E-2</c:v>
                </c:pt>
                <c:pt idx="16">
                  <c:v>2.2239510609626721E-2</c:v>
                </c:pt>
                <c:pt idx="17">
                  <c:v>2.7196537479382086E-2</c:v>
                </c:pt>
                <c:pt idx="18">
                  <c:v>3.3097620024266826E-2</c:v>
                </c:pt>
                <c:pt idx="19">
                  <c:v>4.0071771640151188E-2</c:v>
                </c:pt>
                <c:pt idx="20">
                  <c:v>4.825038822837921E-2</c:v>
                </c:pt>
                <c:pt idx="21">
                  <c:v>5.7762226382411436E-2</c:v>
                </c:pt>
                <c:pt idx="22">
                  <c:v>6.8726982058118696E-2</c:v>
                </c:pt>
                <c:pt idx="23">
                  <c:v>8.1247479017452606E-2</c:v>
                </c:pt>
                <c:pt idx="24">
                  <c:v>9.5400601944619648E-2</c:v>
                </c:pt>
                <c:pt idx="25">
                  <c:v>0.11122726479659457</c:v>
                </c:pt>
                <c:pt idx="26">
                  <c:v>0.12872188240170018</c:v>
                </c:pt>
                <c:pt idx="27">
                  <c:v>0.14782199806547905</c:v>
                </c:pt>
                <c:pt idx="28">
                  <c:v>0.16839889121079998</c:v>
                </c:pt>
                <c:pt idx="29">
                  <c:v>0.19025012092246163</c:v>
                </c:pt>
                <c:pt idx="30">
                  <c:v>0.21309502504530795</c:v>
                </c:pt>
                <c:pt idx="31">
                  <c:v>0.23657416274152734</c:v>
                </c:pt>
                <c:pt idx="32">
                  <c:v>0.26025353983738669</c:v>
                </c:pt>
                <c:pt idx="33">
                  <c:v>0.28363418110071631</c:v>
                </c:pt>
                <c:pt idx="34">
                  <c:v>0.3061672183288181</c:v>
                </c:pt>
                <c:pt idx="35">
                  <c:v>0.32727417367262029</c:v>
                </c:pt>
                <c:pt idx="36">
                  <c:v>0.34637157930974094</c:v>
                </c:pt>
                <c:pt idx="37">
                  <c:v>0.36289854864319621</c:v>
                </c:pt>
                <c:pt idx="38">
                  <c:v>0.37634547048256145</c:v>
                </c:pt>
                <c:pt idx="39">
                  <c:v>0.38628170431658815</c:v>
                </c:pt>
                <c:pt idx="40">
                  <c:v>0.39238006662875624</c:v>
                </c:pt>
                <c:pt idx="41">
                  <c:v>0.39443604591891307</c:v>
                </c:pt>
                <c:pt idx="42">
                  <c:v>0.39238006662875791</c:v>
                </c:pt>
                <c:pt idx="43">
                  <c:v>0.38628170431659137</c:v>
                </c:pt>
                <c:pt idx="44">
                  <c:v>0.37634547048256611</c:v>
                </c:pt>
                <c:pt idx="45">
                  <c:v>0.3628985486432022</c:v>
                </c:pt>
                <c:pt idx="46">
                  <c:v>0.3463715793097481</c:v>
                </c:pt>
                <c:pt idx="47">
                  <c:v>0.32727417367262834</c:v>
                </c:pt>
                <c:pt idx="48">
                  <c:v>0.30616721832882687</c:v>
                </c:pt>
                <c:pt idx="49">
                  <c:v>0.28363418110072325</c:v>
                </c:pt>
                <c:pt idx="50">
                  <c:v>0.26025353983739374</c:v>
                </c:pt>
                <c:pt idx="51">
                  <c:v>0.23657416274153437</c:v>
                </c:pt>
                <c:pt idx="52">
                  <c:v>0.21309502504531491</c:v>
                </c:pt>
                <c:pt idx="53">
                  <c:v>0.19025012092246835</c:v>
                </c:pt>
                <c:pt idx="54">
                  <c:v>0.1683988912108064</c:v>
                </c:pt>
                <c:pt idx="55">
                  <c:v>0.14782199806548496</c:v>
                </c:pt>
                <c:pt idx="56">
                  <c:v>0.12872188240170573</c:v>
                </c:pt>
                <c:pt idx="57">
                  <c:v>0.11122726479659961</c:v>
                </c:pt>
                <c:pt idx="58">
                  <c:v>9.5400601944624158E-2</c:v>
                </c:pt>
                <c:pt idx="59">
                  <c:v>8.1247479017456603E-2</c:v>
                </c:pt>
                <c:pt idx="60">
                  <c:v>6.8726982058122194E-2</c:v>
                </c:pt>
                <c:pt idx="61">
                  <c:v>5.7762226382414544E-2</c:v>
                </c:pt>
                <c:pt idx="62">
                  <c:v>4.8250388228382762E-2</c:v>
                </c:pt>
                <c:pt idx="63">
                  <c:v>4.007177164015422E-2</c:v>
                </c:pt>
                <c:pt idx="64">
                  <c:v>3.3097620024269407E-2</c:v>
                </c:pt>
                <c:pt idx="65">
                  <c:v>2.7196537479384251E-2</c:v>
                </c:pt>
                <c:pt idx="66">
                  <c:v>2.2239510609628567E-2</c:v>
                </c:pt>
                <c:pt idx="67">
                  <c:v>1.8103614214238301E-2</c:v>
                </c:pt>
                <c:pt idx="68">
                  <c:v>1.4674545245241836E-2</c:v>
                </c:pt>
                <c:pt idx="69">
                  <c:v>1.1848162711671162E-2</c:v>
                </c:pt>
                <c:pt idx="70">
                  <c:v>9.5312221998278684E-3</c:v>
                </c:pt>
                <c:pt idx="71">
                  <c:v>7.6414882009658751E-3</c:v>
                </c:pt>
                <c:pt idx="72">
                  <c:v>6.1073909865221434E-3</c:v>
                </c:pt>
                <c:pt idx="73">
                  <c:v>4.867372061315817E-3</c:v>
                </c:pt>
                <c:pt idx="74">
                  <c:v>3.8690369818632298E-3</c:v>
                </c:pt>
                <c:pt idx="75">
                  <c:v>3.0682092588401339E-3</c:v>
                </c:pt>
                <c:pt idx="76">
                  <c:v>2.4279559544127054E-3</c:v>
                </c:pt>
                <c:pt idx="77">
                  <c:v>1.9176354534885991E-3</c:v>
                </c:pt>
                <c:pt idx="78">
                  <c:v>1.5120011603993208E-3</c:v>
                </c:pt>
                <c:pt idx="79">
                  <c:v>1.1903815595240659E-3</c:v>
                </c:pt>
                <c:pt idx="80">
                  <c:v>9.3594692269730008E-4</c:v>
                </c:pt>
                <c:pt idx="81">
                  <c:v>7.350655424359781E-4</c:v>
                </c:pt>
                <c:pt idx="82">
                  <c:v>5.7674725268076407E-4</c:v>
                </c:pt>
                <c:pt idx="83">
                  <c:v>4.5216870288238963E-4</c:v>
                </c:pt>
                <c:pt idx="84">
                  <c:v>3.5427294955261377E-4</c:v>
                </c:pt>
                <c:pt idx="85">
                  <c:v>2.7743505178483388E-4</c:v>
                </c:pt>
                <c:pt idx="86">
                  <c:v>2.1718519803692039E-4</c:v>
                </c:pt>
                <c:pt idx="87">
                  <c:v>1.6998120820821687E-4</c:v>
                </c:pt>
                <c:pt idx="88">
                  <c:v>1.330228626030227E-4</c:v>
                </c:pt>
                <c:pt idx="89">
                  <c:v>1.0410127167155029E-4</c:v>
                </c:pt>
                <c:pt idx="90">
                  <c:v>8.1477321485939425E-5</c:v>
                </c:pt>
                <c:pt idx="91">
                  <c:v>6.3784045325371709E-5</c:v>
                </c:pt>
                <c:pt idx="92">
                  <c:v>4.9948541038526653E-5</c:v>
                </c:pt>
                <c:pt idx="93">
                  <c:v>3.9129754089423769E-5</c:v>
                </c:pt>
                <c:pt idx="94">
                  <c:v>3.0669066805751863E-5</c:v>
                </c:pt>
                <c:pt idx="95">
                  <c:v>2.4051173109416051E-5</c:v>
                </c:pt>
                <c:pt idx="96">
                  <c:v>1.887317800154381E-5</c:v>
                </c:pt>
                <c:pt idx="97">
                  <c:v>1.4820248490804543E-5</c:v>
                </c:pt>
              </c:numCache>
            </c:numRef>
          </c:val>
        </c:ser>
        <c:ser>
          <c:idx val="1"/>
          <c:order val="1"/>
          <c:tx>
            <c:strRef>
              <c:f>'Alpha and Beta'!$S$1</c:f>
              <c:strCache>
                <c:ptCount val="1"/>
                <c:pt idx="0">
                  <c:v>Treatment</c:v>
                </c:pt>
              </c:strCache>
            </c:strRef>
          </c:tx>
          <c:spPr>
            <a:solidFill>
              <a:schemeClr val="tx2">
                <a:lumMod val="20000"/>
                <a:lumOff val="80000"/>
                <a:alpha val="50000"/>
              </a:schemeClr>
            </a:solidFill>
            <a:ln>
              <a:solidFill>
                <a:schemeClr val="tx1"/>
              </a:solidFill>
            </a:ln>
          </c:spPr>
          <c:cat>
            <c:numRef>
              <c:f>'Alpha and Beta'!$Q$2:$Q$99</c:f>
              <c:numCache>
                <c:formatCode>General</c:formatCode>
                <c:ptCount val="98"/>
                <c:pt idx="0">
                  <c:v>-17.266847650274144</c:v>
                </c:pt>
                <c:pt idx="1">
                  <c:v>-16.845705024657704</c:v>
                </c:pt>
                <c:pt idx="2">
                  <c:v>-16.42456239904126</c:v>
                </c:pt>
                <c:pt idx="3">
                  <c:v>-16.003419773424817</c:v>
                </c:pt>
                <c:pt idx="4">
                  <c:v>-15.582277147808377</c:v>
                </c:pt>
                <c:pt idx="5">
                  <c:v>-15.161134522191935</c:v>
                </c:pt>
                <c:pt idx="6">
                  <c:v>-14.739991896575534</c:v>
                </c:pt>
                <c:pt idx="7">
                  <c:v>-14.318849270959092</c:v>
                </c:pt>
                <c:pt idx="8">
                  <c:v>-13.897706645342648</c:v>
                </c:pt>
                <c:pt idx="9">
                  <c:v>-13.476564019726204</c:v>
                </c:pt>
                <c:pt idx="10">
                  <c:v>-13.055421394109763</c:v>
                </c:pt>
                <c:pt idx="11">
                  <c:v>-12.634278768493321</c:v>
                </c:pt>
                <c:pt idx="12">
                  <c:v>-12.213136142876879</c:v>
                </c:pt>
                <c:pt idx="13">
                  <c:v>-11.791993517260435</c:v>
                </c:pt>
                <c:pt idx="14">
                  <c:v>-11.370850891643991</c:v>
                </c:pt>
                <c:pt idx="15">
                  <c:v>-10.94970826602755</c:v>
                </c:pt>
                <c:pt idx="16">
                  <c:v>-10.528565640411108</c:v>
                </c:pt>
                <c:pt idx="17">
                  <c:v>-10.107423014794666</c:v>
                </c:pt>
                <c:pt idx="18">
                  <c:v>-9.6862803891782221</c:v>
                </c:pt>
                <c:pt idx="19">
                  <c:v>-9.2651377635617784</c:v>
                </c:pt>
                <c:pt idx="20">
                  <c:v>-8.8439951379453365</c:v>
                </c:pt>
                <c:pt idx="21">
                  <c:v>-8.4228525123288946</c:v>
                </c:pt>
                <c:pt idx="22">
                  <c:v>-8.001709886712451</c:v>
                </c:pt>
                <c:pt idx="23">
                  <c:v>-7.5805672610960091</c:v>
                </c:pt>
                <c:pt idx="24">
                  <c:v>-7.1594246354795663</c:v>
                </c:pt>
                <c:pt idx="25">
                  <c:v>-6.7382820098631244</c:v>
                </c:pt>
                <c:pt idx="26">
                  <c:v>-6.3171393842466808</c:v>
                </c:pt>
                <c:pt idx="27">
                  <c:v>-5.895996758630238</c:v>
                </c:pt>
                <c:pt idx="28">
                  <c:v>-5.4748541330137961</c:v>
                </c:pt>
                <c:pt idx="29">
                  <c:v>-5.0537115073973533</c:v>
                </c:pt>
                <c:pt idx="30">
                  <c:v>-4.6325688817809114</c:v>
                </c:pt>
                <c:pt idx="31">
                  <c:v>-4.2114262561644678</c:v>
                </c:pt>
                <c:pt idx="32">
                  <c:v>-3.7902836305480254</c:v>
                </c:pt>
                <c:pt idx="33">
                  <c:v>-3.3691410049315831</c:v>
                </c:pt>
                <c:pt idx="34">
                  <c:v>-2.9479983793151825</c:v>
                </c:pt>
                <c:pt idx="35">
                  <c:v>-2.5268557536987397</c:v>
                </c:pt>
                <c:pt idx="36">
                  <c:v>-2.1057131280822974</c:v>
                </c:pt>
                <c:pt idx="37">
                  <c:v>-1.6845705024658546</c:v>
                </c:pt>
                <c:pt idx="38">
                  <c:v>-1.2634278768494118</c:v>
                </c:pt>
                <c:pt idx="39">
                  <c:v>-0.84228525123296938</c:v>
                </c:pt>
                <c:pt idx="40">
                  <c:v>-0.42114262561652682</c:v>
                </c:pt>
                <c:pt idx="41">
                  <c:v>-8.6031452088325983E-14</c:v>
                </c:pt>
                <c:pt idx="42">
                  <c:v>0.42114262561635879</c:v>
                </c:pt>
                <c:pt idx="43">
                  <c:v>0.84228525123280096</c:v>
                </c:pt>
                <c:pt idx="44">
                  <c:v>1.2634278768492435</c:v>
                </c:pt>
                <c:pt idx="45">
                  <c:v>1.6845705024656861</c:v>
                </c:pt>
                <c:pt idx="46">
                  <c:v>2.1057131280821286</c:v>
                </c:pt>
                <c:pt idx="47">
                  <c:v>2.5268557536985714</c:v>
                </c:pt>
                <c:pt idx="48">
                  <c:v>2.9479983793150137</c:v>
                </c:pt>
                <c:pt idx="49">
                  <c:v>3.3691410049314565</c:v>
                </c:pt>
                <c:pt idx="50">
                  <c:v>3.7902836305478993</c:v>
                </c:pt>
                <c:pt idx="51">
                  <c:v>4.2114262561643416</c:v>
                </c:pt>
                <c:pt idx="52">
                  <c:v>4.6325688817807844</c:v>
                </c:pt>
                <c:pt idx="53">
                  <c:v>5.0537115073972272</c:v>
                </c:pt>
                <c:pt idx="54">
                  <c:v>5.47485413301367</c:v>
                </c:pt>
                <c:pt idx="55">
                  <c:v>5.8959967586301119</c:v>
                </c:pt>
                <c:pt idx="56">
                  <c:v>6.3171393842465546</c:v>
                </c:pt>
                <c:pt idx="57">
                  <c:v>6.7382820098629974</c:v>
                </c:pt>
                <c:pt idx="58">
                  <c:v>7.1594246354794402</c:v>
                </c:pt>
                <c:pt idx="59">
                  <c:v>7.580567261095883</c:v>
                </c:pt>
                <c:pt idx="60">
                  <c:v>8.0017098867123249</c:v>
                </c:pt>
                <c:pt idx="61">
                  <c:v>8.4228525123287685</c:v>
                </c:pt>
                <c:pt idx="62">
                  <c:v>8.8439951379451678</c:v>
                </c:pt>
                <c:pt idx="63">
                  <c:v>9.2651377635616115</c:v>
                </c:pt>
                <c:pt idx="64">
                  <c:v>9.6862803891780533</c:v>
                </c:pt>
                <c:pt idx="65">
                  <c:v>10.107423014794497</c:v>
                </c:pt>
                <c:pt idx="66">
                  <c:v>10.528565640410937</c:v>
                </c:pt>
                <c:pt idx="67">
                  <c:v>10.949708266027381</c:v>
                </c:pt>
                <c:pt idx="68">
                  <c:v>11.370850891643824</c:v>
                </c:pt>
                <c:pt idx="69">
                  <c:v>11.791993517260266</c:v>
                </c:pt>
                <c:pt idx="70">
                  <c:v>12.21313614287671</c:v>
                </c:pt>
                <c:pt idx="71">
                  <c:v>12.63427876849315</c:v>
                </c:pt>
                <c:pt idx="72">
                  <c:v>13.055421394109594</c:v>
                </c:pt>
                <c:pt idx="73">
                  <c:v>13.476564019726037</c:v>
                </c:pt>
                <c:pt idx="74">
                  <c:v>13.897706645342479</c:v>
                </c:pt>
                <c:pt idx="75">
                  <c:v>14.318849270958923</c:v>
                </c:pt>
                <c:pt idx="76">
                  <c:v>14.739991896575363</c:v>
                </c:pt>
                <c:pt idx="77">
                  <c:v>15.161134522191807</c:v>
                </c:pt>
                <c:pt idx="78">
                  <c:v>15.58227714780825</c:v>
                </c:pt>
                <c:pt idx="79">
                  <c:v>16.003419773424692</c:v>
                </c:pt>
                <c:pt idx="80">
                  <c:v>16.424562399041136</c:v>
                </c:pt>
                <c:pt idx="81">
                  <c:v>16.845705024657576</c:v>
                </c:pt>
                <c:pt idx="82">
                  <c:v>17.266847650274023</c:v>
                </c:pt>
                <c:pt idx="83">
                  <c:v>17.687990275890463</c:v>
                </c:pt>
                <c:pt idx="84">
                  <c:v>18.109132901506904</c:v>
                </c:pt>
                <c:pt idx="85">
                  <c:v>18.530275527123347</c:v>
                </c:pt>
                <c:pt idx="86">
                  <c:v>18.951418152739791</c:v>
                </c:pt>
                <c:pt idx="87">
                  <c:v>19.372560778356235</c:v>
                </c:pt>
                <c:pt idx="88">
                  <c:v>19.793703403972675</c:v>
                </c:pt>
                <c:pt idx="89">
                  <c:v>20.214846029589118</c:v>
                </c:pt>
                <c:pt idx="90">
                  <c:v>20.635988655205562</c:v>
                </c:pt>
                <c:pt idx="91">
                  <c:v>21.057131280822002</c:v>
                </c:pt>
                <c:pt idx="92">
                  <c:v>21.478273906438449</c:v>
                </c:pt>
                <c:pt idx="93">
                  <c:v>21.899416532054889</c:v>
                </c:pt>
                <c:pt idx="94">
                  <c:v>22.32055915767133</c:v>
                </c:pt>
                <c:pt idx="95">
                  <c:v>22.741701783287773</c:v>
                </c:pt>
                <c:pt idx="96">
                  <c:v>23.162844408904217</c:v>
                </c:pt>
                <c:pt idx="97">
                  <c:v>23.583987034520614</c:v>
                </c:pt>
              </c:numCache>
            </c:numRef>
          </c:cat>
          <c:val>
            <c:numRef>
              <c:f>'Alpha and Beta'!$S$2:$S$99</c:f>
              <c:numCache>
                <c:formatCode>0.00</c:formatCode>
                <c:ptCount val="98"/>
                <c:pt idx="23">
                  <c:v>9.5917505902467213E-4</c:v>
                </c:pt>
                <c:pt idx="24">
                  <c:v>1.1789996594981176E-3</c:v>
                </c:pt>
                <c:pt idx="25">
                  <c:v>1.4494439577059717E-3</c:v>
                </c:pt>
                <c:pt idx="26">
                  <c:v>1.7819880404976E-3</c:v>
                </c:pt>
                <c:pt idx="27">
                  <c:v>2.190598794681821E-3</c:v>
                </c:pt>
                <c:pt idx="28">
                  <c:v>2.692215955311245E-3</c:v>
                </c:pt>
                <c:pt idx="29">
                  <c:v>3.3073120822830833E-3</c:v>
                </c:pt>
                <c:pt idx="30">
                  <c:v>4.0605294510127022E-3</c:v>
                </c:pt>
                <c:pt idx="31">
                  <c:v>4.9813932377373339E-3</c:v>
                </c:pt>
                <c:pt idx="32">
                  <c:v>6.1050949926092727E-3</c:v>
                </c:pt>
                <c:pt idx="33">
                  <c:v>7.4733327685814321E-3</c:v>
                </c:pt>
                <c:pt idx="34">
                  <c:v>9.1351839443685155E-3</c:v>
                </c:pt>
                <c:pt idx="35">
                  <c:v>1.1147973322738791E-2</c:v>
                </c:pt>
                <c:pt idx="36">
                  <c:v>1.3578082207553903E-2</c:v>
                </c:pt>
                <c:pt idx="37">
                  <c:v>1.6501623820839296E-2</c:v>
                </c:pt>
                <c:pt idx="38">
                  <c:v>2.0004886980462187E-2</c:v>
                </c:pt>
                <c:pt idx="39">
                  <c:v>2.4184424389153258E-2</c:v>
                </c:pt>
                <c:pt idx="40">
                  <c:v>2.9146635976670974E-2</c:v>
                </c:pt>
                <c:pt idx="41">
                  <c:v>3.5006674311678414E-2</c:v>
                </c:pt>
                <c:pt idx="42">
                  <c:v>4.188648217600021E-2</c:v>
                </c:pt>
                <c:pt idx="43">
                  <c:v>4.9911767229683809E-2</c:v>
                </c:pt>
                <c:pt idx="44">
                  <c:v>5.9207731634663509E-2</c:v>
                </c:pt>
                <c:pt idx="45">
                  <c:v>6.9893412526044793E-2</c:v>
                </c:pt>
                <c:pt idx="46">
                  <c:v>8.2074559100319966E-2</c:v>
                </c:pt>
                <c:pt idx="47">
                  <c:v>9.5835079135136086E-2</c:v>
                </c:pt>
                <c:pt idx="48">
                  <c:v>0.11122723411924287</c:v>
                </c:pt>
                <c:pt idx="49">
                  <c:v>0.12826094490657389</c:v>
                </c:pt>
                <c:pt idx="50">
                  <c:v>0.14689277894672825</c:v>
                </c:pt>
                <c:pt idx="51">
                  <c:v>0.16701540726629044</c:v>
                </c:pt>
                <c:pt idx="52">
                  <c:v>0.1884485172611193</c:v>
                </c:pt>
                <c:pt idx="53">
                  <c:v>0.21093231133526369</c:v>
                </c:pt>
                <c:pt idx="54">
                  <c:v>0.23412477288672814</c:v>
                </c:pt>
                <c:pt idx="55">
                  <c:v>0.25760380339662181</c:v>
                </c:pt>
                <c:pt idx="56">
                  <c:v>0.28087510032516144</c:v>
                </c:pt>
                <c:pt idx="57">
                  <c:v>0.30338624606294218</c:v>
                </c:pt>
                <c:pt idx="58">
                  <c:v>0.32454692957516962</c:v>
                </c:pt>
                <c:pt idx="59">
                  <c:v>0.34375457026312844</c:v>
                </c:pt>
                <c:pt idx="60">
                  <c:v>0.36042393178078475</c:v>
                </c:pt>
                <c:pt idx="61">
                  <c:v>0.37401869634510931</c:v>
                </c:pt>
                <c:pt idx="62">
                  <c:v>0.38408251812678396</c:v>
                </c:pt>
                <c:pt idx="63">
                  <c:v>0.39026687636406909</c:v>
                </c:pt>
                <c:pt idx="64">
                  <c:v>0.39235316284007821</c:v>
                </c:pt>
                <c:pt idx="65">
                  <c:v>0.39026687636407081</c:v>
                </c:pt>
                <c:pt idx="66">
                  <c:v>0.38408251812678729</c:v>
                </c:pt>
                <c:pt idx="67">
                  <c:v>0.37401869634511409</c:v>
                </c:pt>
                <c:pt idx="68">
                  <c:v>0.36042393178079091</c:v>
                </c:pt>
                <c:pt idx="69">
                  <c:v>0.34375457026313566</c:v>
                </c:pt>
                <c:pt idx="70">
                  <c:v>0.32454692957517772</c:v>
                </c:pt>
                <c:pt idx="71">
                  <c:v>0.30338624606295095</c:v>
                </c:pt>
                <c:pt idx="72">
                  <c:v>0.28087510032516838</c:v>
                </c:pt>
                <c:pt idx="73">
                  <c:v>0.25760380339662881</c:v>
                </c:pt>
                <c:pt idx="74">
                  <c:v>0.23412477288673517</c:v>
                </c:pt>
                <c:pt idx="75">
                  <c:v>0.21093231133527052</c:v>
                </c:pt>
                <c:pt idx="76">
                  <c:v>0.18844851726112594</c:v>
                </c:pt>
                <c:pt idx="77">
                  <c:v>0.16701540726629668</c:v>
                </c:pt>
                <c:pt idx="78">
                  <c:v>0.14689277894673408</c:v>
                </c:pt>
                <c:pt idx="79">
                  <c:v>0.12826094490657927</c:v>
                </c:pt>
                <c:pt idx="80">
                  <c:v>0.11122723411924776</c:v>
                </c:pt>
                <c:pt idx="81">
                  <c:v>9.583507913514043E-2</c:v>
                </c:pt>
                <c:pt idx="82">
                  <c:v>8.2074559100323838E-2</c:v>
                </c:pt>
                <c:pt idx="83">
                  <c:v>6.9893412526048207E-2</c:v>
                </c:pt>
                <c:pt idx="84">
                  <c:v>5.9207731634666513E-2</c:v>
                </c:pt>
                <c:pt idx="85">
                  <c:v>4.9911767229687272E-2</c:v>
                </c:pt>
                <c:pt idx="86">
                  <c:v>4.1886482176003194E-2</c:v>
                </c:pt>
                <c:pt idx="87">
                  <c:v>3.500667431168094E-2</c:v>
                </c:pt>
                <c:pt idx="88">
                  <c:v>2.9146635976673111E-2</c:v>
                </c:pt>
                <c:pt idx="89">
                  <c:v>2.418442438915511E-2</c:v>
                </c:pt>
                <c:pt idx="90">
                  <c:v>2.0004886980463703E-2</c:v>
                </c:pt>
                <c:pt idx="91">
                  <c:v>1.6501623820840562E-2</c:v>
                </c:pt>
                <c:pt idx="92">
                  <c:v>1.3578082207554971E-2</c:v>
                </c:pt>
                <c:pt idx="93">
                  <c:v>1.1147973322739679E-2</c:v>
                </c:pt>
                <c:pt idx="94">
                  <c:v>9.1351839443692372E-3</c:v>
                </c:pt>
                <c:pt idx="95">
                  <c:v>7.4733327685820349E-3</c:v>
                </c:pt>
                <c:pt idx="96">
                  <c:v>6.1050949926097671E-3</c:v>
                </c:pt>
                <c:pt idx="97">
                  <c:v>4.981393237737745E-3</c:v>
                </c:pt>
              </c:numCache>
            </c:numRef>
          </c:val>
        </c:ser>
        <c:ser>
          <c:idx val="3"/>
          <c:order val="2"/>
          <c:tx>
            <c:v>Means</c:v>
          </c:tx>
          <c:errBars>
            <c:errDir val="y"/>
            <c:errBarType val="minus"/>
            <c:errValType val="percentage"/>
            <c:noEndCap val="1"/>
            <c:val val="100"/>
          </c:errBars>
          <c:cat>
            <c:numRef>
              <c:f>'Alpha and Beta'!$Q$2:$Q$99</c:f>
              <c:numCache>
                <c:formatCode>General</c:formatCode>
                <c:ptCount val="98"/>
                <c:pt idx="0">
                  <c:v>-17.266847650274144</c:v>
                </c:pt>
                <c:pt idx="1">
                  <c:v>-16.845705024657704</c:v>
                </c:pt>
                <c:pt idx="2">
                  <c:v>-16.42456239904126</c:v>
                </c:pt>
                <c:pt idx="3">
                  <c:v>-16.003419773424817</c:v>
                </c:pt>
                <c:pt idx="4">
                  <c:v>-15.582277147808377</c:v>
                </c:pt>
                <c:pt idx="5">
                  <c:v>-15.161134522191935</c:v>
                </c:pt>
                <c:pt idx="6">
                  <c:v>-14.739991896575534</c:v>
                </c:pt>
                <c:pt idx="7">
                  <c:v>-14.318849270959092</c:v>
                </c:pt>
                <c:pt idx="8">
                  <c:v>-13.897706645342648</c:v>
                </c:pt>
                <c:pt idx="9">
                  <c:v>-13.476564019726204</c:v>
                </c:pt>
                <c:pt idx="10">
                  <c:v>-13.055421394109763</c:v>
                </c:pt>
                <c:pt idx="11">
                  <c:v>-12.634278768493321</c:v>
                </c:pt>
                <c:pt idx="12">
                  <c:v>-12.213136142876879</c:v>
                </c:pt>
                <c:pt idx="13">
                  <c:v>-11.791993517260435</c:v>
                </c:pt>
                <c:pt idx="14">
                  <c:v>-11.370850891643991</c:v>
                </c:pt>
                <c:pt idx="15">
                  <c:v>-10.94970826602755</c:v>
                </c:pt>
                <c:pt idx="16">
                  <c:v>-10.528565640411108</c:v>
                </c:pt>
                <c:pt idx="17">
                  <c:v>-10.107423014794666</c:v>
                </c:pt>
                <c:pt idx="18">
                  <c:v>-9.6862803891782221</c:v>
                </c:pt>
                <c:pt idx="19">
                  <c:v>-9.2651377635617784</c:v>
                </c:pt>
                <c:pt idx="20">
                  <c:v>-8.8439951379453365</c:v>
                </c:pt>
                <c:pt idx="21">
                  <c:v>-8.4228525123288946</c:v>
                </c:pt>
                <c:pt idx="22">
                  <c:v>-8.001709886712451</c:v>
                </c:pt>
                <c:pt idx="23">
                  <c:v>-7.5805672610960091</c:v>
                </c:pt>
                <c:pt idx="24">
                  <c:v>-7.1594246354795663</c:v>
                </c:pt>
                <c:pt idx="25">
                  <c:v>-6.7382820098631244</c:v>
                </c:pt>
                <c:pt idx="26">
                  <c:v>-6.3171393842466808</c:v>
                </c:pt>
                <c:pt idx="27">
                  <c:v>-5.895996758630238</c:v>
                </c:pt>
                <c:pt idx="28">
                  <c:v>-5.4748541330137961</c:v>
                </c:pt>
                <c:pt idx="29">
                  <c:v>-5.0537115073973533</c:v>
                </c:pt>
                <c:pt idx="30">
                  <c:v>-4.6325688817809114</c:v>
                </c:pt>
                <c:pt idx="31">
                  <c:v>-4.2114262561644678</c:v>
                </c:pt>
                <c:pt idx="32">
                  <c:v>-3.7902836305480254</c:v>
                </c:pt>
                <c:pt idx="33">
                  <c:v>-3.3691410049315831</c:v>
                </c:pt>
                <c:pt idx="34">
                  <c:v>-2.9479983793151825</c:v>
                </c:pt>
                <c:pt idx="35">
                  <c:v>-2.5268557536987397</c:v>
                </c:pt>
                <c:pt idx="36">
                  <c:v>-2.1057131280822974</c:v>
                </c:pt>
                <c:pt idx="37">
                  <c:v>-1.6845705024658546</c:v>
                </c:pt>
                <c:pt idx="38">
                  <c:v>-1.2634278768494118</c:v>
                </c:pt>
                <c:pt idx="39">
                  <c:v>-0.84228525123296938</c:v>
                </c:pt>
                <c:pt idx="40">
                  <c:v>-0.42114262561652682</c:v>
                </c:pt>
                <c:pt idx="41">
                  <c:v>-8.6031452088325983E-14</c:v>
                </c:pt>
                <c:pt idx="42">
                  <c:v>0.42114262561635879</c:v>
                </c:pt>
                <c:pt idx="43">
                  <c:v>0.84228525123280096</c:v>
                </c:pt>
                <c:pt idx="44">
                  <c:v>1.2634278768492435</c:v>
                </c:pt>
                <c:pt idx="45">
                  <c:v>1.6845705024656861</c:v>
                </c:pt>
                <c:pt idx="46">
                  <c:v>2.1057131280821286</c:v>
                </c:pt>
                <c:pt idx="47">
                  <c:v>2.5268557536985714</c:v>
                </c:pt>
                <c:pt idx="48">
                  <c:v>2.9479983793150137</c:v>
                </c:pt>
                <c:pt idx="49">
                  <c:v>3.3691410049314565</c:v>
                </c:pt>
                <c:pt idx="50">
                  <c:v>3.7902836305478993</c:v>
                </c:pt>
                <c:pt idx="51">
                  <c:v>4.2114262561643416</c:v>
                </c:pt>
                <c:pt idx="52">
                  <c:v>4.6325688817807844</c:v>
                </c:pt>
                <c:pt idx="53">
                  <c:v>5.0537115073972272</c:v>
                </c:pt>
                <c:pt idx="54">
                  <c:v>5.47485413301367</c:v>
                </c:pt>
                <c:pt idx="55">
                  <c:v>5.8959967586301119</c:v>
                </c:pt>
                <c:pt idx="56">
                  <c:v>6.3171393842465546</c:v>
                </c:pt>
                <c:pt idx="57">
                  <c:v>6.7382820098629974</c:v>
                </c:pt>
                <c:pt idx="58">
                  <c:v>7.1594246354794402</c:v>
                </c:pt>
                <c:pt idx="59">
                  <c:v>7.580567261095883</c:v>
                </c:pt>
                <c:pt idx="60">
                  <c:v>8.0017098867123249</c:v>
                </c:pt>
                <c:pt idx="61">
                  <c:v>8.4228525123287685</c:v>
                </c:pt>
                <c:pt idx="62">
                  <c:v>8.8439951379451678</c:v>
                </c:pt>
                <c:pt idx="63">
                  <c:v>9.2651377635616115</c:v>
                </c:pt>
                <c:pt idx="64">
                  <c:v>9.6862803891780533</c:v>
                </c:pt>
                <c:pt idx="65">
                  <c:v>10.107423014794497</c:v>
                </c:pt>
                <c:pt idx="66">
                  <c:v>10.528565640410937</c:v>
                </c:pt>
                <c:pt idx="67">
                  <c:v>10.949708266027381</c:v>
                </c:pt>
                <c:pt idx="68">
                  <c:v>11.370850891643824</c:v>
                </c:pt>
                <c:pt idx="69">
                  <c:v>11.791993517260266</c:v>
                </c:pt>
                <c:pt idx="70">
                  <c:v>12.21313614287671</c:v>
                </c:pt>
                <c:pt idx="71">
                  <c:v>12.63427876849315</c:v>
                </c:pt>
                <c:pt idx="72">
                  <c:v>13.055421394109594</c:v>
                </c:pt>
                <c:pt idx="73">
                  <c:v>13.476564019726037</c:v>
                </c:pt>
                <c:pt idx="74">
                  <c:v>13.897706645342479</c:v>
                </c:pt>
                <c:pt idx="75">
                  <c:v>14.318849270958923</c:v>
                </c:pt>
                <c:pt idx="76">
                  <c:v>14.739991896575363</c:v>
                </c:pt>
                <c:pt idx="77">
                  <c:v>15.161134522191807</c:v>
                </c:pt>
                <c:pt idx="78">
                  <c:v>15.58227714780825</c:v>
                </c:pt>
                <c:pt idx="79">
                  <c:v>16.003419773424692</c:v>
                </c:pt>
                <c:pt idx="80">
                  <c:v>16.424562399041136</c:v>
                </c:pt>
                <c:pt idx="81">
                  <c:v>16.845705024657576</c:v>
                </c:pt>
                <c:pt idx="82">
                  <c:v>17.266847650274023</c:v>
                </c:pt>
                <c:pt idx="83">
                  <c:v>17.687990275890463</c:v>
                </c:pt>
                <c:pt idx="84">
                  <c:v>18.109132901506904</c:v>
                </c:pt>
                <c:pt idx="85">
                  <c:v>18.530275527123347</c:v>
                </c:pt>
                <c:pt idx="86">
                  <c:v>18.951418152739791</c:v>
                </c:pt>
                <c:pt idx="87">
                  <c:v>19.372560778356235</c:v>
                </c:pt>
                <c:pt idx="88">
                  <c:v>19.793703403972675</c:v>
                </c:pt>
                <c:pt idx="89">
                  <c:v>20.214846029589118</c:v>
                </c:pt>
                <c:pt idx="90">
                  <c:v>20.635988655205562</c:v>
                </c:pt>
                <c:pt idx="91">
                  <c:v>21.057131280822002</c:v>
                </c:pt>
                <c:pt idx="92">
                  <c:v>21.478273906438449</c:v>
                </c:pt>
                <c:pt idx="93">
                  <c:v>21.899416532054889</c:v>
                </c:pt>
                <c:pt idx="94">
                  <c:v>22.32055915767133</c:v>
                </c:pt>
                <c:pt idx="95">
                  <c:v>22.741701783287773</c:v>
                </c:pt>
                <c:pt idx="96">
                  <c:v>23.162844408904217</c:v>
                </c:pt>
                <c:pt idx="97">
                  <c:v>23.583987034520614</c:v>
                </c:pt>
              </c:numCache>
            </c:numRef>
          </c:cat>
          <c:val>
            <c:numRef>
              <c:f>'Alpha and Beta'!$U$2:$U$85</c:f>
              <c:numCache>
                <c:formatCode>0.00</c:formatCode>
                <c:ptCount val="84"/>
                <c:pt idx="41">
                  <c:v>0.39443604591891307</c:v>
                </c:pt>
                <c:pt idx="64">
                  <c:v>0.39235316284007821</c:v>
                </c:pt>
              </c:numCache>
            </c:numRef>
          </c:val>
        </c:ser>
        <c:ser>
          <c:idx val="0"/>
          <c:order val="3"/>
          <c:tx>
            <c:v>Alpha</c:v>
          </c:tx>
          <c:spPr>
            <a:solidFill>
              <a:srgbClr xmlns:mc="http://schemas.openxmlformats.org/markup-compatibility/2006" xmlns:a14="http://schemas.microsoft.com/office/drawing/2010/main" val="FF0000" mc:Ignorable=""/>
            </a:solidFill>
            <a:ln w="12700">
              <a:solidFill>
                <a:schemeClr val="tx1"/>
              </a:solidFill>
            </a:ln>
          </c:spPr>
          <c:cat>
            <c:numRef>
              <c:f>'Alpha and Beta'!$Q$2:$Q$99</c:f>
              <c:numCache>
                <c:formatCode>General</c:formatCode>
                <c:ptCount val="98"/>
                <c:pt idx="0">
                  <c:v>-17.266847650274144</c:v>
                </c:pt>
                <c:pt idx="1">
                  <c:v>-16.845705024657704</c:v>
                </c:pt>
                <c:pt idx="2">
                  <c:v>-16.42456239904126</c:v>
                </c:pt>
                <c:pt idx="3">
                  <c:v>-16.003419773424817</c:v>
                </c:pt>
                <c:pt idx="4">
                  <c:v>-15.582277147808377</c:v>
                </c:pt>
                <c:pt idx="5">
                  <c:v>-15.161134522191935</c:v>
                </c:pt>
                <c:pt idx="6">
                  <c:v>-14.739991896575534</c:v>
                </c:pt>
                <c:pt idx="7">
                  <c:v>-14.318849270959092</c:v>
                </c:pt>
                <c:pt idx="8">
                  <c:v>-13.897706645342648</c:v>
                </c:pt>
                <c:pt idx="9">
                  <c:v>-13.476564019726204</c:v>
                </c:pt>
                <c:pt idx="10">
                  <c:v>-13.055421394109763</c:v>
                </c:pt>
                <c:pt idx="11">
                  <c:v>-12.634278768493321</c:v>
                </c:pt>
                <c:pt idx="12">
                  <c:v>-12.213136142876879</c:v>
                </c:pt>
                <c:pt idx="13">
                  <c:v>-11.791993517260435</c:v>
                </c:pt>
                <c:pt idx="14">
                  <c:v>-11.370850891643991</c:v>
                </c:pt>
                <c:pt idx="15">
                  <c:v>-10.94970826602755</c:v>
                </c:pt>
                <c:pt idx="16">
                  <c:v>-10.528565640411108</c:v>
                </c:pt>
                <c:pt idx="17">
                  <c:v>-10.107423014794666</c:v>
                </c:pt>
                <c:pt idx="18">
                  <c:v>-9.6862803891782221</c:v>
                </c:pt>
                <c:pt idx="19">
                  <c:v>-9.2651377635617784</c:v>
                </c:pt>
                <c:pt idx="20">
                  <c:v>-8.8439951379453365</c:v>
                </c:pt>
                <c:pt idx="21">
                  <c:v>-8.4228525123288946</c:v>
                </c:pt>
                <c:pt idx="22">
                  <c:v>-8.001709886712451</c:v>
                </c:pt>
                <c:pt idx="23">
                  <c:v>-7.5805672610960091</c:v>
                </c:pt>
                <c:pt idx="24">
                  <c:v>-7.1594246354795663</c:v>
                </c:pt>
                <c:pt idx="25">
                  <c:v>-6.7382820098631244</c:v>
                </c:pt>
                <c:pt idx="26">
                  <c:v>-6.3171393842466808</c:v>
                </c:pt>
                <c:pt idx="27">
                  <c:v>-5.895996758630238</c:v>
                </c:pt>
                <c:pt idx="28">
                  <c:v>-5.4748541330137961</c:v>
                </c:pt>
                <c:pt idx="29">
                  <c:v>-5.0537115073973533</c:v>
                </c:pt>
                <c:pt idx="30">
                  <c:v>-4.6325688817809114</c:v>
                </c:pt>
                <c:pt idx="31">
                  <c:v>-4.2114262561644678</c:v>
                </c:pt>
                <c:pt idx="32">
                  <c:v>-3.7902836305480254</c:v>
                </c:pt>
                <c:pt idx="33">
                  <c:v>-3.3691410049315831</c:v>
                </c:pt>
                <c:pt idx="34">
                  <c:v>-2.9479983793151825</c:v>
                </c:pt>
                <c:pt idx="35">
                  <c:v>-2.5268557536987397</c:v>
                </c:pt>
                <c:pt idx="36">
                  <c:v>-2.1057131280822974</c:v>
                </c:pt>
                <c:pt idx="37">
                  <c:v>-1.6845705024658546</c:v>
                </c:pt>
                <c:pt idx="38">
                  <c:v>-1.2634278768494118</c:v>
                </c:pt>
                <c:pt idx="39">
                  <c:v>-0.84228525123296938</c:v>
                </c:pt>
                <c:pt idx="40">
                  <c:v>-0.42114262561652682</c:v>
                </c:pt>
                <c:pt idx="41">
                  <c:v>-8.6031452088325983E-14</c:v>
                </c:pt>
                <c:pt idx="42">
                  <c:v>0.42114262561635879</c:v>
                </c:pt>
                <c:pt idx="43">
                  <c:v>0.84228525123280096</c:v>
                </c:pt>
                <c:pt idx="44">
                  <c:v>1.2634278768492435</c:v>
                </c:pt>
                <c:pt idx="45">
                  <c:v>1.6845705024656861</c:v>
                </c:pt>
                <c:pt idx="46">
                  <c:v>2.1057131280821286</c:v>
                </c:pt>
                <c:pt idx="47">
                  <c:v>2.5268557536985714</c:v>
                </c:pt>
                <c:pt idx="48">
                  <c:v>2.9479983793150137</c:v>
                </c:pt>
                <c:pt idx="49">
                  <c:v>3.3691410049314565</c:v>
                </c:pt>
                <c:pt idx="50">
                  <c:v>3.7902836305478993</c:v>
                </c:pt>
                <c:pt idx="51">
                  <c:v>4.2114262561643416</c:v>
                </c:pt>
                <c:pt idx="52">
                  <c:v>4.6325688817807844</c:v>
                </c:pt>
                <c:pt idx="53">
                  <c:v>5.0537115073972272</c:v>
                </c:pt>
                <c:pt idx="54">
                  <c:v>5.47485413301367</c:v>
                </c:pt>
                <c:pt idx="55">
                  <c:v>5.8959967586301119</c:v>
                </c:pt>
                <c:pt idx="56">
                  <c:v>6.3171393842465546</c:v>
                </c:pt>
                <c:pt idx="57">
                  <c:v>6.7382820098629974</c:v>
                </c:pt>
                <c:pt idx="58">
                  <c:v>7.1594246354794402</c:v>
                </c:pt>
                <c:pt idx="59">
                  <c:v>7.580567261095883</c:v>
                </c:pt>
                <c:pt idx="60">
                  <c:v>8.0017098867123249</c:v>
                </c:pt>
                <c:pt idx="61">
                  <c:v>8.4228525123287685</c:v>
                </c:pt>
                <c:pt idx="62">
                  <c:v>8.8439951379451678</c:v>
                </c:pt>
                <c:pt idx="63">
                  <c:v>9.2651377635616115</c:v>
                </c:pt>
                <c:pt idx="64">
                  <c:v>9.6862803891780533</c:v>
                </c:pt>
                <c:pt idx="65">
                  <c:v>10.107423014794497</c:v>
                </c:pt>
                <c:pt idx="66">
                  <c:v>10.528565640410937</c:v>
                </c:pt>
                <c:pt idx="67">
                  <c:v>10.949708266027381</c:v>
                </c:pt>
                <c:pt idx="68">
                  <c:v>11.370850891643824</c:v>
                </c:pt>
                <c:pt idx="69">
                  <c:v>11.791993517260266</c:v>
                </c:pt>
                <c:pt idx="70">
                  <c:v>12.21313614287671</c:v>
                </c:pt>
                <c:pt idx="71">
                  <c:v>12.63427876849315</c:v>
                </c:pt>
                <c:pt idx="72">
                  <c:v>13.055421394109594</c:v>
                </c:pt>
                <c:pt idx="73">
                  <c:v>13.476564019726037</c:v>
                </c:pt>
                <c:pt idx="74">
                  <c:v>13.897706645342479</c:v>
                </c:pt>
                <c:pt idx="75">
                  <c:v>14.318849270958923</c:v>
                </c:pt>
                <c:pt idx="76">
                  <c:v>14.739991896575363</c:v>
                </c:pt>
                <c:pt idx="77">
                  <c:v>15.161134522191807</c:v>
                </c:pt>
                <c:pt idx="78">
                  <c:v>15.58227714780825</c:v>
                </c:pt>
                <c:pt idx="79">
                  <c:v>16.003419773424692</c:v>
                </c:pt>
                <c:pt idx="80">
                  <c:v>16.424562399041136</c:v>
                </c:pt>
                <c:pt idx="81">
                  <c:v>16.845705024657576</c:v>
                </c:pt>
                <c:pt idx="82">
                  <c:v>17.266847650274023</c:v>
                </c:pt>
                <c:pt idx="83">
                  <c:v>17.687990275890463</c:v>
                </c:pt>
                <c:pt idx="84">
                  <c:v>18.109132901506904</c:v>
                </c:pt>
                <c:pt idx="85">
                  <c:v>18.530275527123347</c:v>
                </c:pt>
                <c:pt idx="86">
                  <c:v>18.951418152739791</c:v>
                </c:pt>
                <c:pt idx="87">
                  <c:v>19.372560778356235</c:v>
                </c:pt>
                <c:pt idx="88">
                  <c:v>19.793703403972675</c:v>
                </c:pt>
                <c:pt idx="89">
                  <c:v>20.214846029589118</c:v>
                </c:pt>
                <c:pt idx="90">
                  <c:v>20.635988655205562</c:v>
                </c:pt>
                <c:pt idx="91">
                  <c:v>21.057131280822002</c:v>
                </c:pt>
                <c:pt idx="92">
                  <c:v>21.478273906438449</c:v>
                </c:pt>
                <c:pt idx="93">
                  <c:v>21.899416532054889</c:v>
                </c:pt>
                <c:pt idx="94">
                  <c:v>22.32055915767133</c:v>
                </c:pt>
                <c:pt idx="95">
                  <c:v>22.741701783287773</c:v>
                </c:pt>
                <c:pt idx="96">
                  <c:v>23.162844408904217</c:v>
                </c:pt>
                <c:pt idx="97">
                  <c:v>23.583987034520614</c:v>
                </c:pt>
              </c:numCache>
            </c:numRef>
          </c:cat>
          <c:val>
            <c:numRef>
              <c:f>'Alpha and Beta'!$T$2:$T$99</c:f>
              <c:numCache>
                <c:formatCode>0.00</c:formatCode>
                <c:ptCount val="9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8.1247479017456603E-2</c:v>
                </c:pt>
                <c:pt idx="60">
                  <c:v>6.8726982058122194E-2</c:v>
                </c:pt>
                <c:pt idx="61">
                  <c:v>5.7762226382414544E-2</c:v>
                </c:pt>
                <c:pt idx="62">
                  <c:v>4.8250388228382762E-2</c:v>
                </c:pt>
                <c:pt idx="63">
                  <c:v>4.007177164015422E-2</c:v>
                </c:pt>
                <c:pt idx="64">
                  <c:v>3.3097620024269407E-2</c:v>
                </c:pt>
                <c:pt idx="65">
                  <c:v>2.7196537479384251E-2</c:v>
                </c:pt>
                <c:pt idx="66">
                  <c:v>2.2239510609628567E-2</c:v>
                </c:pt>
                <c:pt idx="67">
                  <c:v>1.8103614214238301E-2</c:v>
                </c:pt>
                <c:pt idx="68">
                  <c:v>1.4674545245241836E-2</c:v>
                </c:pt>
                <c:pt idx="69">
                  <c:v>1.1848162711671162E-2</c:v>
                </c:pt>
                <c:pt idx="70">
                  <c:v>9.5312221998278684E-3</c:v>
                </c:pt>
                <c:pt idx="71">
                  <c:v>7.6414882009658751E-3</c:v>
                </c:pt>
                <c:pt idx="72">
                  <c:v>6.1073909865221434E-3</c:v>
                </c:pt>
                <c:pt idx="73">
                  <c:v>4.867372061315817E-3</c:v>
                </c:pt>
                <c:pt idx="74">
                  <c:v>3.8690369818632298E-3</c:v>
                </c:pt>
                <c:pt idx="75">
                  <c:v>3.0682092588401339E-3</c:v>
                </c:pt>
                <c:pt idx="76">
                  <c:v>2.4279559544127054E-3</c:v>
                </c:pt>
                <c:pt idx="77">
                  <c:v>1.9176354534885991E-3</c:v>
                </c:pt>
                <c:pt idx="78">
                  <c:v>1.5120011603993208E-3</c:v>
                </c:pt>
                <c:pt idx="79">
                  <c:v>1.1903815595240659E-3</c:v>
                </c:pt>
                <c:pt idx="80">
                  <c:v>9.3594692269730008E-4</c:v>
                </c:pt>
                <c:pt idx="81">
                  <c:v>7.350655424359781E-4</c:v>
                </c:pt>
                <c:pt idx="82">
                  <c:v>5.7674725268076407E-4</c:v>
                </c:pt>
                <c:pt idx="83">
                  <c:v>4.5216870288238963E-4</c:v>
                </c:pt>
                <c:pt idx="84">
                  <c:v>3.5427294955261377E-4</c:v>
                </c:pt>
                <c:pt idx="85">
                  <c:v>2.7743505178483388E-4</c:v>
                </c:pt>
                <c:pt idx="86">
                  <c:v>2.1718519803692039E-4</c:v>
                </c:pt>
                <c:pt idx="87">
                  <c:v>1.6998120820821687E-4</c:v>
                </c:pt>
                <c:pt idx="88">
                  <c:v>1.330228626030227E-4</c:v>
                </c:pt>
                <c:pt idx="89">
                  <c:v>1.0410127167155029E-4</c:v>
                </c:pt>
                <c:pt idx="90">
                  <c:v>8.1477321485939425E-5</c:v>
                </c:pt>
                <c:pt idx="91">
                  <c:v>6.3784045325371709E-5</c:v>
                </c:pt>
                <c:pt idx="92">
                  <c:v>4.9948541038526653E-5</c:v>
                </c:pt>
                <c:pt idx="93">
                  <c:v>3.9129754089423769E-5</c:v>
                </c:pt>
                <c:pt idx="94">
                  <c:v>3.0669066805751863E-5</c:v>
                </c:pt>
                <c:pt idx="95">
                  <c:v>2.4051173109416051E-5</c:v>
                </c:pt>
                <c:pt idx="96">
                  <c:v>1.887317800154381E-5</c:v>
                </c:pt>
                <c:pt idx="97">
                  <c:v>1.4820248490804543E-5</c:v>
                </c:pt>
              </c:numCache>
            </c:numRef>
          </c:val>
        </c:ser>
        <c:ser>
          <c:idx val="4"/>
          <c:order val="4"/>
          <c:tx>
            <c:v>Beta</c:v>
          </c:tx>
          <c:cat>
            <c:numRef>
              <c:f>'Alpha and Beta'!$Q$2:$Q$99</c:f>
              <c:numCache>
                <c:formatCode>General</c:formatCode>
                <c:ptCount val="98"/>
                <c:pt idx="0">
                  <c:v>-17.266847650274144</c:v>
                </c:pt>
                <c:pt idx="1">
                  <c:v>-16.845705024657704</c:v>
                </c:pt>
                <c:pt idx="2">
                  <c:v>-16.42456239904126</c:v>
                </c:pt>
                <c:pt idx="3">
                  <c:v>-16.003419773424817</c:v>
                </c:pt>
                <c:pt idx="4">
                  <c:v>-15.582277147808377</c:v>
                </c:pt>
                <c:pt idx="5">
                  <c:v>-15.161134522191935</c:v>
                </c:pt>
                <c:pt idx="6">
                  <c:v>-14.739991896575534</c:v>
                </c:pt>
                <c:pt idx="7">
                  <c:v>-14.318849270959092</c:v>
                </c:pt>
                <c:pt idx="8">
                  <c:v>-13.897706645342648</c:v>
                </c:pt>
                <c:pt idx="9">
                  <c:v>-13.476564019726204</c:v>
                </c:pt>
                <c:pt idx="10">
                  <c:v>-13.055421394109763</c:v>
                </c:pt>
                <c:pt idx="11">
                  <c:v>-12.634278768493321</c:v>
                </c:pt>
                <c:pt idx="12">
                  <c:v>-12.213136142876879</c:v>
                </c:pt>
                <c:pt idx="13">
                  <c:v>-11.791993517260435</c:v>
                </c:pt>
                <c:pt idx="14">
                  <c:v>-11.370850891643991</c:v>
                </c:pt>
                <c:pt idx="15">
                  <c:v>-10.94970826602755</c:v>
                </c:pt>
                <c:pt idx="16">
                  <c:v>-10.528565640411108</c:v>
                </c:pt>
                <c:pt idx="17">
                  <c:v>-10.107423014794666</c:v>
                </c:pt>
                <c:pt idx="18">
                  <c:v>-9.6862803891782221</c:v>
                </c:pt>
                <c:pt idx="19">
                  <c:v>-9.2651377635617784</c:v>
                </c:pt>
                <c:pt idx="20">
                  <c:v>-8.8439951379453365</c:v>
                </c:pt>
                <c:pt idx="21">
                  <c:v>-8.4228525123288946</c:v>
                </c:pt>
                <c:pt idx="22">
                  <c:v>-8.001709886712451</c:v>
                </c:pt>
                <c:pt idx="23">
                  <c:v>-7.5805672610960091</c:v>
                </c:pt>
                <c:pt idx="24">
                  <c:v>-7.1594246354795663</c:v>
                </c:pt>
                <c:pt idx="25">
                  <c:v>-6.7382820098631244</c:v>
                </c:pt>
                <c:pt idx="26">
                  <c:v>-6.3171393842466808</c:v>
                </c:pt>
                <c:pt idx="27">
                  <c:v>-5.895996758630238</c:v>
                </c:pt>
                <c:pt idx="28">
                  <c:v>-5.4748541330137961</c:v>
                </c:pt>
                <c:pt idx="29">
                  <c:v>-5.0537115073973533</c:v>
                </c:pt>
                <c:pt idx="30">
                  <c:v>-4.6325688817809114</c:v>
                </c:pt>
                <c:pt idx="31">
                  <c:v>-4.2114262561644678</c:v>
                </c:pt>
                <c:pt idx="32">
                  <c:v>-3.7902836305480254</c:v>
                </c:pt>
                <c:pt idx="33">
                  <c:v>-3.3691410049315831</c:v>
                </c:pt>
                <c:pt idx="34">
                  <c:v>-2.9479983793151825</c:v>
                </c:pt>
                <c:pt idx="35">
                  <c:v>-2.5268557536987397</c:v>
                </c:pt>
                <c:pt idx="36">
                  <c:v>-2.1057131280822974</c:v>
                </c:pt>
                <c:pt idx="37">
                  <c:v>-1.6845705024658546</c:v>
                </c:pt>
                <c:pt idx="38">
                  <c:v>-1.2634278768494118</c:v>
                </c:pt>
                <c:pt idx="39">
                  <c:v>-0.84228525123296938</c:v>
                </c:pt>
                <c:pt idx="40">
                  <c:v>-0.42114262561652682</c:v>
                </c:pt>
                <c:pt idx="41">
                  <c:v>-8.6031452088325983E-14</c:v>
                </c:pt>
                <c:pt idx="42">
                  <c:v>0.42114262561635879</c:v>
                </c:pt>
                <c:pt idx="43">
                  <c:v>0.84228525123280096</c:v>
                </c:pt>
                <c:pt idx="44">
                  <c:v>1.2634278768492435</c:v>
                </c:pt>
                <c:pt idx="45">
                  <c:v>1.6845705024656861</c:v>
                </c:pt>
                <c:pt idx="46">
                  <c:v>2.1057131280821286</c:v>
                </c:pt>
                <c:pt idx="47">
                  <c:v>2.5268557536985714</c:v>
                </c:pt>
                <c:pt idx="48">
                  <c:v>2.9479983793150137</c:v>
                </c:pt>
                <c:pt idx="49">
                  <c:v>3.3691410049314565</c:v>
                </c:pt>
                <c:pt idx="50">
                  <c:v>3.7902836305478993</c:v>
                </c:pt>
                <c:pt idx="51">
                  <c:v>4.2114262561643416</c:v>
                </c:pt>
                <c:pt idx="52">
                  <c:v>4.6325688817807844</c:v>
                </c:pt>
                <c:pt idx="53">
                  <c:v>5.0537115073972272</c:v>
                </c:pt>
                <c:pt idx="54">
                  <c:v>5.47485413301367</c:v>
                </c:pt>
                <c:pt idx="55">
                  <c:v>5.8959967586301119</c:v>
                </c:pt>
                <c:pt idx="56">
                  <c:v>6.3171393842465546</c:v>
                </c:pt>
                <c:pt idx="57">
                  <c:v>6.7382820098629974</c:v>
                </c:pt>
                <c:pt idx="58">
                  <c:v>7.1594246354794402</c:v>
                </c:pt>
                <c:pt idx="59">
                  <c:v>7.580567261095883</c:v>
                </c:pt>
                <c:pt idx="60">
                  <c:v>8.0017098867123249</c:v>
                </c:pt>
                <c:pt idx="61">
                  <c:v>8.4228525123287685</c:v>
                </c:pt>
                <c:pt idx="62">
                  <c:v>8.8439951379451678</c:v>
                </c:pt>
                <c:pt idx="63">
                  <c:v>9.2651377635616115</c:v>
                </c:pt>
                <c:pt idx="64">
                  <c:v>9.6862803891780533</c:v>
                </c:pt>
                <c:pt idx="65">
                  <c:v>10.107423014794497</c:v>
                </c:pt>
                <c:pt idx="66">
                  <c:v>10.528565640410937</c:v>
                </c:pt>
                <c:pt idx="67">
                  <c:v>10.949708266027381</c:v>
                </c:pt>
                <c:pt idx="68">
                  <c:v>11.370850891643824</c:v>
                </c:pt>
                <c:pt idx="69">
                  <c:v>11.791993517260266</c:v>
                </c:pt>
                <c:pt idx="70">
                  <c:v>12.21313614287671</c:v>
                </c:pt>
                <c:pt idx="71">
                  <c:v>12.63427876849315</c:v>
                </c:pt>
                <c:pt idx="72">
                  <c:v>13.055421394109594</c:v>
                </c:pt>
                <c:pt idx="73">
                  <c:v>13.476564019726037</c:v>
                </c:pt>
                <c:pt idx="74">
                  <c:v>13.897706645342479</c:v>
                </c:pt>
                <c:pt idx="75">
                  <c:v>14.318849270958923</c:v>
                </c:pt>
                <c:pt idx="76">
                  <c:v>14.739991896575363</c:v>
                </c:pt>
                <c:pt idx="77">
                  <c:v>15.161134522191807</c:v>
                </c:pt>
                <c:pt idx="78">
                  <c:v>15.58227714780825</c:v>
                </c:pt>
                <c:pt idx="79">
                  <c:v>16.003419773424692</c:v>
                </c:pt>
                <c:pt idx="80">
                  <c:v>16.424562399041136</c:v>
                </c:pt>
                <c:pt idx="81">
                  <c:v>16.845705024657576</c:v>
                </c:pt>
                <c:pt idx="82">
                  <c:v>17.266847650274023</c:v>
                </c:pt>
                <c:pt idx="83">
                  <c:v>17.687990275890463</c:v>
                </c:pt>
                <c:pt idx="84">
                  <c:v>18.109132901506904</c:v>
                </c:pt>
                <c:pt idx="85">
                  <c:v>18.530275527123347</c:v>
                </c:pt>
                <c:pt idx="86">
                  <c:v>18.951418152739791</c:v>
                </c:pt>
                <c:pt idx="87">
                  <c:v>19.372560778356235</c:v>
                </c:pt>
                <c:pt idx="88">
                  <c:v>19.793703403972675</c:v>
                </c:pt>
                <c:pt idx="89">
                  <c:v>20.214846029589118</c:v>
                </c:pt>
                <c:pt idx="90">
                  <c:v>20.635988655205562</c:v>
                </c:pt>
                <c:pt idx="91">
                  <c:v>21.057131280822002</c:v>
                </c:pt>
                <c:pt idx="92">
                  <c:v>21.478273906438449</c:v>
                </c:pt>
                <c:pt idx="93">
                  <c:v>21.899416532054889</c:v>
                </c:pt>
                <c:pt idx="94">
                  <c:v>22.32055915767133</c:v>
                </c:pt>
                <c:pt idx="95">
                  <c:v>22.741701783287773</c:v>
                </c:pt>
                <c:pt idx="96">
                  <c:v>23.162844408904217</c:v>
                </c:pt>
                <c:pt idx="97">
                  <c:v>23.583987034520614</c:v>
                </c:pt>
              </c:numCache>
            </c:numRef>
          </c:cat>
          <c:val>
            <c:numRef>
              <c:f>'Alpha and Beta'!$X$2:$X$99</c:f>
              <c:numCache>
                <c:formatCode>General</c:formatCode>
                <c:ptCount val="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9.5917505902467213E-4</c:v>
                </c:pt>
                <c:pt idx="24">
                  <c:v>1.1789996594981176E-3</c:v>
                </c:pt>
                <c:pt idx="25">
                  <c:v>1.4494439577059717E-3</c:v>
                </c:pt>
                <c:pt idx="26">
                  <c:v>1.7819880404976E-3</c:v>
                </c:pt>
                <c:pt idx="27">
                  <c:v>2.190598794681821E-3</c:v>
                </c:pt>
                <c:pt idx="28">
                  <c:v>2.692215955311245E-3</c:v>
                </c:pt>
                <c:pt idx="29">
                  <c:v>3.3073120822830833E-3</c:v>
                </c:pt>
                <c:pt idx="30">
                  <c:v>4.0605294510127022E-3</c:v>
                </c:pt>
                <c:pt idx="31">
                  <c:v>4.9813932377373339E-3</c:v>
                </c:pt>
                <c:pt idx="32">
                  <c:v>6.1050949926092727E-3</c:v>
                </c:pt>
                <c:pt idx="33">
                  <c:v>7.4733327685814321E-3</c:v>
                </c:pt>
                <c:pt idx="34">
                  <c:v>9.1351839443685155E-3</c:v>
                </c:pt>
                <c:pt idx="35">
                  <c:v>1.1147973322738791E-2</c:v>
                </c:pt>
                <c:pt idx="36">
                  <c:v>1.3578082207553903E-2</c:v>
                </c:pt>
                <c:pt idx="37">
                  <c:v>1.6501623820839296E-2</c:v>
                </c:pt>
                <c:pt idx="38">
                  <c:v>2.0004886980462187E-2</c:v>
                </c:pt>
                <c:pt idx="39">
                  <c:v>2.4184424389153258E-2</c:v>
                </c:pt>
                <c:pt idx="40">
                  <c:v>2.9146635976670974E-2</c:v>
                </c:pt>
                <c:pt idx="41">
                  <c:v>3.5006674311678414E-2</c:v>
                </c:pt>
                <c:pt idx="42">
                  <c:v>4.188648217600021E-2</c:v>
                </c:pt>
                <c:pt idx="43">
                  <c:v>4.9911767229683809E-2</c:v>
                </c:pt>
                <c:pt idx="44">
                  <c:v>5.9207731634663509E-2</c:v>
                </c:pt>
                <c:pt idx="45">
                  <c:v>6.9893412526044793E-2</c:v>
                </c:pt>
                <c:pt idx="46">
                  <c:v>8.2074559100319966E-2</c:v>
                </c:pt>
                <c:pt idx="47">
                  <c:v>9.5835079135136086E-2</c:v>
                </c:pt>
                <c:pt idx="48">
                  <c:v>0.11122723411924287</c:v>
                </c:pt>
                <c:pt idx="49">
                  <c:v>0.12826094490657389</c:v>
                </c:pt>
                <c:pt idx="50">
                  <c:v>0.14689277894672825</c:v>
                </c:pt>
                <c:pt idx="51">
                  <c:v>0.16701540726629044</c:v>
                </c:pt>
                <c:pt idx="52">
                  <c:v>0.1884485172611193</c:v>
                </c:pt>
                <c:pt idx="53">
                  <c:v>0.21093231133526369</c:v>
                </c:pt>
                <c:pt idx="54">
                  <c:v>0.23412477288672814</c:v>
                </c:pt>
                <c:pt idx="55">
                  <c:v>0.25760380339662181</c:v>
                </c:pt>
                <c:pt idx="56">
                  <c:v>0.28087510032516144</c:v>
                </c:pt>
                <c:pt idx="57">
                  <c:v>0.30338624606294218</c:v>
                </c:pt>
                <c:pt idx="58">
                  <c:v>0.32454692957516962</c:v>
                </c:pt>
                <c:pt idx="59">
                  <c:v>0.34375457026312844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819136"/>
        <c:axId val="105821312"/>
      </c:areaChart>
      <c:catAx>
        <c:axId val="105819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Difference in Bushels per Plot</a:t>
                </a:r>
              </a:p>
            </c:rich>
          </c:tx>
          <c:layout/>
          <c:overlay val="0"/>
        </c:title>
        <c:numFmt formatCode="#,##0" sourceLinked="0"/>
        <c:majorTickMark val="out"/>
        <c:minorTickMark val="none"/>
        <c:tickLblPos val="nextTo"/>
        <c:crossAx val="105821312"/>
        <c:crosses val="autoZero"/>
        <c:auto val="1"/>
        <c:lblAlgn val="ctr"/>
        <c:lblOffset val="100"/>
        <c:tickLblSkip val="5"/>
        <c:tickMarkSkip val="2"/>
        <c:noMultiLvlLbl val="0"/>
      </c:catAx>
      <c:valAx>
        <c:axId val="105821312"/>
        <c:scaling>
          <c:orientation val="minMax"/>
          <c:max val="0.4"/>
        </c:scaling>
        <c:delete val="0"/>
        <c:axPos val="l"/>
        <c:numFmt formatCode="0.00" sourceLinked="1"/>
        <c:majorTickMark val="out"/>
        <c:minorTickMark val="none"/>
        <c:tickLblPos val="nextTo"/>
        <c:crossAx val="10581913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txPr>
          <a:bodyPr/>
          <a:lstStyle/>
          <a:p>
            <a:pPr>
              <a:defRPr sz="1400" baseline="0"/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1400" baseline="0"/>
            </a:pPr>
            <a:endParaRPr lang="en-US"/>
          </a:p>
        </c:txPr>
      </c:legendEntry>
      <c:layout>
        <c:manualLayout>
          <c:xMode val="edge"/>
          <c:yMode val="edge"/>
          <c:x val="0.81449300756737819"/>
          <c:y val="0.36373943353505839"/>
          <c:w val="0.1003451133281497"/>
          <c:h val="0.12434845129955156"/>
        </c:manualLayout>
      </c:layout>
      <c:overlay val="0"/>
      <c:txPr>
        <a:bodyPr/>
        <a:lstStyle/>
        <a:p>
          <a:pPr>
            <a:defRPr sz="1100" baseline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647673387140933"/>
          <c:y val="5.216854218653387E-2"/>
          <c:w val="0.80350170797370579"/>
          <c:h val="0.83795606528420197"/>
        </c:manualLayout>
      </c:layout>
      <c:areaChart>
        <c:grouping val="standard"/>
        <c:varyColors val="0"/>
        <c:ser>
          <c:idx val="2"/>
          <c:order val="0"/>
          <c:tx>
            <c:v>Control</c:v>
          </c:tx>
          <c:spPr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0">
                  <a:schemeClr val="accent1">
                    <a:tint val="44500"/>
                    <a:satMod val="160000"/>
                    <a:alpha val="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  <a:ln>
              <a:solidFill>
                <a:schemeClr val="tx1"/>
              </a:solidFill>
              <a:round/>
            </a:ln>
          </c:spPr>
          <c:cat>
            <c:numRef>
              <c:f>'Plot Yield Power Analysis'!$U$11:$U$108</c:f>
              <c:numCache>
                <c:formatCode>General</c:formatCode>
                <c:ptCount val="98"/>
                <c:pt idx="0">
                  <c:v>-17.266847650274144</c:v>
                </c:pt>
                <c:pt idx="1">
                  <c:v>-16.845705024657704</c:v>
                </c:pt>
                <c:pt idx="2">
                  <c:v>-16.42456239904126</c:v>
                </c:pt>
                <c:pt idx="3">
                  <c:v>-16.003419773424817</c:v>
                </c:pt>
                <c:pt idx="4">
                  <c:v>-15.582277147808377</c:v>
                </c:pt>
                <c:pt idx="5">
                  <c:v>-15.161134522191935</c:v>
                </c:pt>
                <c:pt idx="6">
                  <c:v>-14.739991896575534</c:v>
                </c:pt>
                <c:pt idx="7">
                  <c:v>-14.318849270959092</c:v>
                </c:pt>
                <c:pt idx="8">
                  <c:v>-13.897706645342648</c:v>
                </c:pt>
                <c:pt idx="9">
                  <c:v>-13.476564019726204</c:v>
                </c:pt>
                <c:pt idx="10">
                  <c:v>-13.055421394109763</c:v>
                </c:pt>
                <c:pt idx="11">
                  <c:v>-12.634278768493321</c:v>
                </c:pt>
                <c:pt idx="12">
                  <c:v>-12.213136142876879</c:v>
                </c:pt>
                <c:pt idx="13">
                  <c:v>-11.791993517260435</c:v>
                </c:pt>
                <c:pt idx="14">
                  <c:v>-11.370850891643991</c:v>
                </c:pt>
                <c:pt idx="15">
                  <c:v>-10.94970826602755</c:v>
                </c:pt>
                <c:pt idx="16">
                  <c:v>-10.528565640411108</c:v>
                </c:pt>
                <c:pt idx="17">
                  <c:v>-10.107423014794666</c:v>
                </c:pt>
                <c:pt idx="18">
                  <c:v>-9.6862803891782221</c:v>
                </c:pt>
                <c:pt idx="19">
                  <c:v>-9.2651377635617784</c:v>
                </c:pt>
                <c:pt idx="20">
                  <c:v>-8.8439951379453365</c:v>
                </c:pt>
                <c:pt idx="21">
                  <c:v>-8.4228525123288946</c:v>
                </c:pt>
                <c:pt idx="22">
                  <c:v>-8.001709886712451</c:v>
                </c:pt>
                <c:pt idx="23">
                  <c:v>-7.5805672610960091</c:v>
                </c:pt>
                <c:pt idx="24">
                  <c:v>-7.1594246354795663</c:v>
                </c:pt>
                <c:pt idx="25">
                  <c:v>-6.7382820098631244</c:v>
                </c:pt>
                <c:pt idx="26">
                  <c:v>-6.3171393842466808</c:v>
                </c:pt>
                <c:pt idx="27">
                  <c:v>-5.895996758630238</c:v>
                </c:pt>
                <c:pt idx="28">
                  <c:v>-5.4748541330137961</c:v>
                </c:pt>
                <c:pt idx="29">
                  <c:v>-5.0537115073973533</c:v>
                </c:pt>
                <c:pt idx="30">
                  <c:v>-4.6325688817809114</c:v>
                </c:pt>
                <c:pt idx="31">
                  <c:v>-4.2114262561644678</c:v>
                </c:pt>
                <c:pt idx="32">
                  <c:v>-3.7902836305480254</c:v>
                </c:pt>
                <c:pt idx="33">
                  <c:v>-3.3691410049315831</c:v>
                </c:pt>
                <c:pt idx="34">
                  <c:v>-2.9479983793151825</c:v>
                </c:pt>
                <c:pt idx="35">
                  <c:v>-2.5268557536987397</c:v>
                </c:pt>
                <c:pt idx="36">
                  <c:v>-2.1057131280822974</c:v>
                </c:pt>
                <c:pt idx="37">
                  <c:v>-1.6845705024658546</c:v>
                </c:pt>
                <c:pt idx="38">
                  <c:v>-1.2634278768494118</c:v>
                </c:pt>
                <c:pt idx="39">
                  <c:v>-0.84228525123296938</c:v>
                </c:pt>
                <c:pt idx="40">
                  <c:v>-0.42114262561652682</c:v>
                </c:pt>
                <c:pt idx="41">
                  <c:v>-8.6031452088325983E-14</c:v>
                </c:pt>
                <c:pt idx="42">
                  <c:v>0.42114262561635879</c:v>
                </c:pt>
                <c:pt idx="43">
                  <c:v>0.84228525123280096</c:v>
                </c:pt>
                <c:pt idx="44">
                  <c:v>1.2634278768492435</c:v>
                </c:pt>
                <c:pt idx="45">
                  <c:v>1.6845705024656861</c:v>
                </c:pt>
                <c:pt idx="46">
                  <c:v>2.1057131280821286</c:v>
                </c:pt>
                <c:pt idx="47">
                  <c:v>2.5268557536985714</c:v>
                </c:pt>
                <c:pt idx="48">
                  <c:v>2.9479983793150137</c:v>
                </c:pt>
                <c:pt idx="49">
                  <c:v>3.3691410049314565</c:v>
                </c:pt>
                <c:pt idx="50">
                  <c:v>3.7902836305478993</c:v>
                </c:pt>
                <c:pt idx="51">
                  <c:v>4.2114262561643416</c:v>
                </c:pt>
                <c:pt idx="52">
                  <c:v>4.6325688817807844</c:v>
                </c:pt>
                <c:pt idx="53">
                  <c:v>5.0537115073972272</c:v>
                </c:pt>
                <c:pt idx="54">
                  <c:v>5.47485413301367</c:v>
                </c:pt>
                <c:pt idx="55">
                  <c:v>5.8959967586301119</c:v>
                </c:pt>
                <c:pt idx="56">
                  <c:v>6.3171393842465546</c:v>
                </c:pt>
                <c:pt idx="57">
                  <c:v>6.7382820098629974</c:v>
                </c:pt>
                <c:pt idx="58">
                  <c:v>7.1594246354794402</c:v>
                </c:pt>
                <c:pt idx="59">
                  <c:v>7.580567261095883</c:v>
                </c:pt>
                <c:pt idx="60">
                  <c:v>8.0017098867123249</c:v>
                </c:pt>
                <c:pt idx="61">
                  <c:v>8.4228525123287685</c:v>
                </c:pt>
                <c:pt idx="62">
                  <c:v>8.8439951379451678</c:v>
                </c:pt>
                <c:pt idx="63">
                  <c:v>9.2651377635616115</c:v>
                </c:pt>
                <c:pt idx="64">
                  <c:v>9.6862803891780533</c:v>
                </c:pt>
                <c:pt idx="65">
                  <c:v>10.107423014794497</c:v>
                </c:pt>
                <c:pt idx="66">
                  <c:v>10.528565640410937</c:v>
                </c:pt>
                <c:pt idx="67">
                  <c:v>10.949708266027381</c:v>
                </c:pt>
                <c:pt idx="68">
                  <c:v>11.370850891643824</c:v>
                </c:pt>
                <c:pt idx="69">
                  <c:v>11.791993517260266</c:v>
                </c:pt>
                <c:pt idx="70">
                  <c:v>12.21313614287671</c:v>
                </c:pt>
                <c:pt idx="71">
                  <c:v>12.63427876849315</c:v>
                </c:pt>
                <c:pt idx="72">
                  <c:v>13.055421394109594</c:v>
                </c:pt>
                <c:pt idx="73">
                  <c:v>13.476564019726037</c:v>
                </c:pt>
                <c:pt idx="74">
                  <c:v>13.897706645342479</c:v>
                </c:pt>
                <c:pt idx="75">
                  <c:v>14.318849270958923</c:v>
                </c:pt>
                <c:pt idx="76">
                  <c:v>14.739991896575363</c:v>
                </c:pt>
                <c:pt idx="77">
                  <c:v>15.161134522191807</c:v>
                </c:pt>
                <c:pt idx="78">
                  <c:v>15.58227714780825</c:v>
                </c:pt>
                <c:pt idx="79">
                  <c:v>16.003419773424692</c:v>
                </c:pt>
                <c:pt idx="80">
                  <c:v>16.424562399041136</c:v>
                </c:pt>
                <c:pt idx="81">
                  <c:v>16.845705024657576</c:v>
                </c:pt>
                <c:pt idx="82">
                  <c:v>17.266847650274023</c:v>
                </c:pt>
                <c:pt idx="83">
                  <c:v>17.687990275890463</c:v>
                </c:pt>
                <c:pt idx="84">
                  <c:v>18.109132901506904</c:v>
                </c:pt>
                <c:pt idx="85">
                  <c:v>18.530275527123347</c:v>
                </c:pt>
                <c:pt idx="86">
                  <c:v>18.951418152739791</c:v>
                </c:pt>
                <c:pt idx="87">
                  <c:v>19.372560778356235</c:v>
                </c:pt>
                <c:pt idx="88">
                  <c:v>19.793703403972675</c:v>
                </c:pt>
                <c:pt idx="89">
                  <c:v>20.214846029589118</c:v>
                </c:pt>
                <c:pt idx="90">
                  <c:v>20.635988655205519</c:v>
                </c:pt>
                <c:pt idx="91">
                  <c:v>21.057131280821963</c:v>
                </c:pt>
                <c:pt idx="92">
                  <c:v>21.478273906438403</c:v>
                </c:pt>
                <c:pt idx="93">
                  <c:v>21.899416532054847</c:v>
                </c:pt>
                <c:pt idx="94">
                  <c:v>22.320559157671291</c:v>
                </c:pt>
                <c:pt idx="95">
                  <c:v>22.741701783287734</c:v>
                </c:pt>
                <c:pt idx="96">
                  <c:v>23.162844408904174</c:v>
                </c:pt>
                <c:pt idx="97">
                  <c:v>23.583987034520614</c:v>
                </c:pt>
              </c:numCache>
            </c:numRef>
          </c:cat>
          <c:val>
            <c:numRef>
              <c:f>'Plot Yield Power Analysis'!$V$11:$V$108</c:f>
              <c:numCache>
                <c:formatCode>0.00</c:formatCode>
                <c:ptCount val="98"/>
                <c:pt idx="0">
                  <c:v>5.7674725268072277E-4</c:v>
                </c:pt>
                <c:pt idx="1">
                  <c:v>7.3506554243592476E-4</c:v>
                </c:pt>
                <c:pt idx="2">
                  <c:v>9.3594692269723481E-4</c:v>
                </c:pt>
                <c:pt idx="3">
                  <c:v>1.1903815595239811E-3</c:v>
                </c:pt>
                <c:pt idx="4">
                  <c:v>1.5120011603992113E-3</c:v>
                </c:pt>
                <c:pt idx="5">
                  <c:v>1.9176354534884601E-3</c:v>
                </c:pt>
                <c:pt idx="6">
                  <c:v>2.4279559544124756E-3</c:v>
                </c:pt>
                <c:pt idx="7">
                  <c:v>3.068209258839849E-3</c:v>
                </c:pt>
                <c:pt idx="8">
                  <c:v>3.8690369818628703E-3</c:v>
                </c:pt>
                <c:pt idx="9">
                  <c:v>4.8673720613153738E-3</c:v>
                </c:pt>
                <c:pt idx="10">
                  <c:v>6.1073909865215934E-3</c:v>
                </c:pt>
                <c:pt idx="11">
                  <c:v>7.641488200965183E-3</c:v>
                </c:pt>
                <c:pt idx="12">
                  <c:v>9.5312221998270323E-3</c:v>
                </c:pt>
                <c:pt idx="13">
                  <c:v>1.1848162711670131E-2</c:v>
                </c:pt>
                <c:pt idx="14">
                  <c:v>1.4674545245240605E-2</c:v>
                </c:pt>
                <c:pt idx="15">
                  <c:v>1.8103614214236809E-2</c:v>
                </c:pt>
                <c:pt idx="16">
                  <c:v>2.2239510609626721E-2</c:v>
                </c:pt>
                <c:pt idx="17">
                  <c:v>2.7196537479382086E-2</c:v>
                </c:pt>
                <c:pt idx="18">
                  <c:v>3.3097620024266826E-2</c:v>
                </c:pt>
                <c:pt idx="19">
                  <c:v>4.0071771640151188E-2</c:v>
                </c:pt>
                <c:pt idx="20">
                  <c:v>4.825038822837921E-2</c:v>
                </c:pt>
                <c:pt idx="21">
                  <c:v>5.7762226382411436E-2</c:v>
                </c:pt>
                <c:pt idx="22">
                  <c:v>6.8726982058118696E-2</c:v>
                </c:pt>
                <c:pt idx="23">
                  <c:v>8.1247479017452606E-2</c:v>
                </c:pt>
                <c:pt idx="24">
                  <c:v>9.5400601944619648E-2</c:v>
                </c:pt>
                <c:pt idx="25">
                  <c:v>0.11122726479659457</c:v>
                </c:pt>
                <c:pt idx="26">
                  <c:v>0.12872188240170018</c:v>
                </c:pt>
                <c:pt idx="27">
                  <c:v>0.14782199806547905</c:v>
                </c:pt>
                <c:pt idx="28">
                  <c:v>0.16839889121079998</c:v>
                </c:pt>
                <c:pt idx="29">
                  <c:v>0.19025012092246163</c:v>
                </c:pt>
                <c:pt idx="30">
                  <c:v>0.21309502504530795</c:v>
                </c:pt>
                <c:pt idx="31">
                  <c:v>0.23657416274152734</c:v>
                </c:pt>
                <c:pt idx="32">
                  <c:v>0.26025353983738669</c:v>
                </c:pt>
                <c:pt idx="33">
                  <c:v>0.28363418110071631</c:v>
                </c:pt>
                <c:pt idx="34">
                  <c:v>0.3061672183288181</c:v>
                </c:pt>
                <c:pt idx="35">
                  <c:v>0.32727417367262029</c:v>
                </c:pt>
                <c:pt idx="36">
                  <c:v>0.34637157930974094</c:v>
                </c:pt>
                <c:pt idx="37">
                  <c:v>0.36289854864319621</c:v>
                </c:pt>
                <c:pt idx="38">
                  <c:v>0.37634547048256145</c:v>
                </c:pt>
                <c:pt idx="39">
                  <c:v>0.38628170431658815</c:v>
                </c:pt>
                <c:pt idx="40">
                  <c:v>0.39238006662875624</c:v>
                </c:pt>
                <c:pt idx="41">
                  <c:v>0.39443604591891307</c:v>
                </c:pt>
                <c:pt idx="42">
                  <c:v>0.39238006662875791</c:v>
                </c:pt>
                <c:pt idx="43">
                  <c:v>0.38628170431659137</c:v>
                </c:pt>
                <c:pt idx="44">
                  <c:v>0.37634547048256611</c:v>
                </c:pt>
                <c:pt idx="45">
                  <c:v>0.3628985486432022</c:v>
                </c:pt>
                <c:pt idx="46">
                  <c:v>0.3463715793097481</c:v>
                </c:pt>
                <c:pt idx="47">
                  <c:v>0.32727417367262834</c:v>
                </c:pt>
                <c:pt idx="48">
                  <c:v>0.30616721832882687</c:v>
                </c:pt>
                <c:pt idx="49">
                  <c:v>0.28363418110072325</c:v>
                </c:pt>
                <c:pt idx="50">
                  <c:v>0.26025353983739374</c:v>
                </c:pt>
                <c:pt idx="51">
                  <c:v>0.23657416274153437</c:v>
                </c:pt>
                <c:pt idx="52">
                  <c:v>0.21309502504531491</c:v>
                </c:pt>
                <c:pt idx="53">
                  <c:v>0.19025012092246835</c:v>
                </c:pt>
                <c:pt idx="54">
                  <c:v>0.1683988912108064</c:v>
                </c:pt>
                <c:pt idx="55">
                  <c:v>0.14782199806548496</c:v>
                </c:pt>
                <c:pt idx="56">
                  <c:v>0.12872188240170573</c:v>
                </c:pt>
                <c:pt idx="57">
                  <c:v>0.11122726479659961</c:v>
                </c:pt>
                <c:pt idx="58">
                  <c:v>9.5400601944624158E-2</c:v>
                </c:pt>
                <c:pt idx="59">
                  <c:v>8.1247479017456603E-2</c:v>
                </c:pt>
                <c:pt idx="60">
                  <c:v>6.8726982058122194E-2</c:v>
                </c:pt>
                <c:pt idx="61">
                  <c:v>5.7762226382414544E-2</c:v>
                </c:pt>
                <c:pt idx="62">
                  <c:v>4.8250388228382762E-2</c:v>
                </c:pt>
                <c:pt idx="63">
                  <c:v>4.007177164015422E-2</c:v>
                </c:pt>
                <c:pt idx="64">
                  <c:v>3.3097620024269407E-2</c:v>
                </c:pt>
                <c:pt idx="65">
                  <c:v>2.7196537479384251E-2</c:v>
                </c:pt>
                <c:pt idx="66">
                  <c:v>2.2239510609628567E-2</c:v>
                </c:pt>
                <c:pt idx="67">
                  <c:v>1.8103614214238301E-2</c:v>
                </c:pt>
                <c:pt idx="68">
                  <c:v>1.4674545245241836E-2</c:v>
                </c:pt>
                <c:pt idx="69">
                  <c:v>1.1848162711671162E-2</c:v>
                </c:pt>
                <c:pt idx="70">
                  <c:v>9.5312221998278684E-3</c:v>
                </c:pt>
                <c:pt idx="71">
                  <c:v>7.6414882009658751E-3</c:v>
                </c:pt>
                <c:pt idx="72">
                  <c:v>6.1073909865221434E-3</c:v>
                </c:pt>
                <c:pt idx="73">
                  <c:v>4.867372061315817E-3</c:v>
                </c:pt>
                <c:pt idx="74">
                  <c:v>3.8690369818632298E-3</c:v>
                </c:pt>
                <c:pt idx="75">
                  <c:v>3.0682092588401339E-3</c:v>
                </c:pt>
                <c:pt idx="76">
                  <c:v>2.4279559544127054E-3</c:v>
                </c:pt>
                <c:pt idx="77">
                  <c:v>1.9176354534885991E-3</c:v>
                </c:pt>
                <c:pt idx="78">
                  <c:v>1.5120011603993208E-3</c:v>
                </c:pt>
                <c:pt idx="79">
                  <c:v>1.1903815595240659E-3</c:v>
                </c:pt>
                <c:pt idx="80">
                  <c:v>9.3594692269730008E-4</c:v>
                </c:pt>
                <c:pt idx="81">
                  <c:v>7.350655424359781E-4</c:v>
                </c:pt>
                <c:pt idx="82">
                  <c:v>5.7674725268076407E-4</c:v>
                </c:pt>
                <c:pt idx="83">
                  <c:v>4.5216870288238963E-4</c:v>
                </c:pt>
                <c:pt idx="84">
                  <c:v>3.5427294955261377E-4</c:v>
                </c:pt>
                <c:pt idx="85">
                  <c:v>2.7743505178483388E-4</c:v>
                </c:pt>
                <c:pt idx="86">
                  <c:v>2.1718519803692039E-4</c:v>
                </c:pt>
                <c:pt idx="87">
                  <c:v>1.6998120820821687E-4</c:v>
                </c:pt>
                <c:pt idx="88">
                  <c:v>1.330228626030227E-4</c:v>
                </c:pt>
                <c:pt idx="89">
                  <c:v>1.0410127167155029E-4</c:v>
                </c:pt>
                <c:pt idx="90">
                  <c:v>8.1477321485941119E-5</c:v>
                </c:pt>
                <c:pt idx="91">
                  <c:v>6.378404532537324E-5</c:v>
                </c:pt>
                <c:pt idx="92">
                  <c:v>4.9948541038527873E-5</c:v>
                </c:pt>
                <c:pt idx="93">
                  <c:v>3.9129754089424643E-5</c:v>
                </c:pt>
                <c:pt idx="94">
                  <c:v>3.0669066805752554E-5</c:v>
                </c:pt>
                <c:pt idx="95">
                  <c:v>2.4051173109416633E-5</c:v>
                </c:pt>
                <c:pt idx="96">
                  <c:v>1.8873178001544298E-5</c:v>
                </c:pt>
                <c:pt idx="97">
                  <c:v>1.4820248490804543E-5</c:v>
                </c:pt>
              </c:numCache>
            </c:numRef>
          </c:val>
        </c:ser>
        <c:ser>
          <c:idx val="1"/>
          <c:order val="1"/>
          <c:tx>
            <c:strRef>
              <c:f>'Plot Yield Power Analysis'!$W$1</c:f>
              <c:strCache>
                <c:ptCount val="1"/>
                <c:pt idx="0">
                  <c:v>Treatment</c:v>
                </c:pt>
              </c:strCache>
            </c:strRef>
          </c:tx>
          <c:spPr>
            <a:solidFill>
              <a:schemeClr val="tx2">
                <a:lumMod val="20000"/>
                <a:lumOff val="80000"/>
                <a:alpha val="50000"/>
              </a:schemeClr>
            </a:solidFill>
            <a:ln>
              <a:solidFill>
                <a:schemeClr val="tx1"/>
              </a:solidFill>
            </a:ln>
          </c:spPr>
          <c:cat>
            <c:numRef>
              <c:f>'Plot Yield Power Analysis'!$U$11:$U$108</c:f>
              <c:numCache>
                <c:formatCode>General</c:formatCode>
                <c:ptCount val="98"/>
                <c:pt idx="0">
                  <c:v>-17.266847650274144</c:v>
                </c:pt>
                <c:pt idx="1">
                  <c:v>-16.845705024657704</c:v>
                </c:pt>
                <c:pt idx="2">
                  <c:v>-16.42456239904126</c:v>
                </c:pt>
                <c:pt idx="3">
                  <c:v>-16.003419773424817</c:v>
                </c:pt>
                <c:pt idx="4">
                  <c:v>-15.582277147808377</c:v>
                </c:pt>
                <c:pt idx="5">
                  <c:v>-15.161134522191935</c:v>
                </c:pt>
                <c:pt idx="6">
                  <c:v>-14.739991896575534</c:v>
                </c:pt>
                <c:pt idx="7">
                  <c:v>-14.318849270959092</c:v>
                </c:pt>
                <c:pt idx="8">
                  <c:v>-13.897706645342648</c:v>
                </c:pt>
                <c:pt idx="9">
                  <c:v>-13.476564019726204</c:v>
                </c:pt>
                <c:pt idx="10">
                  <c:v>-13.055421394109763</c:v>
                </c:pt>
                <c:pt idx="11">
                  <c:v>-12.634278768493321</c:v>
                </c:pt>
                <c:pt idx="12">
                  <c:v>-12.213136142876879</c:v>
                </c:pt>
                <c:pt idx="13">
                  <c:v>-11.791993517260435</c:v>
                </c:pt>
                <c:pt idx="14">
                  <c:v>-11.370850891643991</c:v>
                </c:pt>
                <c:pt idx="15">
                  <c:v>-10.94970826602755</c:v>
                </c:pt>
                <c:pt idx="16">
                  <c:v>-10.528565640411108</c:v>
                </c:pt>
                <c:pt idx="17">
                  <c:v>-10.107423014794666</c:v>
                </c:pt>
                <c:pt idx="18">
                  <c:v>-9.6862803891782221</c:v>
                </c:pt>
                <c:pt idx="19">
                  <c:v>-9.2651377635617784</c:v>
                </c:pt>
                <c:pt idx="20">
                  <c:v>-8.8439951379453365</c:v>
                </c:pt>
                <c:pt idx="21">
                  <c:v>-8.4228525123288946</c:v>
                </c:pt>
                <c:pt idx="22">
                  <c:v>-8.001709886712451</c:v>
                </c:pt>
                <c:pt idx="23">
                  <c:v>-7.5805672610960091</c:v>
                </c:pt>
                <c:pt idx="24">
                  <c:v>-7.1594246354795663</c:v>
                </c:pt>
                <c:pt idx="25">
                  <c:v>-6.7382820098631244</c:v>
                </c:pt>
                <c:pt idx="26">
                  <c:v>-6.3171393842466808</c:v>
                </c:pt>
                <c:pt idx="27">
                  <c:v>-5.895996758630238</c:v>
                </c:pt>
                <c:pt idx="28">
                  <c:v>-5.4748541330137961</c:v>
                </c:pt>
                <c:pt idx="29">
                  <c:v>-5.0537115073973533</c:v>
                </c:pt>
                <c:pt idx="30">
                  <c:v>-4.6325688817809114</c:v>
                </c:pt>
                <c:pt idx="31">
                  <c:v>-4.2114262561644678</c:v>
                </c:pt>
                <c:pt idx="32">
                  <c:v>-3.7902836305480254</c:v>
                </c:pt>
                <c:pt idx="33">
                  <c:v>-3.3691410049315831</c:v>
                </c:pt>
                <c:pt idx="34">
                  <c:v>-2.9479983793151825</c:v>
                </c:pt>
                <c:pt idx="35">
                  <c:v>-2.5268557536987397</c:v>
                </c:pt>
                <c:pt idx="36">
                  <c:v>-2.1057131280822974</c:v>
                </c:pt>
                <c:pt idx="37">
                  <c:v>-1.6845705024658546</c:v>
                </c:pt>
                <c:pt idx="38">
                  <c:v>-1.2634278768494118</c:v>
                </c:pt>
                <c:pt idx="39">
                  <c:v>-0.84228525123296938</c:v>
                </c:pt>
                <c:pt idx="40">
                  <c:v>-0.42114262561652682</c:v>
                </c:pt>
                <c:pt idx="41">
                  <c:v>-8.6031452088325983E-14</c:v>
                </c:pt>
                <c:pt idx="42">
                  <c:v>0.42114262561635879</c:v>
                </c:pt>
                <c:pt idx="43">
                  <c:v>0.84228525123280096</c:v>
                </c:pt>
                <c:pt idx="44">
                  <c:v>1.2634278768492435</c:v>
                </c:pt>
                <c:pt idx="45">
                  <c:v>1.6845705024656861</c:v>
                </c:pt>
                <c:pt idx="46">
                  <c:v>2.1057131280821286</c:v>
                </c:pt>
                <c:pt idx="47">
                  <c:v>2.5268557536985714</c:v>
                </c:pt>
                <c:pt idx="48">
                  <c:v>2.9479983793150137</c:v>
                </c:pt>
                <c:pt idx="49">
                  <c:v>3.3691410049314565</c:v>
                </c:pt>
                <c:pt idx="50">
                  <c:v>3.7902836305478993</c:v>
                </c:pt>
                <c:pt idx="51">
                  <c:v>4.2114262561643416</c:v>
                </c:pt>
                <c:pt idx="52">
                  <c:v>4.6325688817807844</c:v>
                </c:pt>
                <c:pt idx="53">
                  <c:v>5.0537115073972272</c:v>
                </c:pt>
                <c:pt idx="54">
                  <c:v>5.47485413301367</c:v>
                </c:pt>
                <c:pt idx="55">
                  <c:v>5.8959967586301119</c:v>
                </c:pt>
                <c:pt idx="56">
                  <c:v>6.3171393842465546</c:v>
                </c:pt>
                <c:pt idx="57">
                  <c:v>6.7382820098629974</c:v>
                </c:pt>
                <c:pt idx="58">
                  <c:v>7.1594246354794402</c:v>
                </c:pt>
                <c:pt idx="59">
                  <c:v>7.580567261095883</c:v>
                </c:pt>
                <c:pt idx="60">
                  <c:v>8.0017098867123249</c:v>
                </c:pt>
                <c:pt idx="61">
                  <c:v>8.4228525123287685</c:v>
                </c:pt>
                <c:pt idx="62">
                  <c:v>8.8439951379451678</c:v>
                </c:pt>
                <c:pt idx="63">
                  <c:v>9.2651377635616115</c:v>
                </c:pt>
                <c:pt idx="64">
                  <c:v>9.6862803891780533</c:v>
                </c:pt>
                <c:pt idx="65">
                  <c:v>10.107423014794497</c:v>
                </c:pt>
                <c:pt idx="66">
                  <c:v>10.528565640410937</c:v>
                </c:pt>
                <c:pt idx="67">
                  <c:v>10.949708266027381</c:v>
                </c:pt>
                <c:pt idx="68">
                  <c:v>11.370850891643824</c:v>
                </c:pt>
                <c:pt idx="69">
                  <c:v>11.791993517260266</c:v>
                </c:pt>
                <c:pt idx="70">
                  <c:v>12.21313614287671</c:v>
                </c:pt>
                <c:pt idx="71">
                  <c:v>12.63427876849315</c:v>
                </c:pt>
                <c:pt idx="72">
                  <c:v>13.055421394109594</c:v>
                </c:pt>
                <c:pt idx="73">
                  <c:v>13.476564019726037</c:v>
                </c:pt>
                <c:pt idx="74">
                  <c:v>13.897706645342479</c:v>
                </c:pt>
                <c:pt idx="75">
                  <c:v>14.318849270958923</c:v>
                </c:pt>
                <c:pt idx="76">
                  <c:v>14.739991896575363</c:v>
                </c:pt>
                <c:pt idx="77">
                  <c:v>15.161134522191807</c:v>
                </c:pt>
                <c:pt idx="78">
                  <c:v>15.58227714780825</c:v>
                </c:pt>
                <c:pt idx="79">
                  <c:v>16.003419773424692</c:v>
                </c:pt>
                <c:pt idx="80">
                  <c:v>16.424562399041136</c:v>
                </c:pt>
                <c:pt idx="81">
                  <c:v>16.845705024657576</c:v>
                </c:pt>
                <c:pt idx="82">
                  <c:v>17.266847650274023</c:v>
                </c:pt>
                <c:pt idx="83">
                  <c:v>17.687990275890463</c:v>
                </c:pt>
                <c:pt idx="84">
                  <c:v>18.109132901506904</c:v>
                </c:pt>
                <c:pt idx="85">
                  <c:v>18.530275527123347</c:v>
                </c:pt>
                <c:pt idx="86">
                  <c:v>18.951418152739791</c:v>
                </c:pt>
                <c:pt idx="87">
                  <c:v>19.372560778356235</c:v>
                </c:pt>
                <c:pt idx="88">
                  <c:v>19.793703403972675</c:v>
                </c:pt>
                <c:pt idx="89">
                  <c:v>20.214846029589118</c:v>
                </c:pt>
                <c:pt idx="90">
                  <c:v>20.635988655205519</c:v>
                </c:pt>
                <c:pt idx="91">
                  <c:v>21.057131280821963</c:v>
                </c:pt>
                <c:pt idx="92">
                  <c:v>21.478273906438403</c:v>
                </c:pt>
                <c:pt idx="93">
                  <c:v>21.899416532054847</c:v>
                </c:pt>
                <c:pt idx="94">
                  <c:v>22.320559157671291</c:v>
                </c:pt>
                <c:pt idx="95">
                  <c:v>22.741701783287734</c:v>
                </c:pt>
                <c:pt idx="96">
                  <c:v>23.162844408904174</c:v>
                </c:pt>
                <c:pt idx="97">
                  <c:v>23.583987034520614</c:v>
                </c:pt>
              </c:numCache>
            </c:numRef>
          </c:cat>
          <c:val>
            <c:numRef>
              <c:f>'Plot Yield Power Analysis'!$W$11:$W$108</c:f>
              <c:numCache>
                <c:formatCode>0.00</c:formatCode>
                <c:ptCount val="98"/>
                <c:pt idx="14">
                  <c:v>1.5343601115904763E-4</c:v>
                </c:pt>
                <c:pt idx="15">
                  <c:v>1.8749929013643922E-4</c:v>
                </c:pt>
                <c:pt idx="16">
                  <c:v>2.2934177225122731E-4</c:v>
                </c:pt>
                <c:pt idx="17">
                  <c:v>2.8077120359718444E-4</c:v>
                </c:pt>
                <c:pt idx="18">
                  <c:v>3.4401696169853693E-4</c:v>
                </c:pt>
                <c:pt idx="19">
                  <c:v>4.2182688870972412E-4</c:v>
                </c:pt>
                <c:pt idx="20">
                  <c:v>5.1758536635967663E-4</c:v>
                </c:pt>
                <c:pt idx="21">
                  <c:v>6.3545682720716242E-4</c:v>
                </c:pt>
                <c:pt idx="22">
                  <c:v>7.8055952857771871E-4</c:v>
                </c:pt>
                <c:pt idx="23">
                  <c:v>9.5917505902467213E-4</c:v>
                </c:pt>
                <c:pt idx="24">
                  <c:v>1.1789996594981176E-3</c:v>
                </c:pt>
                <c:pt idx="25">
                  <c:v>1.4494439577059717E-3</c:v>
                </c:pt>
                <c:pt idx="26">
                  <c:v>1.7819880404976E-3</c:v>
                </c:pt>
                <c:pt idx="27">
                  <c:v>2.190598794681821E-3</c:v>
                </c:pt>
                <c:pt idx="28">
                  <c:v>2.692215955311245E-3</c:v>
                </c:pt>
                <c:pt idx="29">
                  <c:v>3.3073120822830833E-3</c:v>
                </c:pt>
                <c:pt idx="30">
                  <c:v>4.0605294510127022E-3</c:v>
                </c:pt>
                <c:pt idx="31">
                  <c:v>4.9813932377373339E-3</c:v>
                </c:pt>
                <c:pt idx="32">
                  <c:v>6.1050949926092727E-3</c:v>
                </c:pt>
                <c:pt idx="33">
                  <c:v>7.4733327685814321E-3</c:v>
                </c:pt>
                <c:pt idx="34">
                  <c:v>9.1351839443685155E-3</c:v>
                </c:pt>
                <c:pt idx="35">
                  <c:v>1.1147973322738791E-2</c:v>
                </c:pt>
                <c:pt idx="36">
                  <c:v>1.3578082207553903E-2</c:v>
                </c:pt>
                <c:pt idx="37">
                  <c:v>1.6501623820839296E-2</c:v>
                </c:pt>
                <c:pt idx="38">
                  <c:v>2.0004886980462187E-2</c:v>
                </c:pt>
                <c:pt idx="39">
                  <c:v>2.4184424389153258E-2</c:v>
                </c:pt>
                <c:pt idx="40">
                  <c:v>2.9146635976670974E-2</c:v>
                </c:pt>
                <c:pt idx="41">
                  <c:v>3.5006674311678414E-2</c:v>
                </c:pt>
                <c:pt idx="42">
                  <c:v>4.188648217600021E-2</c:v>
                </c:pt>
                <c:pt idx="43">
                  <c:v>4.9911767229683809E-2</c:v>
                </c:pt>
                <c:pt idx="44">
                  <c:v>5.9207731634663509E-2</c:v>
                </c:pt>
                <c:pt idx="45">
                  <c:v>6.9893412526044793E-2</c:v>
                </c:pt>
                <c:pt idx="46">
                  <c:v>8.2074559100319966E-2</c:v>
                </c:pt>
                <c:pt idx="47">
                  <c:v>9.5835079135136086E-2</c:v>
                </c:pt>
                <c:pt idx="48">
                  <c:v>0.11122723411924287</c:v>
                </c:pt>
                <c:pt idx="49">
                  <c:v>0.12826094490657389</c:v>
                </c:pt>
                <c:pt idx="50">
                  <c:v>0.14689277894672825</c:v>
                </c:pt>
                <c:pt idx="51">
                  <c:v>0.16701540726629044</c:v>
                </c:pt>
                <c:pt idx="52">
                  <c:v>0.1884485172611193</c:v>
                </c:pt>
                <c:pt idx="53">
                  <c:v>0.21093231133526369</c:v>
                </c:pt>
                <c:pt idx="54">
                  <c:v>0.23412477288672814</c:v>
                </c:pt>
                <c:pt idx="55">
                  <c:v>0.25760380339662181</c:v>
                </c:pt>
                <c:pt idx="56">
                  <c:v>0.28087510032516144</c:v>
                </c:pt>
                <c:pt idx="57">
                  <c:v>0.30338624606294218</c:v>
                </c:pt>
                <c:pt idx="58">
                  <c:v>0.32454692957516962</c:v>
                </c:pt>
                <c:pt idx="59">
                  <c:v>0.34375457026312844</c:v>
                </c:pt>
                <c:pt idx="60">
                  <c:v>0.36042393178078475</c:v>
                </c:pt>
                <c:pt idx="61">
                  <c:v>0.37401869634510931</c:v>
                </c:pt>
                <c:pt idx="62">
                  <c:v>0.38408251812678396</c:v>
                </c:pt>
                <c:pt idx="63">
                  <c:v>0.39026687636406909</c:v>
                </c:pt>
                <c:pt idx="64">
                  <c:v>0.39235316284007821</c:v>
                </c:pt>
                <c:pt idx="65">
                  <c:v>0.39026687636407081</c:v>
                </c:pt>
                <c:pt idx="66">
                  <c:v>0.38408251812678729</c:v>
                </c:pt>
                <c:pt idx="67">
                  <c:v>0.37401869634511409</c:v>
                </c:pt>
                <c:pt idx="68">
                  <c:v>0.36042393178079091</c:v>
                </c:pt>
                <c:pt idx="69">
                  <c:v>0.34375457026313566</c:v>
                </c:pt>
                <c:pt idx="70">
                  <c:v>0.32454692957517772</c:v>
                </c:pt>
                <c:pt idx="71">
                  <c:v>0.30338624606295095</c:v>
                </c:pt>
                <c:pt idx="72">
                  <c:v>0.28087510032516838</c:v>
                </c:pt>
                <c:pt idx="73">
                  <c:v>0.25760380339662881</c:v>
                </c:pt>
                <c:pt idx="74">
                  <c:v>0.23412477288673517</c:v>
                </c:pt>
                <c:pt idx="75">
                  <c:v>0.21093231133527052</c:v>
                </c:pt>
                <c:pt idx="76">
                  <c:v>0.18844851726112594</c:v>
                </c:pt>
                <c:pt idx="77">
                  <c:v>0.16701540726629668</c:v>
                </c:pt>
                <c:pt idx="78">
                  <c:v>0.14689277894673408</c:v>
                </c:pt>
                <c:pt idx="79">
                  <c:v>0.12826094490657927</c:v>
                </c:pt>
                <c:pt idx="80">
                  <c:v>0.11122723411924776</c:v>
                </c:pt>
                <c:pt idx="81">
                  <c:v>9.583507913514043E-2</c:v>
                </c:pt>
                <c:pt idx="82">
                  <c:v>8.2074559100323838E-2</c:v>
                </c:pt>
                <c:pt idx="83">
                  <c:v>6.9893412526048207E-2</c:v>
                </c:pt>
                <c:pt idx="84">
                  <c:v>5.9207731634666513E-2</c:v>
                </c:pt>
                <c:pt idx="85">
                  <c:v>4.9911767229687272E-2</c:v>
                </c:pt>
                <c:pt idx="86">
                  <c:v>4.1886482176003194E-2</c:v>
                </c:pt>
                <c:pt idx="87">
                  <c:v>3.500667431168094E-2</c:v>
                </c:pt>
                <c:pt idx="88">
                  <c:v>2.9146635976673111E-2</c:v>
                </c:pt>
                <c:pt idx="89">
                  <c:v>2.418442438915511E-2</c:v>
                </c:pt>
                <c:pt idx="90">
                  <c:v>2.0004886980463703E-2</c:v>
                </c:pt>
                <c:pt idx="91">
                  <c:v>1.6501623820840562E-2</c:v>
                </c:pt>
                <c:pt idx="92">
                  <c:v>1.3578082207554971E-2</c:v>
                </c:pt>
                <c:pt idx="93">
                  <c:v>1.1147973322739679E-2</c:v>
                </c:pt>
                <c:pt idx="94">
                  <c:v>9.1351839443692372E-3</c:v>
                </c:pt>
                <c:pt idx="95">
                  <c:v>7.4733327685820349E-3</c:v>
                </c:pt>
                <c:pt idx="96">
                  <c:v>6.1050949926097671E-3</c:v>
                </c:pt>
                <c:pt idx="97">
                  <c:v>4.981393237737745E-3</c:v>
                </c:pt>
              </c:numCache>
            </c:numRef>
          </c:val>
        </c:ser>
        <c:ser>
          <c:idx val="3"/>
          <c:order val="2"/>
          <c:tx>
            <c:v>Means</c:v>
          </c:tx>
          <c:errBars>
            <c:errDir val="y"/>
            <c:errBarType val="minus"/>
            <c:errValType val="percentage"/>
            <c:noEndCap val="1"/>
            <c:val val="100"/>
          </c:errBars>
          <c:cat>
            <c:numRef>
              <c:f>'Plot Yield Power Analysis'!$U$11:$U$108</c:f>
              <c:numCache>
                <c:formatCode>General</c:formatCode>
                <c:ptCount val="98"/>
                <c:pt idx="0">
                  <c:v>-17.266847650274144</c:v>
                </c:pt>
                <c:pt idx="1">
                  <c:v>-16.845705024657704</c:v>
                </c:pt>
                <c:pt idx="2">
                  <c:v>-16.42456239904126</c:v>
                </c:pt>
                <c:pt idx="3">
                  <c:v>-16.003419773424817</c:v>
                </c:pt>
                <c:pt idx="4">
                  <c:v>-15.582277147808377</c:v>
                </c:pt>
                <c:pt idx="5">
                  <c:v>-15.161134522191935</c:v>
                </c:pt>
                <c:pt idx="6">
                  <c:v>-14.739991896575534</c:v>
                </c:pt>
                <c:pt idx="7">
                  <c:v>-14.318849270959092</c:v>
                </c:pt>
                <c:pt idx="8">
                  <c:v>-13.897706645342648</c:v>
                </c:pt>
                <c:pt idx="9">
                  <c:v>-13.476564019726204</c:v>
                </c:pt>
                <c:pt idx="10">
                  <c:v>-13.055421394109763</c:v>
                </c:pt>
                <c:pt idx="11">
                  <c:v>-12.634278768493321</c:v>
                </c:pt>
                <c:pt idx="12">
                  <c:v>-12.213136142876879</c:v>
                </c:pt>
                <c:pt idx="13">
                  <c:v>-11.791993517260435</c:v>
                </c:pt>
                <c:pt idx="14">
                  <c:v>-11.370850891643991</c:v>
                </c:pt>
                <c:pt idx="15">
                  <c:v>-10.94970826602755</c:v>
                </c:pt>
                <c:pt idx="16">
                  <c:v>-10.528565640411108</c:v>
                </c:pt>
                <c:pt idx="17">
                  <c:v>-10.107423014794666</c:v>
                </c:pt>
                <c:pt idx="18">
                  <c:v>-9.6862803891782221</c:v>
                </c:pt>
                <c:pt idx="19">
                  <c:v>-9.2651377635617784</c:v>
                </c:pt>
                <c:pt idx="20">
                  <c:v>-8.8439951379453365</c:v>
                </c:pt>
                <c:pt idx="21">
                  <c:v>-8.4228525123288946</c:v>
                </c:pt>
                <c:pt idx="22">
                  <c:v>-8.001709886712451</c:v>
                </c:pt>
                <c:pt idx="23">
                  <c:v>-7.5805672610960091</c:v>
                </c:pt>
                <c:pt idx="24">
                  <c:v>-7.1594246354795663</c:v>
                </c:pt>
                <c:pt idx="25">
                  <c:v>-6.7382820098631244</c:v>
                </c:pt>
                <c:pt idx="26">
                  <c:v>-6.3171393842466808</c:v>
                </c:pt>
                <c:pt idx="27">
                  <c:v>-5.895996758630238</c:v>
                </c:pt>
                <c:pt idx="28">
                  <c:v>-5.4748541330137961</c:v>
                </c:pt>
                <c:pt idx="29">
                  <c:v>-5.0537115073973533</c:v>
                </c:pt>
                <c:pt idx="30">
                  <c:v>-4.6325688817809114</c:v>
                </c:pt>
                <c:pt idx="31">
                  <c:v>-4.2114262561644678</c:v>
                </c:pt>
                <c:pt idx="32">
                  <c:v>-3.7902836305480254</c:v>
                </c:pt>
                <c:pt idx="33">
                  <c:v>-3.3691410049315831</c:v>
                </c:pt>
                <c:pt idx="34">
                  <c:v>-2.9479983793151825</c:v>
                </c:pt>
                <c:pt idx="35">
                  <c:v>-2.5268557536987397</c:v>
                </c:pt>
                <c:pt idx="36">
                  <c:v>-2.1057131280822974</c:v>
                </c:pt>
                <c:pt idx="37">
                  <c:v>-1.6845705024658546</c:v>
                </c:pt>
                <c:pt idx="38">
                  <c:v>-1.2634278768494118</c:v>
                </c:pt>
                <c:pt idx="39">
                  <c:v>-0.84228525123296938</c:v>
                </c:pt>
                <c:pt idx="40">
                  <c:v>-0.42114262561652682</c:v>
                </c:pt>
                <c:pt idx="41">
                  <c:v>-8.6031452088325983E-14</c:v>
                </c:pt>
                <c:pt idx="42">
                  <c:v>0.42114262561635879</c:v>
                </c:pt>
                <c:pt idx="43">
                  <c:v>0.84228525123280096</c:v>
                </c:pt>
                <c:pt idx="44">
                  <c:v>1.2634278768492435</c:v>
                </c:pt>
                <c:pt idx="45">
                  <c:v>1.6845705024656861</c:v>
                </c:pt>
                <c:pt idx="46">
                  <c:v>2.1057131280821286</c:v>
                </c:pt>
                <c:pt idx="47">
                  <c:v>2.5268557536985714</c:v>
                </c:pt>
                <c:pt idx="48">
                  <c:v>2.9479983793150137</c:v>
                </c:pt>
                <c:pt idx="49">
                  <c:v>3.3691410049314565</c:v>
                </c:pt>
                <c:pt idx="50">
                  <c:v>3.7902836305478993</c:v>
                </c:pt>
                <c:pt idx="51">
                  <c:v>4.2114262561643416</c:v>
                </c:pt>
                <c:pt idx="52">
                  <c:v>4.6325688817807844</c:v>
                </c:pt>
                <c:pt idx="53">
                  <c:v>5.0537115073972272</c:v>
                </c:pt>
                <c:pt idx="54">
                  <c:v>5.47485413301367</c:v>
                </c:pt>
                <c:pt idx="55">
                  <c:v>5.8959967586301119</c:v>
                </c:pt>
                <c:pt idx="56">
                  <c:v>6.3171393842465546</c:v>
                </c:pt>
                <c:pt idx="57">
                  <c:v>6.7382820098629974</c:v>
                </c:pt>
                <c:pt idx="58">
                  <c:v>7.1594246354794402</c:v>
                </c:pt>
                <c:pt idx="59">
                  <c:v>7.580567261095883</c:v>
                </c:pt>
                <c:pt idx="60">
                  <c:v>8.0017098867123249</c:v>
                </c:pt>
                <c:pt idx="61">
                  <c:v>8.4228525123287685</c:v>
                </c:pt>
                <c:pt idx="62">
                  <c:v>8.8439951379451678</c:v>
                </c:pt>
                <c:pt idx="63">
                  <c:v>9.2651377635616115</c:v>
                </c:pt>
                <c:pt idx="64">
                  <c:v>9.6862803891780533</c:v>
                </c:pt>
                <c:pt idx="65">
                  <c:v>10.107423014794497</c:v>
                </c:pt>
                <c:pt idx="66">
                  <c:v>10.528565640410937</c:v>
                </c:pt>
                <c:pt idx="67">
                  <c:v>10.949708266027381</c:v>
                </c:pt>
                <c:pt idx="68">
                  <c:v>11.370850891643824</c:v>
                </c:pt>
                <c:pt idx="69">
                  <c:v>11.791993517260266</c:v>
                </c:pt>
                <c:pt idx="70">
                  <c:v>12.21313614287671</c:v>
                </c:pt>
                <c:pt idx="71">
                  <c:v>12.63427876849315</c:v>
                </c:pt>
                <c:pt idx="72">
                  <c:v>13.055421394109594</c:v>
                </c:pt>
                <c:pt idx="73">
                  <c:v>13.476564019726037</c:v>
                </c:pt>
                <c:pt idx="74">
                  <c:v>13.897706645342479</c:v>
                </c:pt>
                <c:pt idx="75">
                  <c:v>14.318849270958923</c:v>
                </c:pt>
                <c:pt idx="76">
                  <c:v>14.739991896575363</c:v>
                </c:pt>
                <c:pt idx="77">
                  <c:v>15.161134522191807</c:v>
                </c:pt>
                <c:pt idx="78">
                  <c:v>15.58227714780825</c:v>
                </c:pt>
                <c:pt idx="79">
                  <c:v>16.003419773424692</c:v>
                </c:pt>
                <c:pt idx="80">
                  <c:v>16.424562399041136</c:v>
                </c:pt>
                <c:pt idx="81">
                  <c:v>16.845705024657576</c:v>
                </c:pt>
                <c:pt idx="82">
                  <c:v>17.266847650274023</c:v>
                </c:pt>
                <c:pt idx="83">
                  <c:v>17.687990275890463</c:v>
                </c:pt>
                <c:pt idx="84">
                  <c:v>18.109132901506904</c:v>
                </c:pt>
                <c:pt idx="85">
                  <c:v>18.530275527123347</c:v>
                </c:pt>
                <c:pt idx="86">
                  <c:v>18.951418152739791</c:v>
                </c:pt>
                <c:pt idx="87">
                  <c:v>19.372560778356235</c:v>
                </c:pt>
                <c:pt idx="88">
                  <c:v>19.793703403972675</c:v>
                </c:pt>
                <c:pt idx="89">
                  <c:v>20.214846029589118</c:v>
                </c:pt>
                <c:pt idx="90">
                  <c:v>20.635988655205519</c:v>
                </c:pt>
                <c:pt idx="91">
                  <c:v>21.057131280821963</c:v>
                </c:pt>
                <c:pt idx="92">
                  <c:v>21.478273906438403</c:v>
                </c:pt>
                <c:pt idx="93">
                  <c:v>21.899416532054847</c:v>
                </c:pt>
                <c:pt idx="94">
                  <c:v>22.320559157671291</c:v>
                </c:pt>
                <c:pt idx="95">
                  <c:v>22.741701783287734</c:v>
                </c:pt>
                <c:pt idx="96">
                  <c:v>23.162844408904174</c:v>
                </c:pt>
                <c:pt idx="97">
                  <c:v>23.583987034520614</c:v>
                </c:pt>
              </c:numCache>
            </c:numRef>
          </c:cat>
          <c:val>
            <c:numRef>
              <c:f>'Plot Yield Power Analysis'!$Z$11:$Z$108</c:f>
              <c:numCache>
                <c:formatCode>0.00</c:formatCode>
                <c:ptCount val="98"/>
                <c:pt idx="41">
                  <c:v>0.39443604591891307</c:v>
                </c:pt>
                <c:pt idx="64">
                  <c:v>0.39235316284007821</c:v>
                </c:pt>
              </c:numCache>
            </c:numRef>
          </c:val>
        </c:ser>
        <c:ser>
          <c:idx val="4"/>
          <c:order val="3"/>
          <c:tx>
            <c:v>Power</c:v>
          </c:tx>
          <c:spPr>
            <a:solidFill>
              <a:schemeClr val="accent1"/>
            </a:solidFill>
          </c:spPr>
          <c:cat>
            <c:numRef>
              <c:f>'Plot Yield Power Analysis'!$U$11:$U$108</c:f>
              <c:numCache>
                <c:formatCode>General</c:formatCode>
                <c:ptCount val="98"/>
                <c:pt idx="0">
                  <c:v>-17.266847650274144</c:v>
                </c:pt>
                <c:pt idx="1">
                  <c:v>-16.845705024657704</c:v>
                </c:pt>
                <c:pt idx="2">
                  <c:v>-16.42456239904126</c:v>
                </c:pt>
                <c:pt idx="3">
                  <c:v>-16.003419773424817</c:v>
                </c:pt>
                <c:pt idx="4">
                  <c:v>-15.582277147808377</c:v>
                </c:pt>
                <c:pt idx="5">
                  <c:v>-15.161134522191935</c:v>
                </c:pt>
                <c:pt idx="6">
                  <c:v>-14.739991896575534</c:v>
                </c:pt>
                <c:pt idx="7">
                  <c:v>-14.318849270959092</c:v>
                </c:pt>
                <c:pt idx="8">
                  <c:v>-13.897706645342648</c:v>
                </c:pt>
                <c:pt idx="9">
                  <c:v>-13.476564019726204</c:v>
                </c:pt>
                <c:pt idx="10">
                  <c:v>-13.055421394109763</c:v>
                </c:pt>
                <c:pt idx="11">
                  <c:v>-12.634278768493321</c:v>
                </c:pt>
                <c:pt idx="12">
                  <c:v>-12.213136142876879</c:v>
                </c:pt>
                <c:pt idx="13">
                  <c:v>-11.791993517260435</c:v>
                </c:pt>
                <c:pt idx="14">
                  <c:v>-11.370850891643991</c:v>
                </c:pt>
                <c:pt idx="15">
                  <c:v>-10.94970826602755</c:v>
                </c:pt>
                <c:pt idx="16">
                  <c:v>-10.528565640411108</c:v>
                </c:pt>
                <c:pt idx="17">
                  <c:v>-10.107423014794666</c:v>
                </c:pt>
                <c:pt idx="18">
                  <c:v>-9.6862803891782221</c:v>
                </c:pt>
                <c:pt idx="19">
                  <c:v>-9.2651377635617784</c:v>
                </c:pt>
                <c:pt idx="20">
                  <c:v>-8.8439951379453365</c:v>
                </c:pt>
                <c:pt idx="21">
                  <c:v>-8.4228525123288946</c:v>
                </c:pt>
                <c:pt idx="22">
                  <c:v>-8.001709886712451</c:v>
                </c:pt>
                <c:pt idx="23">
                  <c:v>-7.5805672610960091</c:v>
                </c:pt>
                <c:pt idx="24">
                  <c:v>-7.1594246354795663</c:v>
                </c:pt>
                <c:pt idx="25">
                  <c:v>-6.7382820098631244</c:v>
                </c:pt>
                <c:pt idx="26">
                  <c:v>-6.3171393842466808</c:v>
                </c:pt>
                <c:pt idx="27">
                  <c:v>-5.895996758630238</c:v>
                </c:pt>
                <c:pt idx="28">
                  <c:v>-5.4748541330137961</c:v>
                </c:pt>
                <c:pt idx="29">
                  <c:v>-5.0537115073973533</c:v>
                </c:pt>
                <c:pt idx="30">
                  <c:v>-4.6325688817809114</c:v>
                </c:pt>
                <c:pt idx="31">
                  <c:v>-4.2114262561644678</c:v>
                </c:pt>
                <c:pt idx="32">
                  <c:v>-3.7902836305480254</c:v>
                </c:pt>
                <c:pt idx="33">
                  <c:v>-3.3691410049315831</c:v>
                </c:pt>
                <c:pt idx="34">
                  <c:v>-2.9479983793151825</c:v>
                </c:pt>
                <c:pt idx="35">
                  <c:v>-2.5268557536987397</c:v>
                </c:pt>
                <c:pt idx="36">
                  <c:v>-2.1057131280822974</c:v>
                </c:pt>
                <c:pt idx="37">
                  <c:v>-1.6845705024658546</c:v>
                </c:pt>
                <c:pt idx="38">
                  <c:v>-1.2634278768494118</c:v>
                </c:pt>
                <c:pt idx="39">
                  <c:v>-0.84228525123296938</c:v>
                </c:pt>
                <c:pt idx="40">
                  <c:v>-0.42114262561652682</c:v>
                </c:pt>
                <c:pt idx="41">
                  <c:v>-8.6031452088325983E-14</c:v>
                </c:pt>
                <c:pt idx="42">
                  <c:v>0.42114262561635879</c:v>
                </c:pt>
                <c:pt idx="43">
                  <c:v>0.84228525123280096</c:v>
                </c:pt>
                <c:pt idx="44">
                  <c:v>1.2634278768492435</c:v>
                </c:pt>
                <c:pt idx="45">
                  <c:v>1.6845705024656861</c:v>
                </c:pt>
                <c:pt idx="46">
                  <c:v>2.1057131280821286</c:v>
                </c:pt>
                <c:pt idx="47">
                  <c:v>2.5268557536985714</c:v>
                </c:pt>
                <c:pt idx="48">
                  <c:v>2.9479983793150137</c:v>
                </c:pt>
                <c:pt idx="49">
                  <c:v>3.3691410049314565</c:v>
                </c:pt>
                <c:pt idx="50">
                  <c:v>3.7902836305478993</c:v>
                </c:pt>
                <c:pt idx="51">
                  <c:v>4.2114262561643416</c:v>
                </c:pt>
                <c:pt idx="52">
                  <c:v>4.6325688817807844</c:v>
                </c:pt>
                <c:pt idx="53">
                  <c:v>5.0537115073972272</c:v>
                </c:pt>
                <c:pt idx="54">
                  <c:v>5.47485413301367</c:v>
                </c:pt>
                <c:pt idx="55">
                  <c:v>5.8959967586301119</c:v>
                </c:pt>
                <c:pt idx="56">
                  <c:v>6.3171393842465546</c:v>
                </c:pt>
                <c:pt idx="57">
                  <c:v>6.7382820098629974</c:v>
                </c:pt>
                <c:pt idx="58">
                  <c:v>7.1594246354794402</c:v>
                </c:pt>
                <c:pt idx="59">
                  <c:v>7.580567261095883</c:v>
                </c:pt>
                <c:pt idx="60">
                  <c:v>8.0017098867123249</c:v>
                </c:pt>
                <c:pt idx="61">
                  <c:v>8.4228525123287685</c:v>
                </c:pt>
                <c:pt idx="62">
                  <c:v>8.8439951379451678</c:v>
                </c:pt>
                <c:pt idx="63">
                  <c:v>9.2651377635616115</c:v>
                </c:pt>
                <c:pt idx="64">
                  <c:v>9.6862803891780533</c:v>
                </c:pt>
                <c:pt idx="65">
                  <c:v>10.107423014794497</c:v>
                </c:pt>
                <c:pt idx="66">
                  <c:v>10.528565640410937</c:v>
                </c:pt>
                <c:pt idx="67">
                  <c:v>10.949708266027381</c:v>
                </c:pt>
                <c:pt idx="68">
                  <c:v>11.370850891643824</c:v>
                </c:pt>
                <c:pt idx="69">
                  <c:v>11.791993517260266</c:v>
                </c:pt>
                <c:pt idx="70">
                  <c:v>12.21313614287671</c:v>
                </c:pt>
                <c:pt idx="71">
                  <c:v>12.63427876849315</c:v>
                </c:pt>
                <c:pt idx="72">
                  <c:v>13.055421394109594</c:v>
                </c:pt>
                <c:pt idx="73">
                  <c:v>13.476564019726037</c:v>
                </c:pt>
                <c:pt idx="74">
                  <c:v>13.897706645342479</c:v>
                </c:pt>
                <c:pt idx="75">
                  <c:v>14.318849270958923</c:v>
                </c:pt>
                <c:pt idx="76">
                  <c:v>14.739991896575363</c:v>
                </c:pt>
                <c:pt idx="77">
                  <c:v>15.161134522191807</c:v>
                </c:pt>
                <c:pt idx="78">
                  <c:v>15.58227714780825</c:v>
                </c:pt>
                <c:pt idx="79">
                  <c:v>16.003419773424692</c:v>
                </c:pt>
                <c:pt idx="80">
                  <c:v>16.424562399041136</c:v>
                </c:pt>
                <c:pt idx="81">
                  <c:v>16.845705024657576</c:v>
                </c:pt>
                <c:pt idx="82">
                  <c:v>17.266847650274023</c:v>
                </c:pt>
                <c:pt idx="83">
                  <c:v>17.687990275890463</c:v>
                </c:pt>
                <c:pt idx="84">
                  <c:v>18.109132901506904</c:v>
                </c:pt>
                <c:pt idx="85">
                  <c:v>18.530275527123347</c:v>
                </c:pt>
                <c:pt idx="86">
                  <c:v>18.951418152739791</c:v>
                </c:pt>
                <c:pt idx="87">
                  <c:v>19.372560778356235</c:v>
                </c:pt>
                <c:pt idx="88">
                  <c:v>19.793703403972675</c:v>
                </c:pt>
                <c:pt idx="89">
                  <c:v>20.214846029589118</c:v>
                </c:pt>
                <c:pt idx="90">
                  <c:v>20.635988655205519</c:v>
                </c:pt>
                <c:pt idx="91">
                  <c:v>21.057131280821963</c:v>
                </c:pt>
                <c:pt idx="92">
                  <c:v>21.478273906438403</c:v>
                </c:pt>
                <c:pt idx="93">
                  <c:v>21.899416532054847</c:v>
                </c:pt>
                <c:pt idx="94">
                  <c:v>22.320559157671291</c:v>
                </c:pt>
                <c:pt idx="95">
                  <c:v>22.741701783287734</c:v>
                </c:pt>
                <c:pt idx="96">
                  <c:v>23.162844408904174</c:v>
                </c:pt>
                <c:pt idx="97">
                  <c:v>23.583987034520614</c:v>
                </c:pt>
              </c:numCache>
            </c:numRef>
          </c:cat>
          <c:val>
            <c:numRef>
              <c:f>'Plot Yield Power Analysis'!$Y$11:$Y$108</c:f>
              <c:numCache>
                <c:formatCode>0.00</c:formatCode>
                <c:ptCount val="98"/>
                <c:pt idx="58">
                  <c:v>0.32454692957516962</c:v>
                </c:pt>
                <c:pt idx="59">
                  <c:v>0.34375457026312844</c:v>
                </c:pt>
                <c:pt idx="60">
                  <c:v>0.36042393178078475</c:v>
                </c:pt>
                <c:pt idx="61">
                  <c:v>0.37401869634510931</c:v>
                </c:pt>
                <c:pt idx="62">
                  <c:v>0.38408251812678396</c:v>
                </c:pt>
                <c:pt idx="63">
                  <c:v>0.39026687636406909</c:v>
                </c:pt>
                <c:pt idx="64">
                  <c:v>0.39235316284007821</c:v>
                </c:pt>
                <c:pt idx="65">
                  <c:v>0.39026687636407081</c:v>
                </c:pt>
                <c:pt idx="66">
                  <c:v>0.38408251812678729</c:v>
                </c:pt>
                <c:pt idx="67">
                  <c:v>0.37401869634511409</c:v>
                </c:pt>
                <c:pt idx="68">
                  <c:v>0.36042393178079091</c:v>
                </c:pt>
                <c:pt idx="69">
                  <c:v>0.34375457026313566</c:v>
                </c:pt>
                <c:pt idx="70">
                  <c:v>0.32454692957517772</c:v>
                </c:pt>
                <c:pt idx="71">
                  <c:v>0.30338624606295095</c:v>
                </c:pt>
                <c:pt idx="72">
                  <c:v>0.28087510032516838</c:v>
                </c:pt>
                <c:pt idx="73">
                  <c:v>0.25760380339662881</c:v>
                </c:pt>
                <c:pt idx="74">
                  <c:v>0.23412477288673517</c:v>
                </c:pt>
                <c:pt idx="75">
                  <c:v>0.21093231133527052</c:v>
                </c:pt>
                <c:pt idx="76">
                  <c:v>0.18844851726112594</c:v>
                </c:pt>
                <c:pt idx="77">
                  <c:v>0.16701540726629668</c:v>
                </c:pt>
                <c:pt idx="78">
                  <c:v>0.14689277894673408</c:v>
                </c:pt>
                <c:pt idx="79">
                  <c:v>0.12826094490657927</c:v>
                </c:pt>
                <c:pt idx="80">
                  <c:v>0.11122723411924776</c:v>
                </c:pt>
                <c:pt idx="81">
                  <c:v>9.583507913514043E-2</c:v>
                </c:pt>
                <c:pt idx="82">
                  <c:v>8.2074559100323838E-2</c:v>
                </c:pt>
                <c:pt idx="83">
                  <c:v>6.9893412526048207E-2</c:v>
                </c:pt>
                <c:pt idx="84">
                  <c:v>5.9207731634666513E-2</c:v>
                </c:pt>
                <c:pt idx="85">
                  <c:v>4.9911767229687272E-2</c:v>
                </c:pt>
                <c:pt idx="86">
                  <c:v>4.1886482176003194E-2</c:v>
                </c:pt>
                <c:pt idx="87">
                  <c:v>3.500667431168094E-2</c:v>
                </c:pt>
                <c:pt idx="88">
                  <c:v>2.9146635976673111E-2</c:v>
                </c:pt>
                <c:pt idx="89">
                  <c:v>2.418442438915511E-2</c:v>
                </c:pt>
                <c:pt idx="90">
                  <c:v>2.0004886980463703E-2</c:v>
                </c:pt>
                <c:pt idx="91">
                  <c:v>1.6501623820840562E-2</c:v>
                </c:pt>
                <c:pt idx="92">
                  <c:v>1.3578082207554971E-2</c:v>
                </c:pt>
                <c:pt idx="93">
                  <c:v>1.1147973322739679E-2</c:v>
                </c:pt>
                <c:pt idx="94">
                  <c:v>9.1351839443692372E-3</c:v>
                </c:pt>
                <c:pt idx="95">
                  <c:v>7.4733327685820349E-3</c:v>
                </c:pt>
                <c:pt idx="96">
                  <c:v>6.1050949926097671E-3</c:v>
                </c:pt>
                <c:pt idx="97">
                  <c:v>4.981393237737745E-3</c:v>
                </c:pt>
              </c:numCache>
            </c:numRef>
          </c:val>
        </c:ser>
        <c:ser>
          <c:idx val="0"/>
          <c:order val="4"/>
          <c:tx>
            <c:v>Alpha</c:v>
          </c:tx>
          <c:spPr>
            <a:solidFill>
              <a:srgbClr xmlns:mc="http://schemas.openxmlformats.org/markup-compatibility/2006" xmlns:a14="http://schemas.microsoft.com/office/drawing/2010/main" val="FF0000" mc:Ignorable=""/>
            </a:solidFill>
            <a:ln w="12700">
              <a:solidFill>
                <a:schemeClr val="tx1"/>
              </a:solidFill>
            </a:ln>
          </c:spPr>
          <c:cat>
            <c:numRef>
              <c:f>'Plot Yield Power Analysis'!$U$11:$U$108</c:f>
              <c:numCache>
                <c:formatCode>General</c:formatCode>
                <c:ptCount val="98"/>
                <c:pt idx="0">
                  <c:v>-17.266847650274144</c:v>
                </c:pt>
                <c:pt idx="1">
                  <c:v>-16.845705024657704</c:v>
                </c:pt>
                <c:pt idx="2">
                  <c:v>-16.42456239904126</c:v>
                </c:pt>
                <c:pt idx="3">
                  <c:v>-16.003419773424817</c:v>
                </c:pt>
                <c:pt idx="4">
                  <c:v>-15.582277147808377</c:v>
                </c:pt>
                <c:pt idx="5">
                  <c:v>-15.161134522191935</c:v>
                </c:pt>
                <c:pt idx="6">
                  <c:v>-14.739991896575534</c:v>
                </c:pt>
                <c:pt idx="7">
                  <c:v>-14.318849270959092</c:v>
                </c:pt>
                <c:pt idx="8">
                  <c:v>-13.897706645342648</c:v>
                </c:pt>
                <c:pt idx="9">
                  <c:v>-13.476564019726204</c:v>
                </c:pt>
                <c:pt idx="10">
                  <c:v>-13.055421394109763</c:v>
                </c:pt>
                <c:pt idx="11">
                  <c:v>-12.634278768493321</c:v>
                </c:pt>
                <c:pt idx="12">
                  <c:v>-12.213136142876879</c:v>
                </c:pt>
                <c:pt idx="13">
                  <c:v>-11.791993517260435</c:v>
                </c:pt>
                <c:pt idx="14">
                  <c:v>-11.370850891643991</c:v>
                </c:pt>
                <c:pt idx="15">
                  <c:v>-10.94970826602755</c:v>
                </c:pt>
                <c:pt idx="16">
                  <c:v>-10.528565640411108</c:v>
                </c:pt>
                <c:pt idx="17">
                  <c:v>-10.107423014794666</c:v>
                </c:pt>
                <c:pt idx="18">
                  <c:v>-9.6862803891782221</c:v>
                </c:pt>
                <c:pt idx="19">
                  <c:v>-9.2651377635617784</c:v>
                </c:pt>
                <c:pt idx="20">
                  <c:v>-8.8439951379453365</c:v>
                </c:pt>
                <c:pt idx="21">
                  <c:v>-8.4228525123288946</c:v>
                </c:pt>
                <c:pt idx="22">
                  <c:v>-8.001709886712451</c:v>
                </c:pt>
                <c:pt idx="23">
                  <c:v>-7.5805672610960091</c:v>
                </c:pt>
                <c:pt idx="24">
                  <c:v>-7.1594246354795663</c:v>
                </c:pt>
                <c:pt idx="25">
                  <c:v>-6.7382820098631244</c:v>
                </c:pt>
                <c:pt idx="26">
                  <c:v>-6.3171393842466808</c:v>
                </c:pt>
                <c:pt idx="27">
                  <c:v>-5.895996758630238</c:v>
                </c:pt>
                <c:pt idx="28">
                  <c:v>-5.4748541330137961</c:v>
                </c:pt>
                <c:pt idx="29">
                  <c:v>-5.0537115073973533</c:v>
                </c:pt>
                <c:pt idx="30">
                  <c:v>-4.6325688817809114</c:v>
                </c:pt>
                <c:pt idx="31">
                  <c:v>-4.2114262561644678</c:v>
                </c:pt>
                <c:pt idx="32">
                  <c:v>-3.7902836305480254</c:v>
                </c:pt>
                <c:pt idx="33">
                  <c:v>-3.3691410049315831</c:v>
                </c:pt>
                <c:pt idx="34">
                  <c:v>-2.9479983793151825</c:v>
                </c:pt>
                <c:pt idx="35">
                  <c:v>-2.5268557536987397</c:v>
                </c:pt>
                <c:pt idx="36">
                  <c:v>-2.1057131280822974</c:v>
                </c:pt>
                <c:pt idx="37">
                  <c:v>-1.6845705024658546</c:v>
                </c:pt>
                <c:pt idx="38">
                  <c:v>-1.2634278768494118</c:v>
                </c:pt>
                <c:pt idx="39">
                  <c:v>-0.84228525123296938</c:v>
                </c:pt>
                <c:pt idx="40">
                  <c:v>-0.42114262561652682</c:v>
                </c:pt>
                <c:pt idx="41">
                  <c:v>-8.6031452088325983E-14</c:v>
                </c:pt>
                <c:pt idx="42">
                  <c:v>0.42114262561635879</c:v>
                </c:pt>
                <c:pt idx="43">
                  <c:v>0.84228525123280096</c:v>
                </c:pt>
                <c:pt idx="44">
                  <c:v>1.2634278768492435</c:v>
                </c:pt>
                <c:pt idx="45">
                  <c:v>1.6845705024656861</c:v>
                </c:pt>
                <c:pt idx="46">
                  <c:v>2.1057131280821286</c:v>
                </c:pt>
                <c:pt idx="47">
                  <c:v>2.5268557536985714</c:v>
                </c:pt>
                <c:pt idx="48">
                  <c:v>2.9479983793150137</c:v>
                </c:pt>
                <c:pt idx="49">
                  <c:v>3.3691410049314565</c:v>
                </c:pt>
                <c:pt idx="50">
                  <c:v>3.7902836305478993</c:v>
                </c:pt>
                <c:pt idx="51">
                  <c:v>4.2114262561643416</c:v>
                </c:pt>
                <c:pt idx="52">
                  <c:v>4.6325688817807844</c:v>
                </c:pt>
                <c:pt idx="53">
                  <c:v>5.0537115073972272</c:v>
                </c:pt>
                <c:pt idx="54">
                  <c:v>5.47485413301367</c:v>
                </c:pt>
                <c:pt idx="55">
                  <c:v>5.8959967586301119</c:v>
                </c:pt>
                <c:pt idx="56">
                  <c:v>6.3171393842465546</c:v>
                </c:pt>
                <c:pt idx="57">
                  <c:v>6.7382820098629974</c:v>
                </c:pt>
                <c:pt idx="58">
                  <c:v>7.1594246354794402</c:v>
                </c:pt>
                <c:pt idx="59">
                  <c:v>7.580567261095883</c:v>
                </c:pt>
                <c:pt idx="60">
                  <c:v>8.0017098867123249</c:v>
                </c:pt>
                <c:pt idx="61">
                  <c:v>8.4228525123287685</c:v>
                </c:pt>
                <c:pt idx="62">
                  <c:v>8.8439951379451678</c:v>
                </c:pt>
                <c:pt idx="63">
                  <c:v>9.2651377635616115</c:v>
                </c:pt>
                <c:pt idx="64">
                  <c:v>9.6862803891780533</c:v>
                </c:pt>
                <c:pt idx="65">
                  <c:v>10.107423014794497</c:v>
                </c:pt>
                <c:pt idx="66">
                  <c:v>10.528565640410937</c:v>
                </c:pt>
                <c:pt idx="67">
                  <c:v>10.949708266027381</c:v>
                </c:pt>
                <c:pt idx="68">
                  <c:v>11.370850891643824</c:v>
                </c:pt>
                <c:pt idx="69">
                  <c:v>11.791993517260266</c:v>
                </c:pt>
                <c:pt idx="70">
                  <c:v>12.21313614287671</c:v>
                </c:pt>
                <c:pt idx="71">
                  <c:v>12.63427876849315</c:v>
                </c:pt>
                <c:pt idx="72">
                  <c:v>13.055421394109594</c:v>
                </c:pt>
                <c:pt idx="73">
                  <c:v>13.476564019726037</c:v>
                </c:pt>
                <c:pt idx="74">
                  <c:v>13.897706645342479</c:v>
                </c:pt>
                <c:pt idx="75">
                  <c:v>14.318849270958923</c:v>
                </c:pt>
                <c:pt idx="76">
                  <c:v>14.739991896575363</c:v>
                </c:pt>
                <c:pt idx="77">
                  <c:v>15.161134522191807</c:v>
                </c:pt>
                <c:pt idx="78">
                  <c:v>15.58227714780825</c:v>
                </c:pt>
                <c:pt idx="79">
                  <c:v>16.003419773424692</c:v>
                </c:pt>
                <c:pt idx="80">
                  <c:v>16.424562399041136</c:v>
                </c:pt>
                <c:pt idx="81">
                  <c:v>16.845705024657576</c:v>
                </c:pt>
                <c:pt idx="82">
                  <c:v>17.266847650274023</c:v>
                </c:pt>
                <c:pt idx="83">
                  <c:v>17.687990275890463</c:v>
                </c:pt>
                <c:pt idx="84">
                  <c:v>18.109132901506904</c:v>
                </c:pt>
                <c:pt idx="85">
                  <c:v>18.530275527123347</c:v>
                </c:pt>
                <c:pt idx="86">
                  <c:v>18.951418152739791</c:v>
                </c:pt>
                <c:pt idx="87">
                  <c:v>19.372560778356235</c:v>
                </c:pt>
                <c:pt idx="88">
                  <c:v>19.793703403972675</c:v>
                </c:pt>
                <c:pt idx="89">
                  <c:v>20.214846029589118</c:v>
                </c:pt>
                <c:pt idx="90">
                  <c:v>20.635988655205519</c:v>
                </c:pt>
                <c:pt idx="91">
                  <c:v>21.057131280821963</c:v>
                </c:pt>
                <c:pt idx="92">
                  <c:v>21.478273906438403</c:v>
                </c:pt>
                <c:pt idx="93">
                  <c:v>21.899416532054847</c:v>
                </c:pt>
                <c:pt idx="94">
                  <c:v>22.320559157671291</c:v>
                </c:pt>
                <c:pt idx="95">
                  <c:v>22.741701783287734</c:v>
                </c:pt>
                <c:pt idx="96">
                  <c:v>23.162844408904174</c:v>
                </c:pt>
                <c:pt idx="97">
                  <c:v>23.583987034520614</c:v>
                </c:pt>
              </c:numCache>
            </c:numRef>
          </c:cat>
          <c:val>
            <c:numRef>
              <c:f>'Plot Yield Power Analysis'!$X$11:$X$108</c:f>
              <c:numCache>
                <c:formatCode>0.00</c:formatCode>
                <c:ptCount val="98"/>
                <c:pt idx="58">
                  <c:v>9.5400601944624158E-2</c:v>
                </c:pt>
                <c:pt idx="59">
                  <c:v>8.1247479017456603E-2</c:v>
                </c:pt>
                <c:pt idx="60">
                  <c:v>6.8726982058122194E-2</c:v>
                </c:pt>
                <c:pt idx="61">
                  <c:v>5.7762226382414544E-2</c:v>
                </c:pt>
                <c:pt idx="62">
                  <c:v>4.8250388228382762E-2</c:v>
                </c:pt>
                <c:pt idx="63">
                  <c:v>4.007177164015422E-2</c:v>
                </c:pt>
                <c:pt idx="64">
                  <c:v>3.3097620024269407E-2</c:v>
                </c:pt>
                <c:pt idx="65">
                  <c:v>2.7196537479384251E-2</c:v>
                </c:pt>
                <c:pt idx="66">
                  <c:v>2.2239510609628567E-2</c:v>
                </c:pt>
                <c:pt idx="67">
                  <c:v>1.8103614214238301E-2</c:v>
                </c:pt>
                <c:pt idx="68">
                  <c:v>1.4674545245241836E-2</c:v>
                </c:pt>
                <c:pt idx="69">
                  <c:v>1.1848162711671162E-2</c:v>
                </c:pt>
                <c:pt idx="70">
                  <c:v>9.5312221998278684E-3</c:v>
                </c:pt>
                <c:pt idx="71">
                  <c:v>7.6414882009658751E-3</c:v>
                </c:pt>
                <c:pt idx="72">
                  <c:v>6.1073909865221434E-3</c:v>
                </c:pt>
                <c:pt idx="73">
                  <c:v>4.867372061315817E-3</c:v>
                </c:pt>
                <c:pt idx="74">
                  <c:v>3.8690369818632298E-3</c:v>
                </c:pt>
                <c:pt idx="75">
                  <c:v>3.0682092588401339E-3</c:v>
                </c:pt>
                <c:pt idx="76">
                  <c:v>2.4279559544127054E-3</c:v>
                </c:pt>
                <c:pt idx="77">
                  <c:v>1.9176354534885991E-3</c:v>
                </c:pt>
                <c:pt idx="78">
                  <c:v>1.5120011603993208E-3</c:v>
                </c:pt>
                <c:pt idx="79">
                  <c:v>1.1903815595240659E-3</c:v>
                </c:pt>
                <c:pt idx="80">
                  <c:v>9.3594692269730008E-4</c:v>
                </c:pt>
                <c:pt idx="81">
                  <c:v>7.350655424359781E-4</c:v>
                </c:pt>
                <c:pt idx="82">
                  <c:v>5.7674725268076407E-4</c:v>
                </c:pt>
                <c:pt idx="83">
                  <c:v>4.5216870288238963E-4</c:v>
                </c:pt>
                <c:pt idx="84">
                  <c:v>3.5427294955261377E-4</c:v>
                </c:pt>
                <c:pt idx="85">
                  <c:v>2.7743505178483388E-4</c:v>
                </c:pt>
                <c:pt idx="86">
                  <c:v>2.1718519803692039E-4</c:v>
                </c:pt>
                <c:pt idx="87">
                  <c:v>1.6998120820821687E-4</c:v>
                </c:pt>
                <c:pt idx="88">
                  <c:v>1.330228626030227E-4</c:v>
                </c:pt>
                <c:pt idx="89">
                  <c:v>1.0410127167155029E-4</c:v>
                </c:pt>
                <c:pt idx="90">
                  <c:v>8.1477321485941119E-5</c:v>
                </c:pt>
                <c:pt idx="91">
                  <c:v>6.378404532537324E-5</c:v>
                </c:pt>
                <c:pt idx="92">
                  <c:v>4.9948541038527873E-5</c:v>
                </c:pt>
                <c:pt idx="93">
                  <c:v>3.9129754089424643E-5</c:v>
                </c:pt>
                <c:pt idx="94">
                  <c:v>3.0669066805752554E-5</c:v>
                </c:pt>
                <c:pt idx="95">
                  <c:v>2.4051173109416633E-5</c:v>
                </c:pt>
                <c:pt idx="96">
                  <c:v>1.8873178001544298E-5</c:v>
                </c:pt>
                <c:pt idx="97">
                  <c:v>1.4820248490804543E-5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843328"/>
        <c:axId val="105931520"/>
      </c:areaChart>
      <c:catAx>
        <c:axId val="105843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Difference in Bushels per Plot</a:t>
                </a:r>
              </a:p>
            </c:rich>
          </c:tx>
          <c:layout/>
          <c:overlay val="0"/>
        </c:title>
        <c:numFmt formatCode="#,##0" sourceLinked="0"/>
        <c:majorTickMark val="out"/>
        <c:minorTickMark val="none"/>
        <c:tickLblPos val="nextTo"/>
        <c:crossAx val="105931520"/>
        <c:crosses val="autoZero"/>
        <c:auto val="1"/>
        <c:lblAlgn val="ctr"/>
        <c:lblOffset val="100"/>
        <c:tickLblSkip val="5"/>
        <c:tickMarkSkip val="2"/>
        <c:noMultiLvlLbl val="0"/>
      </c:catAx>
      <c:valAx>
        <c:axId val="105931520"/>
        <c:scaling>
          <c:orientation val="minMax"/>
          <c:max val="0.4"/>
        </c:scaling>
        <c:delete val="0"/>
        <c:axPos val="l"/>
        <c:numFmt formatCode="0.00" sourceLinked="1"/>
        <c:majorTickMark val="out"/>
        <c:minorTickMark val="none"/>
        <c:tickLblPos val="nextTo"/>
        <c:crossAx val="10584332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txPr>
          <a:bodyPr/>
          <a:lstStyle/>
          <a:p>
            <a:pPr>
              <a:defRPr sz="1400" baseline="0"/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1400" baseline="0"/>
            </a:pPr>
            <a:endParaRPr lang="en-US"/>
          </a:p>
        </c:txPr>
      </c:legendEntry>
      <c:layout>
        <c:manualLayout>
          <c:xMode val="edge"/>
          <c:yMode val="edge"/>
          <c:x val="0.81449300756737819"/>
          <c:y val="0.36373943353505839"/>
          <c:w val="0.16139943564078135"/>
          <c:h val="0.17900338568693208"/>
        </c:manualLayout>
      </c:layout>
      <c:overlay val="0"/>
      <c:txPr>
        <a:bodyPr/>
        <a:lstStyle/>
        <a:p>
          <a:pPr>
            <a:defRPr sz="1100" baseline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38099</xdr:colOff>
      <xdr:row>0</xdr:row>
      <xdr:rowOff>52386</xdr:rowOff>
    </xdr:from>
    <xdr:to>
      <xdr:col>11</xdr:col>
      <xdr:colOff>533399</xdr:colOff>
      <xdr:row>24</xdr:row>
      <xdr:rowOff>142874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0.72926</cdr:x>
      <cdr:y>0.70092</cdr:y>
    </cdr:from>
    <cdr:to>
      <cdr:x>0.97775</cdr:x>
      <cdr:y>0.80609</cdr:y>
    </cdr:to>
    <cdr:sp macro="" textlink="">
      <cdr:nvSpPr>
        <cdr:cNvPr id="19" name="TextBox 2"/>
        <cdr:cNvSpPr txBox="1"/>
      </cdr:nvSpPr>
      <cdr:spPr>
        <a:xfrm xmlns:a="http://schemas.openxmlformats.org/drawingml/2006/main">
          <a:off x="4994294" y="3281364"/>
          <a:ext cx="1701782" cy="492399"/>
        </a:xfrm>
        <a:prstGeom xmlns:a="http://schemas.openxmlformats.org/drawingml/2006/main" prst="rect">
          <a:avLst/>
        </a:prstGeom>
        <a:ln xmlns:a="http://schemas.openxmlformats.org/drawingml/2006/main" w="15875">
          <a:solidFill>
            <a:schemeClr val="tx1"/>
          </a:solidFill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Critical value separates alpha</a:t>
          </a:r>
          <a:r>
            <a:rPr lang="en-US" sz="1100" baseline="0"/>
            <a:t> from rest of curve</a:t>
          </a:r>
          <a:endParaRPr lang="en-US" sz="1100"/>
        </a:p>
      </cdr:txBody>
    </cdr:sp>
  </cdr:relSizeAnchor>
  <cdr:relSizeAnchor xmlns:cdr="http://schemas.openxmlformats.org/drawingml/2006/chartDrawing">
    <cdr:from>
      <cdr:x>0.19332</cdr:x>
      <cdr:y>0.10682</cdr:y>
    </cdr:from>
    <cdr:to>
      <cdr:x>0.40195</cdr:x>
      <cdr:y>0.2411</cdr:y>
    </cdr:to>
    <cdr:sp macro="" textlink="">
      <cdr:nvSpPr>
        <cdr:cNvPr id="10" name="TextBox 9"/>
        <cdr:cNvSpPr txBox="1"/>
      </cdr:nvSpPr>
      <cdr:spPr>
        <a:xfrm xmlns:a="http://schemas.openxmlformats.org/drawingml/2006/main">
          <a:off x="1323976" y="500064"/>
          <a:ext cx="1428750" cy="628650"/>
        </a:xfrm>
        <a:prstGeom xmlns:a="http://schemas.openxmlformats.org/drawingml/2006/main" prst="rect">
          <a:avLst/>
        </a:prstGeom>
        <a:ln xmlns:a="http://schemas.openxmlformats.org/drawingml/2006/main" w="12700">
          <a:solidFill>
            <a:schemeClr val="tx1"/>
          </a:solidFill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Sampling</a:t>
          </a:r>
          <a:r>
            <a:rPr lang="en-US" sz="1100" baseline="0"/>
            <a:t> distribution if null hypothesis is true</a:t>
          </a:r>
          <a:endParaRPr lang="en-US" sz="1100"/>
        </a:p>
      </cdr:txBody>
    </cdr:sp>
  </cdr:relSizeAnchor>
  <cdr:relSizeAnchor xmlns:cdr="http://schemas.openxmlformats.org/drawingml/2006/chartDrawing">
    <cdr:from>
      <cdr:x>0.40195</cdr:x>
      <cdr:y>0.17396</cdr:y>
    </cdr:from>
    <cdr:to>
      <cdr:x>0.45063</cdr:x>
      <cdr:y>0.20651</cdr:y>
    </cdr:to>
    <cdr:cxnSp macro="">
      <cdr:nvCxnSpPr>
        <cdr:cNvPr id="12" name="Straight Arrow Connector 11"/>
        <cdr:cNvCxnSpPr>
          <a:stCxn xmlns:a="http://schemas.openxmlformats.org/drawingml/2006/main" id="10" idx="3"/>
        </cdr:cNvCxnSpPr>
      </cdr:nvCxnSpPr>
      <cdr:spPr>
        <a:xfrm xmlns:a="http://schemas.openxmlformats.org/drawingml/2006/main">
          <a:off x="2752726" y="814389"/>
          <a:ext cx="333375" cy="152400"/>
        </a:xfrm>
        <a:prstGeom xmlns:a="http://schemas.openxmlformats.org/drawingml/2006/main" prst="straightConnector1">
          <a:avLst/>
        </a:prstGeom>
        <a:ln xmlns:a="http://schemas.openxmlformats.org/drawingml/2006/main" w="15875">
          <a:solidFill>
            <a:schemeClr val="tx1"/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38099</xdr:colOff>
      <xdr:row>0</xdr:row>
      <xdr:rowOff>52386</xdr:rowOff>
    </xdr:from>
    <xdr:to>
      <xdr:col>11</xdr:col>
      <xdr:colOff>28574</xdr:colOff>
      <xdr:row>24</xdr:row>
      <xdr:rowOff>142874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0.1363</cdr:x>
      <cdr:y>0.09066</cdr:y>
    </cdr:from>
    <cdr:to>
      <cdr:x>0.4242</cdr:x>
      <cdr:y>0.19837</cdr:y>
    </cdr:to>
    <cdr:grpSp>
      <cdr:nvGrpSpPr>
        <cdr:cNvPr id="6" name="Group 5"/>
        <cdr:cNvGrpSpPr/>
      </cdr:nvGrpSpPr>
      <cdr:grpSpPr>
        <a:xfrm xmlns:a="http://schemas.openxmlformats.org/drawingml/2006/main">
          <a:off x="933447" y="424428"/>
          <a:ext cx="1971676" cy="504249"/>
          <a:chOff x="1221250" y="478346"/>
          <a:chExt cx="1713776" cy="341418"/>
        </a:xfrm>
      </cdr:grpSpPr>
      <cdr:sp macro="" textlink="">
        <cdr:nvSpPr>
          <cdr:cNvPr id="2" name="TextBox 1"/>
          <cdr:cNvSpPr txBox="1"/>
        </cdr:nvSpPr>
        <cdr:spPr>
          <a:xfrm xmlns:a="http://schemas.openxmlformats.org/drawingml/2006/main">
            <a:off x="1221250" y="478346"/>
            <a:ext cx="1415728" cy="341418"/>
          </a:xfrm>
          <a:prstGeom xmlns:a="http://schemas.openxmlformats.org/drawingml/2006/main" prst="rect">
            <a:avLst/>
          </a:prstGeom>
          <a:ln xmlns:a="http://schemas.openxmlformats.org/drawingml/2006/main" w="15875">
            <a:solidFill>
              <a:schemeClr val="tx1"/>
            </a:solidFill>
          </a:ln>
        </cdr:spPr>
        <cdr:txBody>
          <a:bodyPr xmlns:a="http://schemas.openxmlformats.org/drawingml/2006/main" vertOverflow="clip" wrap="square" rtlCol="0"/>
          <a:lstStyle xmlns:a="http://schemas.openxmlformats.org/drawingml/2006/main"/>
          <a:p xmlns:a="http://schemas.openxmlformats.org/drawingml/2006/main">
            <a:r>
              <a:rPr lang="en-US" sz="1100" baseline="0">
                <a:effectLst/>
                <a:latin typeface="+mn-lt"/>
                <a:ea typeface="+mn-ea"/>
                <a:cs typeface="+mn-cs"/>
              </a:rPr>
              <a:t>Sampling distribution if X</a:t>
            </a:r>
            <a:r>
              <a:rPr lang="en-US" sz="1100" baseline="-25000">
                <a:effectLst/>
                <a:latin typeface="+mn-lt"/>
                <a:ea typeface="+mn-ea"/>
                <a:cs typeface="+mn-cs"/>
              </a:rPr>
              <a:t>1</a:t>
            </a:r>
            <a:r>
              <a:rPr lang="en-US" sz="1100" baseline="0">
                <a:effectLst/>
                <a:latin typeface="+mn-lt"/>
                <a:ea typeface="+mn-ea"/>
                <a:cs typeface="+mn-cs"/>
              </a:rPr>
              <a:t> - X</a:t>
            </a:r>
            <a:r>
              <a:rPr lang="en-US" sz="1100" baseline="-25000">
                <a:effectLst/>
                <a:latin typeface="+mn-lt"/>
                <a:ea typeface="+mn-ea"/>
                <a:cs typeface="+mn-cs"/>
              </a:rPr>
              <a:t>2</a:t>
            </a:r>
            <a:r>
              <a:rPr lang="en-US" sz="1100" baseline="0">
                <a:effectLst/>
                <a:latin typeface="+mn-lt"/>
                <a:ea typeface="+mn-ea"/>
                <a:cs typeface="+mn-cs"/>
              </a:rPr>
              <a:t> = 0</a:t>
            </a:r>
            <a:endParaRPr lang="en-US">
              <a:effectLst/>
            </a:endParaRPr>
          </a:p>
        </cdr:txBody>
      </cdr:sp>
      <cdr:cxnSp macro="">
        <cdr:nvCxnSpPr>
          <cdr:cNvPr id="4" name="Straight Arrow Connector 3"/>
          <cdr:cNvCxnSpPr/>
        </cdr:nvCxnSpPr>
        <cdr:spPr>
          <a:xfrm xmlns:a="http://schemas.openxmlformats.org/drawingml/2006/main">
            <a:off x="2645257" y="639196"/>
            <a:ext cx="289769" cy="6449"/>
          </a:xfrm>
          <a:prstGeom xmlns:a="http://schemas.openxmlformats.org/drawingml/2006/main" prst="straightConnector1">
            <a:avLst/>
          </a:prstGeom>
          <a:ln xmlns:a="http://schemas.openxmlformats.org/drawingml/2006/main" w="15875">
            <a:solidFill>
              <a:schemeClr val="tx1"/>
            </a:solidFill>
            <a:tailEnd type="arrow"/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</cdr:grpSp>
  </cdr:relSizeAnchor>
  <cdr:relSizeAnchor xmlns:cdr="http://schemas.openxmlformats.org/drawingml/2006/chartDrawing">
    <cdr:from>
      <cdr:x>0.68289</cdr:x>
      <cdr:y>0.09054</cdr:y>
    </cdr:from>
    <cdr:to>
      <cdr:x>0.98192</cdr:x>
      <cdr:y>0.19634</cdr:y>
    </cdr:to>
    <cdr:grpSp>
      <cdr:nvGrpSpPr>
        <cdr:cNvPr id="7" name="Group 6"/>
        <cdr:cNvGrpSpPr/>
      </cdr:nvGrpSpPr>
      <cdr:grpSpPr>
        <a:xfrm xmlns:a="http://schemas.openxmlformats.org/drawingml/2006/main">
          <a:off x="4676755" y="423866"/>
          <a:ext cx="2047900" cy="495307"/>
          <a:chOff x="-800099" y="-168920"/>
          <a:chExt cx="2047876" cy="474137"/>
        </a:xfrm>
      </cdr:grpSpPr>
      <cdr:sp macro="" textlink="">
        <cdr:nvSpPr>
          <cdr:cNvPr id="8" name="TextBox 2"/>
          <cdr:cNvSpPr txBox="1"/>
        </cdr:nvSpPr>
        <cdr:spPr>
          <a:xfrm xmlns:a="http://schemas.openxmlformats.org/drawingml/2006/main">
            <a:off x="-219073" y="-168920"/>
            <a:ext cx="1466850" cy="474137"/>
          </a:xfrm>
          <a:prstGeom xmlns:a="http://schemas.openxmlformats.org/drawingml/2006/main" prst="rect">
            <a:avLst/>
          </a:prstGeom>
          <a:ln xmlns:a="http://schemas.openxmlformats.org/drawingml/2006/main" w="15875">
            <a:solidFill>
              <a:schemeClr val="tx1"/>
            </a:solidFill>
          </a:ln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en-US" sz="1100" baseline="0">
                <a:effectLst/>
                <a:latin typeface="+mn-lt"/>
                <a:ea typeface="+mn-ea"/>
                <a:cs typeface="+mn-cs"/>
              </a:rPr>
              <a:t>Sampling distribution if X</a:t>
            </a:r>
            <a:r>
              <a:rPr lang="en-US" sz="1100" baseline="-25000">
                <a:effectLst/>
                <a:latin typeface="+mn-lt"/>
                <a:ea typeface="+mn-ea"/>
                <a:cs typeface="+mn-cs"/>
              </a:rPr>
              <a:t>1</a:t>
            </a:r>
            <a:r>
              <a:rPr lang="en-US" sz="1100" baseline="0">
                <a:effectLst/>
                <a:latin typeface="+mn-lt"/>
                <a:ea typeface="+mn-ea"/>
                <a:cs typeface="+mn-cs"/>
              </a:rPr>
              <a:t> - X</a:t>
            </a:r>
            <a:r>
              <a:rPr lang="en-US" sz="1100" baseline="-25000">
                <a:effectLst/>
                <a:latin typeface="+mn-lt"/>
                <a:ea typeface="+mn-ea"/>
                <a:cs typeface="+mn-cs"/>
              </a:rPr>
              <a:t>2</a:t>
            </a:r>
            <a:r>
              <a:rPr lang="en-US" sz="1100" baseline="0">
                <a:effectLst/>
                <a:latin typeface="+mn-lt"/>
                <a:ea typeface="+mn-ea"/>
                <a:cs typeface="+mn-cs"/>
              </a:rPr>
              <a:t> = 10</a:t>
            </a:r>
            <a:endParaRPr lang="en-US">
              <a:effectLst/>
            </a:endParaRPr>
          </a:p>
        </cdr:txBody>
      </cdr:sp>
      <cdr:cxnSp macro="">
        <cdr:nvCxnSpPr>
          <cdr:cNvPr id="9" name="Straight Arrow Connector 8"/>
          <cdr:cNvCxnSpPr>
            <a:stCxn xmlns:a="http://schemas.openxmlformats.org/drawingml/2006/main" id="8" idx="1"/>
          </cdr:cNvCxnSpPr>
        </cdr:nvCxnSpPr>
        <cdr:spPr>
          <a:xfrm xmlns:a="http://schemas.openxmlformats.org/drawingml/2006/main" flipH="1">
            <a:off x="-800099" y="68149"/>
            <a:ext cx="581026" cy="9117"/>
          </a:xfrm>
          <a:prstGeom xmlns:a="http://schemas.openxmlformats.org/drawingml/2006/main" prst="straightConnector1">
            <a:avLst/>
          </a:prstGeom>
          <a:ln xmlns:a="http://schemas.openxmlformats.org/drawingml/2006/main" w="15875">
            <a:solidFill>
              <a:schemeClr val="tx1"/>
            </a:solidFill>
            <a:tailEnd type="arrow"/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</cdr:grp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38099</xdr:colOff>
      <xdr:row>0</xdr:row>
      <xdr:rowOff>52386</xdr:rowOff>
    </xdr:from>
    <xdr:to>
      <xdr:col>11</xdr:col>
      <xdr:colOff>28574</xdr:colOff>
      <xdr:row>24</xdr:row>
      <xdr:rowOff>142874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85725</xdr:colOff>
      <xdr:row>5</xdr:row>
      <xdr:rowOff>19050</xdr:rowOff>
    </xdr:from>
    <xdr:to>
      <xdr:col>14</xdr:col>
      <xdr:colOff>295275</xdr:colOff>
      <xdr:row>14</xdr:row>
      <xdr:rowOff>19050</xdr:rowOff>
    </xdr:to>
    <xdr:sp macro="" textlink="">
      <xdr:nvSpPr>
        <xdr:cNvPr id="3" name="TextBox 2"/>
        <xdr:cNvSpPr txBox="1"/>
      </xdr:nvSpPr>
      <xdr:spPr>
        <a:xfrm>
          <a:off x="6943725" y="990600"/>
          <a:ext cx="2095500" cy="1714500"/>
        </a:xfrm>
        <a:prstGeom prst="rect">
          <a:avLst/>
        </a:prstGeom>
        <a:solidFill>
          <a:schemeClr val="lt1"/>
        </a:solidFill>
        <a:ln w="19050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Alpha and</a:t>
          </a:r>
          <a:r>
            <a:rPr lang="en-US" sz="1400" baseline="0"/>
            <a:t> Beta belong to different states of nature, or realities. So although they are mutually exclusive, there's no reason to expect them to add up to 100%.</a:t>
          </a:r>
          <a:endParaRPr lang="en-US" sz="1400"/>
        </a:p>
      </xdr:txBody>
    </xdr:sp>
    <xdr:clientData/>
  </xdr:twoCellAnchor>
  <xdr:twoCellAnchor>
    <xdr:from>
      <xdr:col>11</xdr:col>
      <xdr:colOff>85725</xdr:colOff>
      <xdr:row>14</xdr:row>
      <xdr:rowOff>171450</xdr:rowOff>
    </xdr:from>
    <xdr:to>
      <xdr:col>14</xdr:col>
      <xdr:colOff>295275</xdr:colOff>
      <xdr:row>23</xdr:row>
      <xdr:rowOff>171450</xdr:rowOff>
    </xdr:to>
    <xdr:sp macro="" textlink="">
      <xdr:nvSpPr>
        <xdr:cNvPr id="4" name="TextBox 3"/>
        <xdr:cNvSpPr txBox="1"/>
      </xdr:nvSpPr>
      <xdr:spPr>
        <a:xfrm>
          <a:off x="6943725" y="2857500"/>
          <a:ext cx="2095500" cy="1714500"/>
        </a:xfrm>
        <a:prstGeom prst="rect">
          <a:avLst/>
        </a:prstGeom>
        <a:solidFill>
          <a:schemeClr val="lt1"/>
        </a:solidFill>
        <a:ln w="19050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i="1"/>
            <a:t>Alpha</a:t>
          </a:r>
          <a:r>
            <a:rPr lang="en-US" sz="1400"/>
            <a:t> is the same as, and is often</a:t>
          </a:r>
          <a:r>
            <a:rPr lang="en-US" sz="1400" baseline="0"/>
            <a:t> termed, </a:t>
          </a:r>
          <a:r>
            <a:rPr lang="en-US" sz="1400" i="1" baseline="0"/>
            <a:t>Type I error.</a:t>
          </a:r>
        </a:p>
        <a:p>
          <a:endParaRPr lang="en-US" sz="1400" baseline="0"/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i="1" baseline="0"/>
            <a:t>Beta</a:t>
          </a:r>
          <a:r>
            <a:rPr lang="en-US" sz="1400" baseline="0"/>
            <a:t> </a:t>
          </a:r>
          <a:r>
            <a:rPr lang="en-US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 the same as, and is often</a:t>
          </a:r>
          <a:r>
            <a:rPr lang="en-US" sz="14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termed, </a:t>
          </a:r>
          <a:r>
            <a:rPr lang="en-US" sz="140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Type II error</a:t>
          </a:r>
          <a:r>
            <a:rPr lang="en-US" sz="14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US" sz="1400">
            <a:effectLst/>
          </a:endParaRPr>
        </a:p>
        <a:p>
          <a:endParaRPr lang="en-US" sz="1400"/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0.1363</cdr:x>
      <cdr:y>0.09066</cdr:y>
    </cdr:from>
    <cdr:to>
      <cdr:x>0.4242</cdr:x>
      <cdr:y>0.19837</cdr:y>
    </cdr:to>
    <cdr:grpSp>
      <cdr:nvGrpSpPr>
        <cdr:cNvPr id="6" name="Group 5"/>
        <cdr:cNvGrpSpPr/>
      </cdr:nvGrpSpPr>
      <cdr:grpSpPr>
        <a:xfrm xmlns:a="http://schemas.openxmlformats.org/drawingml/2006/main">
          <a:off x="933447" y="424428"/>
          <a:ext cx="1971676" cy="504249"/>
          <a:chOff x="1221250" y="478346"/>
          <a:chExt cx="1713776" cy="341418"/>
        </a:xfrm>
      </cdr:grpSpPr>
      <cdr:sp macro="" textlink="">
        <cdr:nvSpPr>
          <cdr:cNvPr id="2" name="TextBox 1"/>
          <cdr:cNvSpPr txBox="1"/>
        </cdr:nvSpPr>
        <cdr:spPr>
          <a:xfrm xmlns:a="http://schemas.openxmlformats.org/drawingml/2006/main">
            <a:off x="1221250" y="478346"/>
            <a:ext cx="1415728" cy="341418"/>
          </a:xfrm>
          <a:prstGeom xmlns:a="http://schemas.openxmlformats.org/drawingml/2006/main" prst="rect">
            <a:avLst/>
          </a:prstGeom>
          <a:ln xmlns:a="http://schemas.openxmlformats.org/drawingml/2006/main" w="15875">
            <a:solidFill>
              <a:schemeClr val="tx1"/>
            </a:solidFill>
          </a:ln>
        </cdr:spPr>
        <cdr:txBody>
          <a:bodyPr xmlns:a="http://schemas.openxmlformats.org/drawingml/2006/main" vertOverflow="clip" wrap="square" rtlCol="0"/>
          <a:lstStyle xmlns:a="http://schemas.openxmlformats.org/drawingml/2006/main"/>
          <a:p xmlns:a="http://schemas.openxmlformats.org/drawingml/2006/main">
            <a:r>
              <a:rPr lang="en-US" sz="1100" baseline="0">
                <a:effectLst/>
                <a:latin typeface="+mn-lt"/>
                <a:ea typeface="+mn-ea"/>
                <a:cs typeface="+mn-cs"/>
              </a:rPr>
              <a:t>Sampling distribution if X</a:t>
            </a:r>
            <a:r>
              <a:rPr lang="en-US" sz="1100" baseline="-25000">
                <a:effectLst/>
                <a:latin typeface="+mn-lt"/>
                <a:ea typeface="+mn-ea"/>
                <a:cs typeface="+mn-cs"/>
              </a:rPr>
              <a:t>1</a:t>
            </a:r>
            <a:r>
              <a:rPr lang="en-US" sz="1100" baseline="0">
                <a:effectLst/>
                <a:latin typeface="+mn-lt"/>
                <a:ea typeface="+mn-ea"/>
                <a:cs typeface="+mn-cs"/>
              </a:rPr>
              <a:t> - X</a:t>
            </a:r>
            <a:r>
              <a:rPr lang="en-US" sz="1100" baseline="-25000">
                <a:effectLst/>
                <a:latin typeface="+mn-lt"/>
                <a:ea typeface="+mn-ea"/>
                <a:cs typeface="+mn-cs"/>
              </a:rPr>
              <a:t>2</a:t>
            </a:r>
            <a:r>
              <a:rPr lang="en-US" sz="1100" baseline="0">
                <a:effectLst/>
                <a:latin typeface="+mn-lt"/>
                <a:ea typeface="+mn-ea"/>
                <a:cs typeface="+mn-cs"/>
              </a:rPr>
              <a:t> = 0</a:t>
            </a:r>
            <a:endParaRPr lang="en-US">
              <a:effectLst/>
            </a:endParaRPr>
          </a:p>
        </cdr:txBody>
      </cdr:sp>
      <cdr:cxnSp macro="">
        <cdr:nvCxnSpPr>
          <cdr:cNvPr id="4" name="Straight Arrow Connector 3"/>
          <cdr:cNvCxnSpPr/>
        </cdr:nvCxnSpPr>
        <cdr:spPr>
          <a:xfrm xmlns:a="http://schemas.openxmlformats.org/drawingml/2006/main">
            <a:off x="2645257" y="639196"/>
            <a:ext cx="289769" cy="6449"/>
          </a:xfrm>
          <a:prstGeom xmlns:a="http://schemas.openxmlformats.org/drawingml/2006/main" prst="straightConnector1">
            <a:avLst/>
          </a:prstGeom>
          <a:ln xmlns:a="http://schemas.openxmlformats.org/drawingml/2006/main" w="15875">
            <a:solidFill>
              <a:schemeClr val="tx1"/>
            </a:solidFill>
            <a:tailEnd type="arrow"/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</cdr:grpSp>
  </cdr:relSizeAnchor>
  <cdr:relSizeAnchor xmlns:cdr="http://schemas.openxmlformats.org/drawingml/2006/chartDrawing">
    <cdr:from>
      <cdr:x>0.68289</cdr:x>
      <cdr:y>0.09054</cdr:y>
    </cdr:from>
    <cdr:to>
      <cdr:x>0.98192</cdr:x>
      <cdr:y>0.19634</cdr:y>
    </cdr:to>
    <cdr:grpSp>
      <cdr:nvGrpSpPr>
        <cdr:cNvPr id="7" name="Group 6"/>
        <cdr:cNvGrpSpPr/>
      </cdr:nvGrpSpPr>
      <cdr:grpSpPr>
        <a:xfrm xmlns:a="http://schemas.openxmlformats.org/drawingml/2006/main">
          <a:off x="4676755" y="423866"/>
          <a:ext cx="2047900" cy="495307"/>
          <a:chOff x="-800099" y="-168920"/>
          <a:chExt cx="2047876" cy="474137"/>
        </a:xfrm>
      </cdr:grpSpPr>
      <cdr:sp macro="" textlink="">
        <cdr:nvSpPr>
          <cdr:cNvPr id="8" name="TextBox 2"/>
          <cdr:cNvSpPr txBox="1"/>
        </cdr:nvSpPr>
        <cdr:spPr>
          <a:xfrm xmlns:a="http://schemas.openxmlformats.org/drawingml/2006/main">
            <a:off x="-219073" y="-168920"/>
            <a:ext cx="1466850" cy="474137"/>
          </a:xfrm>
          <a:prstGeom xmlns:a="http://schemas.openxmlformats.org/drawingml/2006/main" prst="rect">
            <a:avLst/>
          </a:prstGeom>
          <a:ln xmlns:a="http://schemas.openxmlformats.org/drawingml/2006/main" w="15875">
            <a:solidFill>
              <a:schemeClr val="tx1"/>
            </a:solidFill>
          </a:ln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en-US" sz="1100" baseline="0">
                <a:effectLst/>
                <a:latin typeface="+mn-lt"/>
                <a:ea typeface="+mn-ea"/>
                <a:cs typeface="+mn-cs"/>
              </a:rPr>
              <a:t>Sampling distribution if X</a:t>
            </a:r>
            <a:r>
              <a:rPr lang="en-US" sz="1100" baseline="-25000">
                <a:effectLst/>
                <a:latin typeface="+mn-lt"/>
                <a:ea typeface="+mn-ea"/>
                <a:cs typeface="+mn-cs"/>
              </a:rPr>
              <a:t>1</a:t>
            </a:r>
            <a:r>
              <a:rPr lang="en-US" sz="1100" baseline="0">
                <a:effectLst/>
                <a:latin typeface="+mn-lt"/>
                <a:ea typeface="+mn-ea"/>
                <a:cs typeface="+mn-cs"/>
              </a:rPr>
              <a:t> - X</a:t>
            </a:r>
            <a:r>
              <a:rPr lang="en-US" sz="1100" baseline="-25000">
                <a:effectLst/>
                <a:latin typeface="+mn-lt"/>
                <a:ea typeface="+mn-ea"/>
                <a:cs typeface="+mn-cs"/>
              </a:rPr>
              <a:t>2</a:t>
            </a:r>
            <a:r>
              <a:rPr lang="en-US" sz="1100" baseline="0">
                <a:effectLst/>
                <a:latin typeface="+mn-lt"/>
                <a:ea typeface="+mn-ea"/>
                <a:cs typeface="+mn-cs"/>
              </a:rPr>
              <a:t> = 10</a:t>
            </a:r>
            <a:endParaRPr lang="en-US">
              <a:effectLst/>
            </a:endParaRPr>
          </a:p>
        </cdr:txBody>
      </cdr:sp>
      <cdr:cxnSp macro="">
        <cdr:nvCxnSpPr>
          <cdr:cNvPr id="9" name="Straight Arrow Connector 8"/>
          <cdr:cNvCxnSpPr>
            <a:stCxn xmlns:a="http://schemas.openxmlformats.org/drawingml/2006/main" id="8" idx="1"/>
          </cdr:cNvCxnSpPr>
        </cdr:nvCxnSpPr>
        <cdr:spPr>
          <a:xfrm xmlns:a="http://schemas.openxmlformats.org/drawingml/2006/main" flipH="1">
            <a:off x="-800099" y="68149"/>
            <a:ext cx="581026" cy="9117"/>
          </a:xfrm>
          <a:prstGeom xmlns:a="http://schemas.openxmlformats.org/drawingml/2006/main" prst="straightConnector1">
            <a:avLst/>
          </a:prstGeom>
          <a:ln xmlns:a="http://schemas.openxmlformats.org/drawingml/2006/main" w="15875">
            <a:solidFill>
              <a:schemeClr val="tx1"/>
            </a:solidFill>
            <a:tailEnd type="arrow"/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</cdr:grp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38099</xdr:colOff>
      <xdr:row>0</xdr:row>
      <xdr:rowOff>52386</xdr:rowOff>
    </xdr:from>
    <xdr:to>
      <xdr:col>12</xdr:col>
      <xdr:colOff>152399</xdr:colOff>
      <xdr:row>23</xdr:row>
      <xdr:rowOff>161924</xdr:rowOff>
    </xdr:to>
    <xdr:graphicFrame macro="">
      <xdr:nvGraphicFramePr>
        <xdr:cNvPr id="3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0.1363</cdr:x>
      <cdr:y>0.09066</cdr:y>
    </cdr:from>
    <cdr:to>
      <cdr:x>0.4242</cdr:x>
      <cdr:y>0.19837</cdr:y>
    </cdr:to>
    <cdr:grpSp>
      <cdr:nvGrpSpPr>
        <cdr:cNvPr id="6" name="Group 5"/>
        <cdr:cNvGrpSpPr/>
      </cdr:nvGrpSpPr>
      <cdr:grpSpPr>
        <a:xfrm xmlns:a="http://schemas.openxmlformats.org/drawingml/2006/main">
          <a:off x="933447" y="424428"/>
          <a:ext cx="1971676" cy="504249"/>
          <a:chOff x="1221250" y="478346"/>
          <a:chExt cx="1713776" cy="341418"/>
        </a:xfrm>
      </cdr:grpSpPr>
      <cdr:sp macro="" textlink="">
        <cdr:nvSpPr>
          <cdr:cNvPr id="2" name="TextBox 1"/>
          <cdr:cNvSpPr txBox="1"/>
        </cdr:nvSpPr>
        <cdr:spPr>
          <a:xfrm xmlns:a="http://schemas.openxmlformats.org/drawingml/2006/main">
            <a:off x="1221250" y="478346"/>
            <a:ext cx="1415728" cy="341418"/>
          </a:xfrm>
          <a:prstGeom xmlns:a="http://schemas.openxmlformats.org/drawingml/2006/main" prst="rect">
            <a:avLst/>
          </a:prstGeom>
          <a:ln xmlns:a="http://schemas.openxmlformats.org/drawingml/2006/main" w="15875">
            <a:solidFill>
              <a:schemeClr val="tx1"/>
            </a:solidFill>
          </a:ln>
        </cdr:spPr>
        <cdr:txBody>
          <a:bodyPr xmlns:a="http://schemas.openxmlformats.org/drawingml/2006/main" vertOverflow="clip" wrap="square" rtlCol="0"/>
          <a:lstStyle xmlns:a="http://schemas.openxmlformats.org/drawingml/2006/main"/>
          <a:p xmlns:a="http://schemas.openxmlformats.org/drawingml/2006/main">
            <a:r>
              <a:rPr lang="en-US" sz="1100" baseline="0">
                <a:effectLst/>
                <a:latin typeface="+mn-lt"/>
                <a:ea typeface="+mn-ea"/>
                <a:cs typeface="+mn-cs"/>
              </a:rPr>
              <a:t>Sampling distribution if X</a:t>
            </a:r>
            <a:r>
              <a:rPr lang="en-US" sz="1100" baseline="-25000">
                <a:effectLst/>
                <a:latin typeface="+mn-lt"/>
                <a:ea typeface="+mn-ea"/>
                <a:cs typeface="+mn-cs"/>
              </a:rPr>
              <a:t>1</a:t>
            </a:r>
            <a:r>
              <a:rPr lang="en-US" sz="1100" baseline="0">
                <a:effectLst/>
                <a:latin typeface="+mn-lt"/>
                <a:ea typeface="+mn-ea"/>
                <a:cs typeface="+mn-cs"/>
              </a:rPr>
              <a:t> - X</a:t>
            </a:r>
            <a:r>
              <a:rPr lang="en-US" sz="1100" baseline="-25000">
                <a:effectLst/>
                <a:latin typeface="+mn-lt"/>
                <a:ea typeface="+mn-ea"/>
                <a:cs typeface="+mn-cs"/>
              </a:rPr>
              <a:t>2</a:t>
            </a:r>
            <a:r>
              <a:rPr lang="en-US" sz="1100" baseline="0">
                <a:effectLst/>
                <a:latin typeface="+mn-lt"/>
                <a:ea typeface="+mn-ea"/>
                <a:cs typeface="+mn-cs"/>
              </a:rPr>
              <a:t> = 0</a:t>
            </a:r>
            <a:endParaRPr lang="en-US">
              <a:effectLst/>
            </a:endParaRPr>
          </a:p>
        </cdr:txBody>
      </cdr:sp>
      <cdr:cxnSp macro="">
        <cdr:nvCxnSpPr>
          <cdr:cNvPr id="4" name="Straight Arrow Connector 3"/>
          <cdr:cNvCxnSpPr/>
        </cdr:nvCxnSpPr>
        <cdr:spPr>
          <a:xfrm xmlns:a="http://schemas.openxmlformats.org/drawingml/2006/main">
            <a:off x="2645257" y="639196"/>
            <a:ext cx="289769" cy="6449"/>
          </a:xfrm>
          <a:prstGeom xmlns:a="http://schemas.openxmlformats.org/drawingml/2006/main" prst="straightConnector1">
            <a:avLst/>
          </a:prstGeom>
          <a:ln xmlns:a="http://schemas.openxmlformats.org/drawingml/2006/main" w="15875">
            <a:solidFill>
              <a:schemeClr val="tx1"/>
            </a:solidFill>
            <a:tailEnd type="arrow"/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</cdr:grpSp>
  </cdr:relSizeAnchor>
  <cdr:relSizeAnchor xmlns:cdr="http://schemas.openxmlformats.org/drawingml/2006/chartDrawing">
    <cdr:from>
      <cdr:x>0.68289</cdr:x>
      <cdr:y>0.09054</cdr:y>
    </cdr:from>
    <cdr:to>
      <cdr:x>0.98192</cdr:x>
      <cdr:y>0.19634</cdr:y>
    </cdr:to>
    <cdr:grpSp>
      <cdr:nvGrpSpPr>
        <cdr:cNvPr id="7" name="Group 6"/>
        <cdr:cNvGrpSpPr/>
      </cdr:nvGrpSpPr>
      <cdr:grpSpPr>
        <a:xfrm xmlns:a="http://schemas.openxmlformats.org/drawingml/2006/main">
          <a:off x="4676755" y="423866"/>
          <a:ext cx="2047900" cy="495307"/>
          <a:chOff x="-800099" y="-168920"/>
          <a:chExt cx="2047876" cy="474137"/>
        </a:xfrm>
      </cdr:grpSpPr>
      <cdr:sp macro="" textlink="">
        <cdr:nvSpPr>
          <cdr:cNvPr id="8" name="TextBox 2"/>
          <cdr:cNvSpPr txBox="1"/>
        </cdr:nvSpPr>
        <cdr:spPr>
          <a:xfrm xmlns:a="http://schemas.openxmlformats.org/drawingml/2006/main">
            <a:off x="-219073" y="-168920"/>
            <a:ext cx="1466850" cy="474137"/>
          </a:xfrm>
          <a:prstGeom xmlns:a="http://schemas.openxmlformats.org/drawingml/2006/main" prst="rect">
            <a:avLst/>
          </a:prstGeom>
          <a:ln xmlns:a="http://schemas.openxmlformats.org/drawingml/2006/main" w="15875">
            <a:solidFill>
              <a:schemeClr val="tx1"/>
            </a:solidFill>
          </a:ln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en-US" sz="1100" baseline="0">
                <a:effectLst/>
                <a:latin typeface="+mn-lt"/>
                <a:ea typeface="+mn-ea"/>
                <a:cs typeface="+mn-cs"/>
              </a:rPr>
              <a:t>Sampling distribution if X</a:t>
            </a:r>
            <a:r>
              <a:rPr lang="en-US" sz="1100" baseline="-25000">
                <a:effectLst/>
                <a:latin typeface="+mn-lt"/>
                <a:ea typeface="+mn-ea"/>
                <a:cs typeface="+mn-cs"/>
              </a:rPr>
              <a:t>1</a:t>
            </a:r>
            <a:r>
              <a:rPr lang="en-US" sz="1100" baseline="0">
                <a:effectLst/>
                <a:latin typeface="+mn-lt"/>
                <a:ea typeface="+mn-ea"/>
                <a:cs typeface="+mn-cs"/>
              </a:rPr>
              <a:t> - X</a:t>
            </a:r>
            <a:r>
              <a:rPr lang="en-US" sz="1100" baseline="-25000">
                <a:effectLst/>
                <a:latin typeface="+mn-lt"/>
                <a:ea typeface="+mn-ea"/>
                <a:cs typeface="+mn-cs"/>
              </a:rPr>
              <a:t>2</a:t>
            </a:r>
            <a:r>
              <a:rPr lang="en-US" sz="1100" baseline="0">
                <a:effectLst/>
                <a:latin typeface="+mn-lt"/>
                <a:ea typeface="+mn-ea"/>
                <a:cs typeface="+mn-cs"/>
              </a:rPr>
              <a:t> = 10</a:t>
            </a:r>
            <a:endParaRPr lang="en-US">
              <a:effectLst/>
            </a:endParaRPr>
          </a:p>
        </cdr:txBody>
      </cdr:sp>
      <cdr:cxnSp macro="">
        <cdr:nvCxnSpPr>
          <cdr:cNvPr id="9" name="Straight Arrow Connector 8"/>
          <cdr:cNvCxnSpPr>
            <a:stCxn xmlns:a="http://schemas.openxmlformats.org/drawingml/2006/main" id="8" idx="1"/>
          </cdr:cNvCxnSpPr>
        </cdr:nvCxnSpPr>
        <cdr:spPr>
          <a:xfrm xmlns:a="http://schemas.openxmlformats.org/drawingml/2006/main" flipH="1">
            <a:off x="-800099" y="68149"/>
            <a:ext cx="581026" cy="9117"/>
          </a:xfrm>
          <a:prstGeom xmlns:a="http://schemas.openxmlformats.org/drawingml/2006/main" prst="straightConnector1">
            <a:avLst/>
          </a:prstGeom>
          <a:ln xmlns:a="http://schemas.openxmlformats.org/drawingml/2006/main" w="15875">
            <a:solidFill>
              <a:schemeClr val="tx1"/>
            </a:solidFill>
            <a:tailEnd type="arrow"/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</cdr:grpSp>
  </cdr:relSizeAnchor>
  <cdr:relSizeAnchor xmlns:cdr="http://schemas.openxmlformats.org/drawingml/2006/chartDrawing">
    <cdr:from>
      <cdr:x>0.1312</cdr:x>
      <cdr:y>0.77435</cdr:y>
    </cdr:from>
    <cdr:to>
      <cdr:x>0.26704</cdr:x>
      <cdr:y>0.84272</cdr:y>
    </cdr:to>
    <cdr:sp macro="" textlink="">
      <cdr:nvSpPr>
        <cdr:cNvPr id="19" name="TextBox 2"/>
        <cdr:cNvSpPr txBox="1"/>
      </cdr:nvSpPr>
      <cdr:spPr>
        <a:xfrm xmlns:a="http://schemas.openxmlformats.org/drawingml/2006/main">
          <a:off x="898524" y="3470275"/>
          <a:ext cx="930277" cy="306389"/>
        </a:xfrm>
        <a:prstGeom xmlns:a="http://schemas.openxmlformats.org/drawingml/2006/main" prst="rect">
          <a:avLst/>
        </a:prstGeom>
        <a:ln xmlns:a="http://schemas.openxmlformats.org/drawingml/2006/main" w="15875">
          <a:solidFill>
            <a:schemeClr val="tx1"/>
          </a:solidFill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Critical value</a:t>
          </a:r>
        </a:p>
      </cdr:txBody>
    </cdr:sp>
  </cdr:relSizeAnchor>
  <cdr:relSizeAnchor xmlns:cdr="http://schemas.openxmlformats.org/drawingml/2006/chartDrawing">
    <cdr:from>
      <cdr:x>0.26712</cdr:x>
      <cdr:y>0.81049</cdr:y>
    </cdr:from>
    <cdr:to>
      <cdr:x>0.59527</cdr:x>
      <cdr:y>0.81084</cdr:y>
    </cdr:to>
    <cdr:cxnSp macro="">
      <cdr:nvCxnSpPr>
        <cdr:cNvPr id="20" name="Straight Arrow Connector 19"/>
        <cdr:cNvCxnSpPr/>
      </cdr:nvCxnSpPr>
      <cdr:spPr>
        <a:xfrm xmlns:a="http://schemas.openxmlformats.org/drawingml/2006/main">
          <a:off x="1829354" y="3632200"/>
          <a:ext cx="2247347" cy="1589"/>
        </a:xfrm>
        <a:prstGeom xmlns:a="http://schemas.openxmlformats.org/drawingml/2006/main" prst="straightConnector1">
          <a:avLst/>
        </a:prstGeom>
        <a:ln xmlns:a="http://schemas.openxmlformats.org/drawingml/2006/main" w="15875">
          <a:solidFill>
            <a:schemeClr val="tx1"/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xmlns:mc="http://schemas.openxmlformats.org/markup-compatibility/2006" xmlns:a14="http://schemas.microsoft.com/office/drawing/2010/main" val="1F497D" mc:Ignorable=""/>
      </a:dk2>
      <a:lt2>
        <a:srgbClr xmlns:mc="http://schemas.openxmlformats.org/markup-compatibility/2006" xmlns:a14="http://schemas.microsoft.com/office/drawing/2010/main" val="EEECE1" mc:Ignorable=""/>
      </a:lt2>
      <a:accent1>
        <a:srgbClr xmlns:mc="http://schemas.openxmlformats.org/markup-compatibility/2006" xmlns:a14="http://schemas.microsoft.com/office/drawing/2010/main" val="4F81BD" mc:Ignorable=""/>
      </a:accent1>
      <a:accent2>
        <a:srgbClr xmlns:mc="http://schemas.openxmlformats.org/markup-compatibility/2006" xmlns:a14="http://schemas.microsoft.com/office/drawing/2010/main" val="C0504D" mc:Ignorable=""/>
      </a:accent2>
      <a:accent3>
        <a:srgbClr xmlns:mc="http://schemas.openxmlformats.org/markup-compatibility/2006" xmlns:a14="http://schemas.microsoft.com/office/drawing/2010/main" val="9BBB59" mc:Ignorable=""/>
      </a:accent3>
      <a:accent4>
        <a:srgbClr xmlns:mc="http://schemas.openxmlformats.org/markup-compatibility/2006" xmlns:a14="http://schemas.microsoft.com/office/drawing/2010/main" val="8064A2" mc:Ignorable=""/>
      </a:accent4>
      <a:accent5>
        <a:srgbClr xmlns:mc="http://schemas.openxmlformats.org/markup-compatibility/2006" xmlns:a14="http://schemas.microsoft.com/office/drawing/2010/main" val="4BACC6" mc:Ignorable=""/>
      </a:accent5>
      <a:accent6>
        <a:srgbClr xmlns:mc="http://schemas.openxmlformats.org/markup-compatibility/2006" xmlns:a14="http://schemas.microsoft.com/office/drawing/2010/main" val="F79646" mc:Ignorable=""/>
      </a:accent6>
      <a:hlink>
        <a:srgbClr xmlns:mc="http://schemas.openxmlformats.org/markup-compatibility/2006" xmlns:a14="http://schemas.microsoft.com/office/drawing/2010/main" val="0000FF" mc:Ignorable=""/>
      </a:hlink>
      <a:folHlink>
        <a:srgbClr xmlns:mc="http://schemas.openxmlformats.org/markup-compatibility/2006" xmlns:a14="http://schemas.microsoft.com/office/drawing/2010/main" val="800080" mc:Ignorable="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xmlns:mc="http://schemas.openxmlformats.org/markup-compatibility/2006" xmlns:a14="http://schemas.microsoft.com/office/drawing/2010/main" val="000000" mc:Ignorable="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53"/>
  <sheetViews>
    <sheetView zoomScaleNormal="100" workbookViewId="0">
      <selection activeCell="F2" sqref="F2"/>
    </sheetView>
  </sheetViews>
  <sheetFormatPr defaultRowHeight="15" x14ac:dyDescent="0.25"/>
  <cols>
    <col min="1" max="1" width="8.85546875" bestFit="1" customWidth="1"/>
    <col min="2" max="2" width="12.85546875" bestFit="1" customWidth="1"/>
    <col min="3" max="3" width="7.5703125" bestFit="1" customWidth="1"/>
    <col min="4" max="4" width="2.28515625" customWidth="1"/>
    <col min="5" max="5" width="30.7109375" customWidth="1"/>
    <col min="6" max="6" width="8.42578125" style="29" bestFit="1" customWidth="1"/>
    <col min="7" max="7" width="65.7109375" customWidth="1"/>
    <col min="8" max="8" width="18.85546875" bestFit="1" customWidth="1"/>
    <col min="9" max="10" width="18.85546875" customWidth="1"/>
  </cols>
  <sheetData>
    <row r="1" spans="1:12" ht="15.75" thickBot="1" x14ac:dyDescent="0.3">
      <c r="B1" s="6" t="s">
        <v>7</v>
      </c>
      <c r="C1" s="6"/>
      <c r="E1" s="7" t="s">
        <v>8</v>
      </c>
      <c r="F1" s="8">
        <f>DEVSQ(ExpGroup)+DEVSQ(ControlGroup)</f>
        <v>2341.166666666667</v>
      </c>
      <c r="G1" s="9" t="s">
        <v>9</v>
      </c>
    </row>
    <row r="2" spans="1:12" ht="30" x14ac:dyDescent="0.25">
      <c r="B2" s="10" t="s">
        <v>10</v>
      </c>
      <c r="C2" s="11" t="s">
        <v>11</v>
      </c>
      <c r="E2" s="12" t="s">
        <v>12</v>
      </c>
      <c r="F2" s="13">
        <f>(COUNT(ExpGroup)-1)+(COUNT(ControlGroup)-1)</f>
        <v>22</v>
      </c>
      <c r="G2" s="14" t="s">
        <v>13</v>
      </c>
      <c r="L2">
        <f>1/COUNT(ExpGroup)</f>
        <v>8.3333333333333329E-2</v>
      </c>
    </row>
    <row r="3" spans="1:12" ht="30.75" customHeight="1" x14ac:dyDescent="0.25">
      <c r="B3" s="15">
        <v>33.200000000000003</v>
      </c>
      <c r="C3" s="16">
        <v>30</v>
      </c>
      <c r="E3" s="7" t="s">
        <v>14</v>
      </c>
      <c r="F3" s="17">
        <f>Sum_of_Squares_Within/df</f>
        <v>106.41666666666669</v>
      </c>
      <c r="G3" s="9" t="s">
        <v>15</v>
      </c>
      <c r="L3">
        <f>1/COUNT(ControlGroup)</f>
        <v>8.3333333333333329E-2</v>
      </c>
    </row>
    <row r="4" spans="1:12" ht="30" customHeight="1" x14ac:dyDescent="0.25">
      <c r="B4" s="15">
        <v>31.2</v>
      </c>
      <c r="C4" s="16">
        <v>28</v>
      </c>
      <c r="E4" s="7" t="s">
        <v>16</v>
      </c>
      <c r="F4" s="18">
        <f>SQRT(Pooled_Variance*(1/COUNT(ExpGroup)+1/COUNT(ControlGroup)))</f>
        <v>4.211426256164426</v>
      </c>
      <c r="G4" s="9" t="s">
        <v>17</v>
      </c>
      <c r="L4">
        <f>L2+L3</f>
        <v>0.16666666666666666</v>
      </c>
    </row>
    <row r="5" spans="1:12" ht="15.75" thickBot="1" x14ac:dyDescent="0.3">
      <c r="B5" s="15">
        <v>21.2</v>
      </c>
      <c r="C5" s="16">
        <v>30</v>
      </c>
      <c r="E5" s="19" t="s">
        <v>18</v>
      </c>
      <c r="F5" s="18">
        <f>(AVERAGE(ExpGroup)-AVERAGE(ControlGroup))/StdError</f>
        <v>2.3824074608090675</v>
      </c>
      <c r="G5" s="9" t="s">
        <v>19</v>
      </c>
      <c r="H5" s="20"/>
      <c r="K5" s="21"/>
      <c r="L5">
        <f>F3*L4</f>
        <v>17.736111111111114</v>
      </c>
    </row>
    <row r="6" spans="1:12" ht="14.25" customHeight="1" x14ac:dyDescent="0.25">
      <c r="B6" s="15">
        <v>38.200000000000003</v>
      </c>
      <c r="C6" s="16">
        <v>17</v>
      </c>
      <c r="E6" s="22" t="s">
        <v>20</v>
      </c>
      <c r="F6" s="23">
        <f>_xlfn.T.INV(0.95,df)</f>
        <v>1.7171443743802424</v>
      </c>
      <c r="G6" s="24" t="s">
        <v>21</v>
      </c>
      <c r="L6">
        <f>SQRT(L5)</f>
        <v>4.211426256164426</v>
      </c>
    </row>
    <row r="7" spans="1:12" ht="34.5" customHeight="1" thickBot="1" x14ac:dyDescent="0.3">
      <c r="B7" s="15">
        <v>55.2</v>
      </c>
      <c r="C7" s="16">
        <v>10</v>
      </c>
      <c r="E7" s="25" t="s">
        <v>22</v>
      </c>
      <c r="F7" s="26">
        <f>Critical_value_t*StdError</f>
        <v>7.2316269038899899</v>
      </c>
      <c r="G7" s="27" t="s">
        <v>23</v>
      </c>
    </row>
    <row r="8" spans="1:12" x14ac:dyDescent="0.25">
      <c r="B8" s="15">
        <v>49.2</v>
      </c>
      <c r="C8" s="16">
        <v>18</v>
      </c>
      <c r="E8" s="1" t="s">
        <v>24</v>
      </c>
      <c r="F8" s="21">
        <f>_xlfn.T.DIST.RT(t_stat,df)</f>
        <v>1.3134943480151163E-2</v>
      </c>
      <c r="G8" s="28" t="s">
        <v>25</v>
      </c>
      <c r="L8">
        <f>2/12</f>
        <v>0.16666666666666666</v>
      </c>
    </row>
    <row r="9" spans="1:12" x14ac:dyDescent="0.25">
      <c r="B9" s="15">
        <v>22.2</v>
      </c>
      <c r="C9" s="16">
        <v>38</v>
      </c>
      <c r="E9" s="1" t="s">
        <v>24</v>
      </c>
      <c r="F9" s="21">
        <f>_xlfn.T.TEST(ExpGroup,ControlGroup,1,2)</f>
        <v>1.3134943480151163E-2</v>
      </c>
      <c r="G9" s="28" t="s">
        <v>26</v>
      </c>
      <c r="L9">
        <f>F3*(2/12)</f>
        <v>17.736111111111114</v>
      </c>
    </row>
    <row r="10" spans="1:12" x14ac:dyDescent="0.25">
      <c r="B10" s="15">
        <v>34.200000000000003</v>
      </c>
      <c r="C10" s="16">
        <v>43</v>
      </c>
      <c r="L10">
        <f>SQRT(L9)</f>
        <v>4.211426256164426</v>
      </c>
    </row>
    <row r="11" spans="1:12" x14ac:dyDescent="0.25">
      <c r="B11" s="15">
        <v>31.2</v>
      </c>
      <c r="C11" s="16">
        <v>26</v>
      </c>
    </row>
    <row r="12" spans="1:12" x14ac:dyDescent="0.25">
      <c r="B12" s="15">
        <v>48.2</v>
      </c>
      <c r="C12" s="16">
        <v>18</v>
      </c>
    </row>
    <row r="13" spans="1:12" x14ac:dyDescent="0.25">
      <c r="B13" s="15">
        <v>36.200000000000003</v>
      </c>
      <c r="C13" s="16">
        <v>37</v>
      </c>
    </row>
    <row r="14" spans="1:12" ht="15.75" thickBot="1" x14ac:dyDescent="0.3">
      <c r="B14" s="30">
        <v>31.2</v>
      </c>
      <c r="C14" s="31">
        <v>16</v>
      </c>
    </row>
    <row r="15" spans="1:12" ht="15.75" thickBot="1" x14ac:dyDescent="0.3"/>
    <row r="16" spans="1:12" x14ac:dyDescent="0.25">
      <c r="A16" s="32" t="s">
        <v>27</v>
      </c>
      <c r="B16" s="33">
        <f>AVERAGE(ExpGroup)</f>
        <v>35.949999999999996</v>
      </c>
      <c r="C16" s="34">
        <f>AVERAGE(ControlGroup)</f>
        <v>25.916666666666668</v>
      </c>
      <c r="D16" s="35"/>
      <c r="E16" s="36" t="s">
        <v>28</v>
      </c>
      <c r="F16" s="37">
        <f>B16-C16</f>
        <v>10.033333333333328</v>
      </c>
    </row>
    <row r="17" spans="1:6" x14ac:dyDescent="0.25">
      <c r="A17" s="38" t="s">
        <v>29</v>
      </c>
      <c r="B17" s="39">
        <f>COUNT(ExpGroup)</f>
        <v>12</v>
      </c>
      <c r="C17" s="40">
        <f>COUNT(ControlGroup)</f>
        <v>12</v>
      </c>
      <c r="D17" s="41"/>
      <c r="E17" s="41"/>
      <c r="F17" s="42"/>
    </row>
    <row r="18" spans="1:6" x14ac:dyDescent="0.25">
      <c r="A18" s="38" t="s">
        <v>30</v>
      </c>
      <c r="B18" s="43">
        <f>_xlfn.STDEV.S(ExpGroup)</f>
        <v>10.384647759597325</v>
      </c>
      <c r="C18" s="44">
        <f>_xlfn.STDEV.S(ControlGroup)</f>
        <v>10.246581100173085</v>
      </c>
      <c r="D18" s="41"/>
      <c r="E18" s="41"/>
      <c r="F18" s="42"/>
    </row>
    <row r="19" spans="1:6" ht="15.75" thickBot="1" x14ac:dyDescent="0.3">
      <c r="A19" s="45" t="s">
        <v>31</v>
      </c>
      <c r="B19" s="46">
        <f>_xlfn.VAR.S(ExpGroup)</f>
        <v>107.84090909090975</v>
      </c>
      <c r="C19" s="47">
        <f>_xlfn.VAR.S(ControlGroup)</f>
        <v>104.99242424242426</v>
      </c>
      <c r="D19" s="48"/>
      <c r="E19" s="48"/>
      <c r="F19" s="49"/>
    </row>
    <row r="23" spans="1:6" x14ac:dyDescent="0.25">
      <c r="F23"/>
    </row>
    <row r="24" spans="1:6" x14ac:dyDescent="0.25">
      <c r="F24"/>
    </row>
    <row r="25" spans="1:6" x14ac:dyDescent="0.25">
      <c r="F25"/>
    </row>
    <row r="53" spans="1:2" x14ac:dyDescent="0.25">
      <c r="A53" s="3"/>
      <c r="B53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M1:AI103"/>
  <sheetViews>
    <sheetView workbookViewId="0">
      <selection activeCell="M12" sqref="M12"/>
    </sheetView>
  </sheetViews>
  <sheetFormatPr defaultRowHeight="15" x14ac:dyDescent="0.25"/>
  <cols>
    <col min="9" max="9" width="9.140625" customWidth="1"/>
    <col min="11" max="11" width="3.85546875" customWidth="1"/>
    <col min="12" max="12" width="13.85546875" customWidth="1"/>
    <col min="13" max="18" width="9" customWidth="1"/>
    <col min="19" max="19" width="7.42578125" customWidth="1"/>
    <col min="23" max="23" width="9.140625" style="4"/>
    <col min="24" max="24" width="9.140625" style="5"/>
    <col min="25" max="25" width="12" style="5" bestFit="1" customWidth="1"/>
    <col min="26" max="26" width="12" bestFit="1" customWidth="1"/>
  </cols>
  <sheetData>
    <row r="1" spans="13:35" x14ac:dyDescent="0.25">
      <c r="M1" s="4"/>
      <c r="N1" s="4"/>
      <c r="O1" s="4"/>
      <c r="P1" s="4"/>
      <c r="Q1" s="4"/>
      <c r="R1" s="4"/>
      <c r="U1" t="s">
        <v>1</v>
      </c>
      <c r="V1" t="s">
        <v>2</v>
      </c>
      <c r="W1" s="4" t="s">
        <v>3</v>
      </c>
      <c r="X1" s="5" t="s">
        <v>0</v>
      </c>
      <c r="Y1" s="5" t="s">
        <v>5</v>
      </c>
      <c r="Z1" s="5" t="s">
        <v>37</v>
      </c>
      <c r="AI1" s="1"/>
    </row>
    <row r="2" spans="13:35" x14ac:dyDescent="0.25">
      <c r="M2" s="4"/>
      <c r="N2" s="4"/>
      <c r="O2" s="4"/>
      <c r="P2" s="4"/>
      <c r="Q2" s="4"/>
      <c r="R2" s="4"/>
      <c r="U2">
        <v>-4.0999999999999996</v>
      </c>
      <c r="V2">
        <f>U2*'t test of Plot Yield'!StdError</f>
        <v>-17.266847650274144</v>
      </c>
      <c r="W2" s="5">
        <f t="shared" ref="W2:W57" si="0">_xlfn.T.DIST(U2,22,FALSE)</f>
        <v>5.7674725268072277E-4</v>
      </c>
      <c r="X2" s="5" t="e">
        <f t="shared" ref="X2:X56" si="1">IF(Z2&lt;=$M$12,W2,#N/A)</f>
        <v>#N/A</v>
      </c>
      <c r="Z2">
        <f t="shared" ref="Z2:Z43" si="2">_xlfn.T.DIST.RT(U2,22)</f>
        <v>0.99976370371428891</v>
      </c>
      <c r="AI2" s="1"/>
    </row>
    <row r="3" spans="13:35" x14ac:dyDescent="0.25">
      <c r="M3" s="4"/>
      <c r="N3" s="4"/>
      <c r="O3" s="4"/>
      <c r="P3" s="4"/>
      <c r="Q3" s="4"/>
      <c r="R3" s="4"/>
      <c r="U3">
        <v>-4</v>
      </c>
      <c r="V3">
        <f>U3*'t test of Plot Yield'!StdError</f>
        <v>-16.845705024657704</v>
      </c>
      <c r="W3" s="5">
        <f t="shared" si="0"/>
        <v>7.3506554243592476E-4</v>
      </c>
      <c r="X3" s="5" t="e">
        <f t="shared" si="1"/>
        <v>#N/A</v>
      </c>
      <c r="Z3">
        <f t="shared" si="2"/>
        <v>0.99969842802063702</v>
      </c>
    </row>
    <row r="4" spans="13:35" x14ac:dyDescent="0.25">
      <c r="M4" s="1"/>
      <c r="N4" s="1"/>
      <c r="O4" s="1"/>
      <c r="P4" s="1"/>
      <c r="Q4" s="1"/>
      <c r="R4" s="1"/>
      <c r="S4" s="4"/>
      <c r="U4">
        <v>-3.9</v>
      </c>
      <c r="V4">
        <f>U4*'t test of Plot Yield'!StdError</f>
        <v>-16.42456239904126</v>
      </c>
      <c r="W4" s="5">
        <f t="shared" si="0"/>
        <v>9.3594692269723481E-4</v>
      </c>
      <c r="X4" s="5" t="e">
        <f t="shared" si="1"/>
        <v>#N/A</v>
      </c>
      <c r="Z4">
        <f t="shared" si="2"/>
        <v>0.99961527423384389</v>
      </c>
    </row>
    <row r="5" spans="13:35" x14ac:dyDescent="0.25">
      <c r="M5" s="1"/>
      <c r="N5" s="1"/>
      <c r="O5" s="1"/>
      <c r="P5" s="1"/>
      <c r="Q5" s="1"/>
      <c r="R5" s="1"/>
      <c r="S5" s="4"/>
      <c r="U5">
        <v>-3.8</v>
      </c>
      <c r="V5">
        <f>U5*'t test of Plot Yield'!StdError</f>
        <v>-16.003419773424817</v>
      </c>
      <c r="W5" s="5">
        <f t="shared" si="0"/>
        <v>1.1903815595239811E-3</v>
      </c>
      <c r="X5" s="5" t="e">
        <f t="shared" si="1"/>
        <v>#N/A</v>
      </c>
      <c r="Z5">
        <f t="shared" si="2"/>
        <v>0.99950945645174016</v>
      </c>
    </row>
    <row r="6" spans="13:35" x14ac:dyDescent="0.25">
      <c r="M6" s="1"/>
      <c r="N6" s="1"/>
      <c r="O6" s="1"/>
      <c r="P6" s="1"/>
      <c r="Q6" s="1"/>
      <c r="R6" s="1"/>
      <c r="S6" s="50"/>
      <c r="U6">
        <v>-3.7</v>
      </c>
      <c r="V6">
        <f>U6*'t test of Plot Yield'!StdError</f>
        <v>-15.582277147808377</v>
      </c>
      <c r="W6" s="5">
        <f t="shared" si="0"/>
        <v>1.5120011603992113E-3</v>
      </c>
      <c r="X6" s="5" t="e">
        <f t="shared" si="1"/>
        <v>#N/A</v>
      </c>
      <c r="Z6">
        <f t="shared" si="2"/>
        <v>0.99937496196488251</v>
      </c>
    </row>
    <row r="7" spans="13:35" x14ac:dyDescent="0.25">
      <c r="M7" s="12"/>
      <c r="N7" s="12"/>
      <c r="O7" s="12"/>
      <c r="P7" s="12"/>
      <c r="Q7" s="12"/>
      <c r="R7" s="12"/>
      <c r="S7" s="51"/>
      <c r="U7">
        <v>-3.6</v>
      </c>
      <c r="V7">
        <f>U7*'t test of Plot Yield'!StdError</f>
        <v>-15.161134522191935</v>
      </c>
      <c r="W7" s="5">
        <f t="shared" si="0"/>
        <v>1.9176354534884601E-3</v>
      </c>
      <c r="X7" s="5" t="e">
        <f t="shared" si="1"/>
        <v>#N/A</v>
      </c>
      <c r="Z7">
        <f t="shared" si="2"/>
        <v>0.99920425998662843</v>
      </c>
    </row>
    <row r="8" spans="13:35" x14ac:dyDescent="0.25">
      <c r="M8" s="19"/>
      <c r="N8" s="19"/>
      <c r="O8" s="19"/>
      <c r="P8" s="19"/>
      <c r="Q8" s="19"/>
      <c r="R8" s="19"/>
      <c r="S8" s="51"/>
      <c r="U8">
        <v>-3.5000000000000102</v>
      </c>
      <c r="V8">
        <f>U8*'t test of Plot Yield'!StdError</f>
        <v>-14.739991896575534</v>
      </c>
      <c r="W8" s="5">
        <f t="shared" si="0"/>
        <v>2.4279559544124756E-3</v>
      </c>
      <c r="X8" s="5" t="e">
        <f t="shared" si="1"/>
        <v>#N/A</v>
      </c>
      <c r="Z8">
        <f t="shared" si="2"/>
        <v>0.99898795040573618</v>
      </c>
    </row>
    <row r="9" spans="13:35" x14ac:dyDescent="0.25">
      <c r="M9" s="52"/>
      <c r="N9" s="52"/>
      <c r="O9" s="52"/>
      <c r="P9" s="52"/>
      <c r="Q9" s="52"/>
      <c r="R9" s="52"/>
      <c r="S9" s="4"/>
      <c r="U9">
        <v>-3.4000000000000101</v>
      </c>
      <c r="V9">
        <f>U9*'t test of Plot Yield'!StdError</f>
        <v>-14.318849270959092</v>
      </c>
      <c r="W9" s="5">
        <f t="shared" si="0"/>
        <v>3.068209258839849E-3</v>
      </c>
      <c r="X9" s="5" t="e">
        <f t="shared" si="1"/>
        <v>#N/A</v>
      </c>
      <c r="Z9">
        <f t="shared" si="2"/>
        <v>0.99871434368645629</v>
      </c>
    </row>
    <row r="10" spans="13:35" x14ac:dyDescent="0.25">
      <c r="M10" s="52"/>
      <c r="N10" s="52"/>
      <c r="O10" s="52"/>
      <c r="P10" s="52"/>
      <c r="Q10" s="52"/>
      <c r="R10" s="52"/>
      <c r="S10" s="53"/>
      <c r="U10">
        <v>-3.30000000000001</v>
      </c>
      <c r="V10">
        <f>U10*'t test of Plot Yield'!StdError</f>
        <v>-13.897706645342648</v>
      </c>
      <c r="W10" s="5">
        <f t="shared" si="0"/>
        <v>3.8690369818628703E-3</v>
      </c>
      <c r="X10" s="5" t="e">
        <f t="shared" si="1"/>
        <v>#N/A</v>
      </c>
      <c r="Z10">
        <f t="shared" si="2"/>
        <v>0.99836896305604039</v>
      </c>
    </row>
    <row r="11" spans="13:35" ht="15.75" thickBot="1" x14ac:dyDescent="0.3">
      <c r="M11" t="s">
        <v>0</v>
      </c>
      <c r="U11">
        <v>-3.2000000000000099</v>
      </c>
      <c r="V11">
        <f>U11*'t test of Plot Yield'!StdError</f>
        <v>-13.476564019726204</v>
      </c>
      <c r="W11" s="5">
        <f t="shared" si="0"/>
        <v>4.8673720613153738E-3</v>
      </c>
      <c r="X11" s="5" t="e">
        <f t="shared" si="1"/>
        <v>#N/A</v>
      </c>
      <c r="Z11">
        <f t="shared" si="2"/>
        <v>0.99793396075665441</v>
      </c>
    </row>
    <row r="12" spans="13:35" ht="15.75" thickBot="1" x14ac:dyDescent="0.3">
      <c r="M12" s="54">
        <v>0.01</v>
      </c>
      <c r="N12" s="41"/>
      <c r="O12" s="41"/>
      <c r="P12" s="41"/>
      <c r="Q12" s="41"/>
      <c r="R12" s="41"/>
      <c r="U12">
        <v>-3.1000000000000099</v>
      </c>
      <c r="V12">
        <f>U12*'t test of Plot Yield'!StdError</f>
        <v>-13.055421394109763</v>
      </c>
      <c r="W12" s="5">
        <f t="shared" si="0"/>
        <v>6.1073909865215934E-3</v>
      </c>
      <c r="X12" s="5" t="e">
        <f t="shared" si="1"/>
        <v>#N/A</v>
      </c>
      <c r="Z12">
        <f t="shared" si="2"/>
        <v>0.99738744164998006</v>
      </c>
    </row>
    <row r="13" spans="13:35" x14ac:dyDescent="0.25">
      <c r="U13">
        <v>-3.0000000000000102</v>
      </c>
      <c r="V13">
        <f>U13*'t test of Plot Yield'!StdError</f>
        <v>-12.634278768493321</v>
      </c>
      <c r="W13" s="5">
        <f t="shared" si="0"/>
        <v>7.641488200965183E-3</v>
      </c>
      <c r="X13" s="5" t="e">
        <f t="shared" si="1"/>
        <v>#N/A</v>
      </c>
      <c r="Z13">
        <f t="shared" si="2"/>
        <v>0.99670269014460044</v>
      </c>
    </row>
    <row r="14" spans="13:35" x14ac:dyDescent="0.25">
      <c r="U14">
        <v>-2.9000000000000101</v>
      </c>
      <c r="V14">
        <f>U14*'t test of Plot Yield'!StdError</f>
        <v>-12.213136142876879</v>
      </c>
      <c r="W14" s="5">
        <f t="shared" si="0"/>
        <v>9.5312221998270323E-3</v>
      </c>
      <c r="X14" s="5" t="e">
        <f t="shared" si="1"/>
        <v>#N/A</v>
      </c>
      <c r="Z14">
        <f t="shared" si="2"/>
        <v>0.99584730059886528</v>
      </c>
    </row>
    <row r="15" spans="13:35" x14ac:dyDescent="0.25">
      <c r="U15">
        <v>-2.80000000000001</v>
      </c>
      <c r="V15">
        <f>U15*'t test of Plot Yield'!StdError</f>
        <v>-11.791993517260435</v>
      </c>
      <c r="W15" s="5">
        <f t="shared" si="0"/>
        <v>1.1848162711670131E-2</v>
      </c>
      <c r="X15" s="5" t="e">
        <f t="shared" si="1"/>
        <v>#N/A</v>
      </c>
      <c r="Z15">
        <f t="shared" si="2"/>
        <v>0.99478221737907446</v>
      </c>
    </row>
    <row r="16" spans="13:35" x14ac:dyDescent="0.25">
      <c r="U16">
        <v>-2.7000000000000099</v>
      </c>
      <c r="V16">
        <f>U16*'t test of Plot Yield'!StdError</f>
        <v>-11.370850891643991</v>
      </c>
      <c r="W16" s="5">
        <f t="shared" si="0"/>
        <v>1.4674545245240605E-2</v>
      </c>
      <c r="X16" s="5" t="e">
        <f t="shared" si="1"/>
        <v>#N/A</v>
      </c>
      <c r="Z16">
        <f t="shared" si="2"/>
        <v>0.99346069894769495</v>
      </c>
    </row>
    <row r="17" spans="21:26" x14ac:dyDescent="0.25">
      <c r="U17">
        <v>-2.6000000000000099</v>
      </c>
      <c r="V17">
        <f>U17*'t test of Plot Yield'!StdError</f>
        <v>-10.94970826602755</v>
      </c>
      <c r="W17" s="5">
        <f t="shared" si="0"/>
        <v>1.8103614214236809E-2</v>
      </c>
      <c r="X17" s="5" t="e">
        <f t="shared" si="1"/>
        <v>#N/A</v>
      </c>
      <c r="Z17">
        <f t="shared" si="2"/>
        <v>0.9918272309714371</v>
      </c>
    </row>
    <row r="18" spans="21:26" x14ac:dyDescent="0.25">
      <c r="U18">
        <v>-2.5000000000000102</v>
      </c>
      <c r="V18">
        <f>U18*'t test of Plot Yield'!StdError</f>
        <v>-10.528565640411108</v>
      </c>
      <c r="W18" s="5">
        <f t="shared" si="0"/>
        <v>2.2239510609626721E-2</v>
      </c>
      <c r="X18" s="5" t="e">
        <f t="shared" si="1"/>
        <v>#N/A</v>
      </c>
      <c r="Z18">
        <f t="shared" si="2"/>
        <v>0.98981642658821045</v>
      </c>
    </row>
    <row r="19" spans="21:26" x14ac:dyDescent="0.25">
      <c r="U19">
        <v>-2.4000000000000101</v>
      </c>
      <c r="V19">
        <f>U19*'t test of Plot Yield'!StdError</f>
        <v>-10.107423014794666</v>
      </c>
      <c r="W19" s="5">
        <f t="shared" si="0"/>
        <v>2.7196537479382086E-2</v>
      </c>
      <c r="X19" s="5" t="e">
        <f t="shared" si="1"/>
        <v>#N/A</v>
      </c>
      <c r="Z19">
        <f t="shared" si="2"/>
        <v>0.98735196754555987</v>
      </c>
    </row>
    <row r="20" spans="21:26" x14ac:dyDescent="0.25">
      <c r="U20">
        <v>-2.30000000000001</v>
      </c>
      <c r="V20">
        <f>U20*'t test of Plot Yield'!StdError</f>
        <v>-9.6862803891782221</v>
      </c>
      <c r="W20" s="5">
        <f t="shared" si="0"/>
        <v>3.3097620024266826E-2</v>
      </c>
      <c r="X20" s="5" t="e">
        <f t="shared" si="1"/>
        <v>#N/A</v>
      </c>
      <c r="Z20">
        <f t="shared" si="2"/>
        <v>0.98434565749013736</v>
      </c>
    </row>
    <row r="21" spans="21:26" x14ac:dyDescent="0.25">
      <c r="U21">
        <v>-2.2000000000000099</v>
      </c>
      <c r="V21">
        <f>U21*'t test of Plot Yield'!StdError</f>
        <v>-9.2651377635617784</v>
      </c>
      <c r="W21" s="5">
        <f t="shared" si="0"/>
        <v>4.0071771640151188E-2</v>
      </c>
      <c r="X21" s="5" t="e">
        <f t="shared" si="1"/>
        <v>#N/A</v>
      </c>
      <c r="Z21">
        <f t="shared" si="2"/>
        <v>0.98069667739421429</v>
      </c>
    </row>
    <row r="22" spans="21:26" x14ac:dyDescent="0.25">
      <c r="U22">
        <v>-2.1000000000000099</v>
      </c>
      <c r="V22">
        <f>U22*'t test of Plot Yield'!StdError</f>
        <v>-8.8439951379453365</v>
      </c>
      <c r="W22" s="5">
        <f t="shared" si="0"/>
        <v>4.825038822837921E-2</v>
      </c>
      <c r="X22" s="5" t="e">
        <f t="shared" si="1"/>
        <v>#N/A</v>
      </c>
      <c r="Z22">
        <f t="shared" si="2"/>
        <v>0.97629115158412705</v>
      </c>
    </row>
    <row r="23" spans="21:26" x14ac:dyDescent="0.25">
      <c r="U23">
        <v>-2.0000000000000102</v>
      </c>
      <c r="V23">
        <f>U23*'t test of Plot Yield'!StdError</f>
        <v>-8.4228525123288946</v>
      </c>
      <c r="W23" s="5">
        <f t="shared" si="0"/>
        <v>5.7762226382411436E-2</v>
      </c>
      <c r="X23" s="5" t="e">
        <f t="shared" si="1"/>
        <v>#N/A</v>
      </c>
      <c r="Z23">
        <f t="shared" si="2"/>
        <v>0.9710021491487526</v>
      </c>
    </row>
    <row r="24" spans="21:26" x14ac:dyDescent="0.25">
      <c r="U24">
        <v>-1.9000000000000099</v>
      </c>
      <c r="V24">
        <f>U24*'t test of Plot Yield'!StdError</f>
        <v>-8.001709886712451</v>
      </c>
      <c r="W24" s="5">
        <f t="shared" si="0"/>
        <v>6.8726982058118696E-2</v>
      </c>
      <c r="X24" s="5" t="e">
        <f t="shared" si="1"/>
        <v>#N/A</v>
      </c>
      <c r="Z24">
        <f t="shared" si="2"/>
        <v>0.96469025714594114</v>
      </c>
    </row>
    <row r="25" spans="21:26" x14ac:dyDescent="0.25">
      <c r="U25">
        <v>-1.80000000000001</v>
      </c>
      <c r="V25">
        <f>U25*'t test of Plot Yield'!StdError</f>
        <v>-7.5805672610960091</v>
      </c>
      <c r="W25" s="5">
        <f t="shared" si="0"/>
        <v>8.1247479017452606E-2</v>
      </c>
      <c r="X25" s="5" t="e">
        <f t="shared" si="1"/>
        <v>#N/A</v>
      </c>
      <c r="Z25">
        <f t="shared" si="2"/>
        <v>0.95720486600440835</v>
      </c>
    </row>
    <row r="26" spans="21:26" x14ac:dyDescent="0.25">
      <c r="U26">
        <v>-1.7000000000000099</v>
      </c>
      <c r="V26">
        <f>U26*'t test of Plot Yield'!StdError</f>
        <v>-7.1594246354795663</v>
      </c>
      <c r="W26" s="5">
        <f t="shared" si="0"/>
        <v>9.5400601944619648E-2</v>
      </c>
      <c r="X26" s="5" t="e">
        <f t="shared" si="1"/>
        <v>#N/A</v>
      </c>
      <c r="Z26">
        <f t="shared" si="2"/>
        <v>0.94838630057890994</v>
      </c>
    </row>
    <row r="27" spans="21:26" x14ac:dyDescent="0.25">
      <c r="U27">
        <v>-1.6000000000000101</v>
      </c>
      <c r="V27">
        <f>U27*'t test of Plot Yield'!StdError</f>
        <v>-6.7382820098631244</v>
      </c>
      <c r="W27" s="5">
        <f t="shared" si="0"/>
        <v>0.11122726479659457</v>
      </c>
      <c r="X27" s="5" t="e">
        <f t="shared" si="1"/>
        <v>#N/A</v>
      </c>
      <c r="Z27">
        <f t="shared" si="2"/>
        <v>0.93806890926855613</v>
      </c>
    </row>
    <row r="28" spans="21:26" x14ac:dyDescent="0.25">
      <c r="U28">
        <v>-1.50000000000001</v>
      </c>
      <c r="V28">
        <f>U28*'t test of Plot Yield'!StdError</f>
        <v>-6.3171393842466808</v>
      </c>
      <c r="W28" s="5">
        <f t="shared" si="0"/>
        <v>0.12872188240170018</v>
      </c>
      <c r="X28" s="5" t="e">
        <f t="shared" si="1"/>
        <v>#N/A</v>
      </c>
      <c r="Z28">
        <f t="shared" si="2"/>
        <v>0.92608518581038235</v>
      </c>
    </row>
    <row r="29" spans="21:26" x14ac:dyDescent="0.25">
      <c r="U29">
        <v>-1.4000000000000099</v>
      </c>
      <c r="V29">
        <f>U29*'t test of Plot Yield'!StdError</f>
        <v>-5.895996758630238</v>
      </c>
      <c r="W29" s="5">
        <f t="shared" si="0"/>
        <v>0.14782199806547905</v>
      </c>
      <c r="X29" s="5" t="e">
        <f t="shared" si="1"/>
        <v>#N/A</v>
      </c>
      <c r="Z29">
        <f t="shared" si="2"/>
        <v>0.91227094230504546</v>
      </c>
    </row>
    <row r="30" spans="21:26" x14ac:dyDescent="0.25">
      <c r="U30">
        <v>-1.30000000000001</v>
      </c>
      <c r="V30">
        <f>U30*'t test of Plot Yield'!StdError</f>
        <v>-5.4748541330137961</v>
      </c>
      <c r="W30" s="5">
        <f t="shared" si="0"/>
        <v>0.16839889121079998</v>
      </c>
      <c r="X30" s="5" t="e">
        <f t="shared" si="1"/>
        <v>#N/A</v>
      </c>
      <c r="Z30">
        <f t="shared" si="2"/>
        <v>0.89647147797823679</v>
      </c>
    </row>
    <row r="31" spans="21:26" x14ac:dyDescent="0.25">
      <c r="U31">
        <v>-1.2000000000000099</v>
      </c>
      <c r="V31">
        <f>U31*'t test of Plot Yield'!StdError</f>
        <v>-5.0537115073973533</v>
      </c>
      <c r="W31" s="5">
        <f t="shared" si="0"/>
        <v>0.19025012092246163</v>
      </c>
      <c r="X31" s="5" t="e">
        <f t="shared" si="1"/>
        <v>#N/A</v>
      </c>
      <c r="Z31">
        <f t="shared" si="2"/>
        <v>0.87854859874025437</v>
      </c>
    </row>
    <row r="32" spans="21:26" x14ac:dyDescent="0.25">
      <c r="U32">
        <v>-1.1000000000000101</v>
      </c>
      <c r="V32">
        <f>U32*'t test of Plot Yield'!StdError</f>
        <v>-4.6325688817809114</v>
      </c>
      <c r="W32" s="5">
        <f t="shared" si="0"/>
        <v>0.21309502504530795</v>
      </c>
      <c r="X32" s="5" t="e">
        <f t="shared" si="1"/>
        <v>#N/A</v>
      </c>
      <c r="Z32">
        <f t="shared" si="2"/>
        <v>0.85838824314325557</v>
      </c>
    </row>
    <row r="33" spans="21:26" x14ac:dyDescent="0.25">
      <c r="U33">
        <v>-1.00000000000001</v>
      </c>
      <c r="V33">
        <f>U33*'t test of Plot Yield'!StdError</f>
        <v>-4.2114262561644678</v>
      </c>
      <c r="W33" s="5">
        <f t="shared" si="0"/>
        <v>0.23657416274152734</v>
      </c>
      <c r="X33" s="5" t="e">
        <f t="shared" si="1"/>
        <v>#N/A</v>
      </c>
      <c r="Z33">
        <f t="shared" si="2"/>
        <v>0.83590836905966703</v>
      </c>
    </row>
    <row r="34" spans="21:26" x14ac:dyDescent="0.25">
      <c r="U34">
        <v>-0.90000000000001001</v>
      </c>
      <c r="V34">
        <f>U34*'t test of Plot Yield'!StdError</f>
        <v>-3.7902836305480254</v>
      </c>
      <c r="W34" s="5">
        <f t="shared" si="0"/>
        <v>0.26025353983738669</v>
      </c>
      <c r="X34" s="5" t="e">
        <f t="shared" si="1"/>
        <v>#N/A</v>
      </c>
      <c r="Z34">
        <f t="shared" si="2"/>
        <v>0.81106666300742614</v>
      </c>
    </row>
    <row r="35" spans="21:26" x14ac:dyDescent="0.25">
      <c r="U35">
        <v>-0.80000000000001004</v>
      </c>
      <c r="V35">
        <f>U35*'t test of Plot Yield'!StdError</f>
        <v>-3.3691410049315831</v>
      </c>
      <c r="W35" s="5">
        <f t="shared" si="0"/>
        <v>0.28363418110071631</v>
      </c>
      <c r="X35" s="5" t="e">
        <f t="shared" si="1"/>
        <v>#N/A</v>
      </c>
      <c r="Z35">
        <f t="shared" si="2"/>
        <v>0.78386756281830139</v>
      </c>
    </row>
    <row r="36" spans="21:26" x14ac:dyDescent="0.25">
      <c r="U36">
        <v>-0.70000000000002005</v>
      </c>
      <c r="V36">
        <f>U36*'t test of Plot Yield'!StdError</f>
        <v>-2.9479983793151825</v>
      </c>
      <c r="W36" s="5">
        <f t="shared" si="0"/>
        <v>0.3061672183288181</v>
      </c>
      <c r="X36" s="5" t="e">
        <f t="shared" si="1"/>
        <v>#N/A</v>
      </c>
      <c r="Z36">
        <f t="shared" si="2"/>
        <v>0.75436804677100922</v>
      </c>
    </row>
    <row r="37" spans="21:26" x14ac:dyDescent="0.25">
      <c r="U37">
        <v>-0.60000000000001996</v>
      </c>
      <c r="V37">
        <f>U37*'t test of Plot Yield'!StdError</f>
        <v>-2.5268557536987397</v>
      </c>
      <c r="W37" s="5">
        <f t="shared" si="0"/>
        <v>0.32727417367262029</v>
      </c>
      <c r="X37" s="5" t="e">
        <f t="shared" si="1"/>
        <v>#N/A</v>
      </c>
      <c r="Z37">
        <f t="shared" si="2"/>
        <v>0.72268164927127532</v>
      </c>
    </row>
    <row r="38" spans="21:26" x14ac:dyDescent="0.25">
      <c r="U38">
        <v>-0.50000000000001998</v>
      </c>
      <c r="V38">
        <f>U38*'t test of Plot Yield'!StdError</f>
        <v>-2.1057131280822974</v>
      </c>
      <c r="W38" s="5">
        <f t="shared" si="0"/>
        <v>0.34637157930974094</v>
      </c>
      <c r="X38" s="5" t="e">
        <f t="shared" si="1"/>
        <v>#N/A</v>
      </c>
      <c r="Z38">
        <f t="shared" si="2"/>
        <v>0.68898022196226583</v>
      </c>
    </row>
    <row r="39" spans="21:26" x14ac:dyDescent="0.25">
      <c r="U39">
        <v>-0.40000000000002001</v>
      </c>
      <c r="V39">
        <f>U39*'t test of Plot Yield'!StdError</f>
        <v>-1.6845705024658546</v>
      </c>
      <c r="W39" s="5">
        <f t="shared" si="0"/>
        <v>0.36289854864319621</v>
      </c>
      <c r="X39" s="5" t="e">
        <f t="shared" si="1"/>
        <v>#N/A</v>
      </c>
      <c r="Z39">
        <f t="shared" si="2"/>
        <v>0.65349307172235305</v>
      </c>
    </row>
    <row r="40" spans="21:26" x14ac:dyDescent="0.25">
      <c r="U40">
        <v>-0.30000000000001997</v>
      </c>
      <c r="V40">
        <f>U40*'t test of Plot Yield'!StdError</f>
        <v>-1.2634278768494118</v>
      </c>
      <c r="W40" s="5">
        <f t="shared" si="0"/>
        <v>0.37634547048256145</v>
      </c>
      <c r="X40" s="5" t="e">
        <f t="shared" si="1"/>
        <v>#N/A</v>
      </c>
      <c r="Z40">
        <f t="shared" si="2"/>
        <v>0.61650326865609173</v>
      </c>
    </row>
    <row r="41" spans="21:26" x14ac:dyDescent="0.25">
      <c r="U41">
        <v>-0.20000000000002</v>
      </c>
      <c r="V41">
        <f>U41*'t test of Plot Yield'!StdError</f>
        <v>-0.84228525123296938</v>
      </c>
      <c r="W41" s="5">
        <f t="shared" si="0"/>
        <v>0.38628170431658815</v>
      </c>
      <c r="X41" s="5" t="e">
        <f t="shared" si="1"/>
        <v>#N/A</v>
      </c>
      <c r="Z41">
        <f t="shared" si="2"/>
        <v>0.57834111621671425</v>
      </c>
    </row>
    <row r="42" spans="21:26" x14ac:dyDescent="0.25">
      <c r="U42">
        <v>-0.10000000000002</v>
      </c>
      <c r="V42">
        <f>U42*'t test of Plot Yield'!StdError</f>
        <v>-0.42114262561652682</v>
      </c>
      <c r="W42" s="5">
        <f t="shared" si="0"/>
        <v>0.39238006662875624</v>
      </c>
      <c r="X42" s="5" t="e">
        <f t="shared" si="1"/>
        <v>#N/A</v>
      </c>
      <c r="Z42">
        <f t="shared" si="2"/>
        <v>0.53937499407724476</v>
      </c>
    </row>
    <row r="43" spans="21:26" x14ac:dyDescent="0.25">
      <c r="U43">
        <v>-2.0428103653102899E-14</v>
      </c>
      <c r="V43">
        <f>U43*'t test of Plot Yield'!StdError</f>
        <v>-8.6031452088325983E-14</v>
      </c>
      <c r="W43" s="5">
        <f t="shared" si="0"/>
        <v>0.39443604591891307</v>
      </c>
      <c r="X43" s="5" t="e">
        <f t="shared" si="1"/>
        <v>#N/A</v>
      </c>
      <c r="Y43" s="5">
        <f>W43</f>
        <v>0.39443604591891307</v>
      </c>
      <c r="Z43">
        <f t="shared" si="2"/>
        <v>0.5</v>
      </c>
    </row>
    <row r="44" spans="21:26" x14ac:dyDescent="0.25">
      <c r="U44" s="3">
        <v>9.9999999999980105E-2</v>
      </c>
      <c r="V44">
        <f>U44*'t test of Plot Yield'!StdError</f>
        <v>0.42114262561635879</v>
      </c>
      <c r="W44" s="5">
        <f t="shared" si="0"/>
        <v>0.39238006662875791</v>
      </c>
      <c r="X44" s="5" t="e">
        <f t="shared" si="1"/>
        <v>#N/A</v>
      </c>
      <c r="Z44">
        <f t="shared" ref="Z44:Z59" si="3">_xlfn.T.DIST.RT(U44,22)</f>
        <v>0.46062500592277084</v>
      </c>
    </row>
    <row r="45" spans="21:26" x14ac:dyDescent="0.25">
      <c r="U45">
        <v>0.19999999999998</v>
      </c>
      <c r="V45">
        <f>U45*'t test of Plot Yield'!StdError</f>
        <v>0.84228525123280096</v>
      </c>
      <c r="W45" s="5">
        <f t="shared" si="0"/>
        <v>0.38628170431659137</v>
      </c>
      <c r="X45" s="5" t="e">
        <f t="shared" si="1"/>
        <v>#N/A</v>
      </c>
      <c r="Z45">
        <f t="shared" si="3"/>
        <v>0.42165888378330119</v>
      </c>
    </row>
    <row r="46" spans="21:26" x14ac:dyDescent="0.25">
      <c r="U46">
        <v>0.29999999999998</v>
      </c>
      <c r="V46">
        <f>U46*'t test of Plot Yield'!StdError</f>
        <v>1.2634278768492435</v>
      </c>
      <c r="W46" s="5">
        <f t="shared" si="0"/>
        <v>0.37634547048256611</v>
      </c>
      <c r="X46" s="5" t="e">
        <f t="shared" si="1"/>
        <v>#N/A</v>
      </c>
      <c r="Z46">
        <f t="shared" si="3"/>
        <v>0.38349673134392331</v>
      </c>
    </row>
    <row r="47" spans="21:26" x14ac:dyDescent="0.25">
      <c r="U47">
        <v>0.39999999999997998</v>
      </c>
      <c r="V47">
        <f>U47*'t test of Plot Yield'!StdError</f>
        <v>1.6845705024656861</v>
      </c>
      <c r="W47" s="5">
        <f t="shared" si="0"/>
        <v>0.3628985486432022</v>
      </c>
      <c r="X47" s="5" t="e">
        <f t="shared" si="1"/>
        <v>#N/A</v>
      </c>
      <c r="Z47">
        <f t="shared" si="3"/>
        <v>0.3465069282776615</v>
      </c>
    </row>
    <row r="48" spans="21:26" x14ac:dyDescent="0.25">
      <c r="U48">
        <v>0.49999999999998002</v>
      </c>
      <c r="V48">
        <f>U48*'t test of Plot Yield'!StdError</f>
        <v>2.1057131280821286</v>
      </c>
      <c r="W48" s="5">
        <f t="shared" si="0"/>
        <v>0.3463715793097481</v>
      </c>
      <c r="X48" s="5" t="e">
        <f t="shared" si="1"/>
        <v>#N/A</v>
      </c>
      <c r="Z48">
        <f t="shared" si="3"/>
        <v>0.31101977803774805</v>
      </c>
    </row>
    <row r="49" spans="21:26" x14ac:dyDescent="0.25">
      <c r="U49">
        <v>0.59999999999997999</v>
      </c>
      <c r="V49">
        <f>U49*'t test of Plot Yield'!StdError</f>
        <v>2.5268557536985714</v>
      </c>
      <c r="W49" s="5">
        <f t="shared" si="0"/>
        <v>0.32727417367262834</v>
      </c>
      <c r="X49" s="5" t="e">
        <f t="shared" si="1"/>
        <v>#N/A</v>
      </c>
      <c r="Z49">
        <f t="shared" si="3"/>
        <v>0.27731835072873767</v>
      </c>
    </row>
    <row r="50" spans="21:26" x14ac:dyDescent="0.25">
      <c r="U50">
        <v>0.69999999999997997</v>
      </c>
      <c r="V50">
        <f>U50*'t test of Plot Yield'!StdError</f>
        <v>2.9479983793150137</v>
      </c>
      <c r="W50" s="5">
        <f t="shared" si="0"/>
        <v>0.30616721832882687</v>
      </c>
      <c r="X50" s="5" t="e">
        <f t="shared" si="1"/>
        <v>#N/A</v>
      </c>
      <c r="Z50">
        <f t="shared" si="3"/>
        <v>0.24563195322900311</v>
      </c>
    </row>
    <row r="51" spans="21:26" x14ac:dyDescent="0.25">
      <c r="U51">
        <v>0.79999999999997995</v>
      </c>
      <c r="V51">
        <f>U51*'t test of Plot Yield'!StdError</f>
        <v>3.3691410049314565</v>
      </c>
      <c r="W51" s="5">
        <f t="shared" si="0"/>
        <v>0.28363418110072325</v>
      </c>
      <c r="X51" s="5" t="e">
        <f t="shared" si="1"/>
        <v>#N/A</v>
      </c>
      <c r="Z51">
        <f t="shared" si="3"/>
        <v>0.21613243718170722</v>
      </c>
    </row>
    <row r="52" spans="21:26" x14ac:dyDescent="0.25">
      <c r="U52">
        <v>0.89999999999998004</v>
      </c>
      <c r="V52">
        <f>U52*'t test of Plot Yield'!StdError</f>
        <v>3.7902836305478993</v>
      </c>
      <c r="W52" s="5">
        <f t="shared" si="0"/>
        <v>0.26025353983739374</v>
      </c>
      <c r="X52" s="5" t="e">
        <f t="shared" si="1"/>
        <v>#N/A</v>
      </c>
      <c r="Z52">
        <f t="shared" si="3"/>
        <v>0.18893333699258164</v>
      </c>
    </row>
    <row r="53" spans="21:26" s="3" customFormat="1" x14ac:dyDescent="0.25">
      <c r="U53">
        <v>0.99999999999998002</v>
      </c>
      <c r="V53">
        <f>U53*'t test of Plot Yield'!StdError</f>
        <v>4.2114262561643416</v>
      </c>
      <c r="W53" s="5">
        <f t="shared" si="0"/>
        <v>0.23657416274153437</v>
      </c>
      <c r="X53" s="5" t="e">
        <f t="shared" si="1"/>
        <v>#N/A</v>
      </c>
      <c r="Y53" s="5"/>
      <c r="Z53">
        <f t="shared" si="3"/>
        <v>0.16409163094034007</v>
      </c>
    </row>
    <row r="54" spans="21:26" x14ac:dyDescent="0.25">
      <c r="U54">
        <v>1.0999999999999801</v>
      </c>
      <c r="V54">
        <f>U54*'t test of Plot Yield'!StdError</f>
        <v>4.6325688817807844</v>
      </c>
      <c r="W54" s="5">
        <f t="shared" si="0"/>
        <v>0.21309502504531491</v>
      </c>
      <c r="X54" s="5" t="e">
        <f t="shared" si="1"/>
        <v>#N/A</v>
      </c>
      <c r="Z54">
        <f t="shared" si="3"/>
        <v>0.1416117568567512</v>
      </c>
    </row>
    <row r="55" spans="21:26" x14ac:dyDescent="0.25">
      <c r="U55">
        <v>1.19999999999998</v>
      </c>
      <c r="V55">
        <f>U55*'t test of Plot Yield'!StdError</f>
        <v>5.0537115073972272</v>
      </c>
      <c r="W55" s="5">
        <f t="shared" si="0"/>
        <v>0.19025012092246835</v>
      </c>
      <c r="X55" s="5" t="e">
        <f t="shared" si="1"/>
        <v>#N/A</v>
      </c>
      <c r="Z55">
        <f t="shared" si="3"/>
        <v>0.12145140125975137</v>
      </c>
    </row>
    <row r="56" spans="21:26" x14ac:dyDescent="0.25">
      <c r="U56">
        <v>1.2999999999999801</v>
      </c>
      <c r="V56">
        <f>U56*'t test of Plot Yield'!StdError</f>
        <v>5.47485413301367</v>
      </c>
      <c r="W56" s="5">
        <f t="shared" si="0"/>
        <v>0.1683988912108064</v>
      </c>
      <c r="X56" s="5" t="e">
        <f t="shared" si="1"/>
        <v>#N/A</v>
      </c>
      <c r="Z56">
        <f t="shared" si="3"/>
        <v>0.10352852202176807</v>
      </c>
    </row>
    <row r="57" spans="21:26" x14ac:dyDescent="0.25">
      <c r="U57">
        <v>1.3999999999999799</v>
      </c>
      <c r="V57">
        <f>U57*'t test of Plot Yield'!StdError</f>
        <v>5.8959967586301119</v>
      </c>
      <c r="W57" s="5">
        <f t="shared" si="0"/>
        <v>0.14782199806548496</v>
      </c>
      <c r="X57" s="5" t="e">
        <f t="shared" ref="X57:X59" si="4">IF(Z57&lt;=$M$12,W57,#N/A)</f>
        <v>#N/A</v>
      </c>
      <c r="Z57">
        <f t="shared" si="3"/>
        <v>8.7729057694958923E-2</v>
      </c>
    </row>
    <row r="58" spans="21:26" x14ac:dyDescent="0.25">
      <c r="U58">
        <v>1.49999999999998</v>
      </c>
      <c r="V58">
        <f>U58*'t test of Plot Yield'!StdError</f>
        <v>6.3171393842465546</v>
      </c>
      <c r="W58" s="5">
        <f t="shared" ref="W58:W85" si="5">_xlfn.T.DIST(U58,22,FALSE)</f>
        <v>0.12872188240170573</v>
      </c>
      <c r="X58" s="5" t="e">
        <f t="shared" si="4"/>
        <v>#N/A</v>
      </c>
      <c r="Z58">
        <f t="shared" si="3"/>
        <v>7.3914814189621453E-2</v>
      </c>
    </row>
    <row r="59" spans="21:26" x14ac:dyDescent="0.25">
      <c r="U59">
        <v>1.5999999999999801</v>
      </c>
      <c r="V59">
        <f>U59*'t test of Plot Yield'!StdError</f>
        <v>6.7382820098629974</v>
      </c>
      <c r="W59" s="5">
        <f t="shared" si="5"/>
        <v>0.11122726479659961</v>
      </c>
      <c r="X59" s="5" t="e">
        <f t="shared" si="4"/>
        <v>#N/A</v>
      </c>
      <c r="Z59">
        <f t="shared" si="3"/>
        <v>6.1931090731447112E-2</v>
      </c>
    </row>
    <row r="60" spans="21:26" x14ac:dyDescent="0.25">
      <c r="U60">
        <v>1.69999999999998</v>
      </c>
      <c r="V60">
        <f>U60*'t test of Plot Yield'!StdError</f>
        <v>7.1594246354794402</v>
      </c>
      <c r="W60" s="5">
        <f t="shared" si="5"/>
        <v>9.5400601944624158E-2</v>
      </c>
      <c r="X60" s="5" t="e">
        <f>IF(Z60&lt;=$M$12,W60,#N/A)</f>
        <v>#N/A</v>
      </c>
      <c r="Z60">
        <f>_xlfn.T.DIST.RT(U60,22)</f>
        <v>5.1613699421092799E-2</v>
      </c>
    </row>
    <row r="61" spans="21:26" x14ac:dyDescent="0.25">
      <c r="U61">
        <v>1.7999999999999801</v>
      </c>
      <c r="V61">
        <f>U61*'t test of Plot Yield'!StdError</f>
        <v>7.580567261095883</v>
      </c>
      <c r="W61" s="5">
        <f t="shared" si="5"/>
        <v>8.1247479017456603E-2</v>
      </c>
      <c r="X61" s="5" t="e">
        <f>IF(Z61&lt;=$M$12,W61,#N/A)</f>
        <v>#N/A</v>
      </c>
      <c r="Z61">
        <f>_xlfn.T.DIST.RT(U61,22)</f>
        <v>4.2795133995594245E-2</v>
      </c>
    </row>
    <row r="62" spans="21:26" x14ac:dyDescent="0.25">
      <c r="U62">
        <v>1.8999999999999799</v>
      </c>
      <c r="V62">
        <f>U62*'t test of Plot Yield'!StdError</f>
        <v>8.0017098867123249</v>
      </c>
      <c r="W62" s="5">
        <f t="shared" si="5"/>
        <v>6.8726982058122194E-2</v>
      </c>
      <c r="X62" s="5" t="e">
        <f t="shared" ref="X62:X85" si="6">IF(Z62&lt;=$M$12,W62,#N/A)</f>
        <v>#N/A</v>
      </c>
      <c r="Z62">
        <f t="shared" ref="Z62:Z85" si="7">_xlfn.T.DIST.RT(U62,22)</f>
        <v>3.5309742854061008E-2</v>
      </c>
    </row>
    <row r="63" spans="21:26" x14ac:dyDescent="0.25">
      <c r="U63">
        <v>1.99999999999998</v>
      </c>
      <c r="V63">
        <f>U63*'t test of Plot Yield'!StdError</f>
        <v>8.4228525123287685</v>
      </c>
      <c r="W63" s="5">
        <f t="shared" si="5"/>
        <v>5.7762226382414544E-2</v>
      </c>
      <c r="X63" s="5" t="e">
        <f t="shared" si="6"/>
        <v>#N/A</v>
      </c>
      <c r="Z63">
        <f t="shared" si="7"/>
        <v>2.8997850851249164E-2</v>
      </c>
    </row>
    <row r="64" spans="21:26" x14ac:dyDescent="0.25">
      <c r="U64">
        <v>2.0999999999999699</v>
      </c>
      <c r="V64">
        <f>U64*'t test of Plot Yield'!StdError</f>
        <v>8.8439951379451678</v>
      </c>
      <c r="W64" s="5">
        <f t="shared" si="5"/>
        <v>4.8250388228382762E-2</v>
      </c>
      <c r="X64" s="5" t="e">
        <f t="shared" si="6"/>
        <v>#N/A</v>
      </c>
      <c r="Z64">
        <f t="shared" si="7"/>
        <v>2.3708848415874898E-2</v>
      </c>
    </row>
    <row r="65" spans="21:26" x14ac:dyDescent="0.25">
      <c r="U65">
        <v>2.19999999999997</v>
      </c>
      <c r="V65">
        <f>U65*'t test of Plot Yield'!StdError</f>
        <v>9.2651377635616115</v>
      </c>
      <c r="W65" s="5">
        <f t="shared" si="5"/>
        <v>4.007177164015422E-2</v>
      </c>
      <c r="X65" s="5" t="e">
        <f t="shared" si="6"/>
        <v>#N/A</v>
      </c>
      <c r="Z65">
        <f t="shared" si="7"/>
        <v>1.9303322605787241E-2</v>
      </c>
    </row>
    <row r="66" spans="21:26" x14ac:dyDescent="0.25">
      <c r="U66">
        <v>2.2999999999999701</v>
      </c>
      <c r="V66">
        <f>U66*'t test of Plot Yield'!StdError</f>
        <v>9.6862803891780533</v>
      </c>
      <c r="W66" s="5">
        <f t="shared" si="5"/>
        <v>3.3097620024269407E-2</v>
      </c>
      <c r="X66" s="5" t="e">
        <f t="shared" si="6"/>
        <v>#N/A</v>
      </c>
      <c r="Z66">
        <f t="shared" si="7"/>
        <v>1.5654342509863937E-2</v>
      </c>
    </row>
    <row r="67" spans="21:26" x14ac:dyDescent="0.25">
      <c r="U67">
        <v>2.3999999999999702</v>
      </c>
      <c r="V67">
        <f>U67*'t test of Plot Yield'!StdError</f>
        <v>10.107423014794497</v>
      </c>
      <c r="W67" s="5">
        <f t="shared" si="5"/>
        <v>2.7196537479384251E-2</v>
      </c>
      <c r="X67" s="5" t="e">
        <f t="shared" si="6"/>
        <v>#N/A</v>
      </c>
      <c r="Z67">
        <f t="shared" si="7"/>
        <v>1.2648032454441188E-2</v>
      </c>
    </row>
    <row r="68" spans="21:26" x14ac:dyDescent="0.25">
      <c r="U68">
        <v>2.4999999999999698</v>
      </c>
      <c r="V68">
        <f>U68*'t test of Plot Yield'!StdError</f>
        <v>10.528565640410937</v>
      </c>
      <c r="W68" s="5">
        <f t="shared" si="5"/>
        <v>2.2239510609628567E-2</v>
      </c>
      <c r="X68" s="5" t="e">
        <f t="shared" si="6"/>
        <v>#N/A</v>
      </c>
      <c r="Z68">
        <f t="shared" si="7"/>
        <v>1.0183573411790407E-2</v>
      </c>
    </row>
    <row r="69" spans="21:26" x14ac:dyDescent="0.25">
      <c r="U69">
        <v>2.5999999999999699</v>
      </c>
      <c r="V69">
        <f>U69*'t test of Plot Yield'!StdError</f>
        <v>10.949708266027381</v>
      </c>
      <c r="W69" s="5">
        <f t="shared" si="5"/>
        <v>1.8103614214238301E-2</v>
      </c>
      <c r="X69" s="5">
        <f t="shared" si="6"/>
        <v>1.8103614214238301E-2</v>
      </c>
      <c r="Z69">
        <f t="shared" si="7"/>
        <v>8.1727690285635854E-3</v>
      </c>
    </row>
    <row r="70" spans="21:26" x14ac:dyDescent="0.25">
      <c r="U70">
        <v>2.69999999999997</v>
      </c>
      <c r="V70">
        <f>U70*'t test of Plot Yield'!StdError</f>
        <v>11.370850891643824</v>
      </c>
      <c r="W70" s="5">
        <f t="shared" si="5"/>
        <v>1.4674545245241836E-2</v>
      </c>
      <c r="X70" s="5">
        <f t="shared" si="6"/>
        <v>1.4674545245241836E-2</v>
      </c>
      <c r="Z70">
        <f t="shared" si="7"/>
        <v>6.539301052305639E-3</v>
      </c>
    </row>
    <row r="71" spans="21:26" x14ac:dyDescent="0.25">
      <c r="U71">
        <v>2.7999999999999701</v>
      </c>
      <c r="V71">
        <f>U71*'t test of Plot Yield'!StdError</f>
        <v>11.791993517260266</v>
      </c>
      <c r="W71" s="5">
        <f t="shared" si="5"/>
        <v>1.1848162711671162E-2</v>
      </c>
      <c r="X71" s="5">
        <f t="shared" si="6"/>
        <v>1.1848162711671162E-2</v>
      </c>
      <c r="Z71">
        <f t="shared" si="7"/>
        <v>5.2177826209260092E-3</v>
      </c>
    </row>
    <row r="72" spans="21:26" x14ac:dyDescent="0.25">
      <c r="U72">
        <v>2.8999999999999702</v>
      </c>
      <c r="V72">
        <f>U72*'t test of Plot Yield'!StdError</f>
        <v>12.21313614287671</v>
      </c>
      <c r="W72" s="5">
        <f t="shared" si="5"/>
        <v>9.5312221998278684E-3</v>
      </c>
      <c r="X72" s="5">
        <f t="shared" si="6"/>
        <v>9.5312221998278684E-3</v>
      </c>
      <c r="Z72">
        <f t="shared" si="7"/>
        <v>4.1526994011351079E-3</v>
      </c>
    </row>
    <row r="73" spans="21:26" x14ac:dyDescent="0.25">
      <c r="U73">
        <v>2.9999999999999698</v>
      </c>
      <c r="V73">
        <f>U73*'t test of Plot Yield'!StdError</f>
        <v>12.63427876849315</v>
      </c>
      <c r="W73" s="5">
        <f t="shared" si="5"/>
        <v>7.6414882009658751E-3</v>
      </c>
      <c r="X73" s="5">
        <f t="shared" si="6"/>
        <v>7.6414882009658751E-3</v>
      </c>
      <c r="Z73">
        <f t="shared" si="7"/>
        <v>3.2973098553998785E-3</v>
      </c>
    </row>
    <row r="74" spans="21:26" x14ac:dyDescent="0.25">
      <c r="U74">
        <v>3.0999999999999699</v>
      </c>
      <c r="V74">
        <f>U74*'t test of Plot Yield'!StdError</f>
        <v>13.055421394109594</v>
      </c>
      <c r="W74" s="5">
        <f t="shared" si="5"/>
        <v>6.1073909865221434E-3</v>
      </c>
      <c r="X74" s="5">
        <f t="shared" si="6"/>
        <v>6.1073909865221434E-3</v>
      </c>
      <c r="Z74">
        <f t="shared" si="7"/>
        <v>2.6125583500201692E-3</v>
      </c>
    </row>
    <row r="75" spans="21:26" x14ac:dyDescent="0.25">
      <c r="U75">
        <v>3.19999999999997</v>
      </c>
      <c r="V75">
        <f>U75*'t test of Plot Yield'!StdError</f>
        <v>13.476564019726037</v>
      </c>
      <c r="W75" s="5">
        <f t="shared" si="5"/>
        <v>4.867372061315817E-3</v>
      </c>
      <c r="X75" s="5">
        <f t="shared" si="6"/>
        <v>4.867372061315817E-3</v>
      </c>
      <c r="Z75">
        <f t="shared" si="7"/>
        <v>2.0660392433458291E-3</v>
      </c>
    </row>
    <row r="76" spans="21:26" x14ac:dyDescent="0.25">
      <c r="U76">
        <v>3.2999999999999701</v>
      </c>
      <c r="V76">
        <f>U76*'t test of Plot Yield'!StdError</f>
        <v>13.897706645342479</v>
      </c>
      <c r="W76" s="5">
        <f t="shared" si="5"/>
        <v>3.8690369818632298E-3</v>
      </c>
      <c r="X76" s="5">
        <f t="shared" si="6"/>
        <v>3.8690369818632298E-3</v>
      </c>
      <c r="Z76">
        <f t="shared" si="7"/>
        <v>1.6310369439597548E-3</v>
      </c>
    </row>
    <row r="77" spans="21:26" x14ac:dyDescent="0.25">
      <c r="U77">
        <v>3.3999999999999702</v>
      </c>
      <c r="V77">
        <f>U77*'t test of Plot Yield'!StdError</f>
        <v>14.318849270958923</v>
      </c>
      <c r="W77" s="5">
        <f t="shared" si="5"/>
        <v>3.0682092588401339E-3</v>
      </c>
      <c r="X77" s="5">
        <f t="shared" si="6"/>
        <v>3.0682092588401339E-3</v>
      </c>
      <c r="Z77">
        <f t="shared" si="7"/>
        <v>1.2856563135438133E-3</v>
      </c>
    </row>
    <row r="78" spans="21:26" x14ac:dyDescent="0.25">
      <c r="U78">
        <v>3.4999999999999698</v>
      </c>
      <c r="V78">
        <f>U78*'t test of Plot Yield'!StdError</f>
        <v>14.739991896575363</v>
      </c>
      <c r="W78" s="5">
        <f t="shared" si="5"/>
        <v>2.4279559544127054E-3</v>
      </c>
      <c r="X78" s="5">
        <f t="shared" si="6"/>
        <v>2.4279559544127054E-3</v>
      </c>
      <c r="Z78">
        <f t="shared" si="7"/>
        <v>1.012049594263898E-3</v>
      </c>
    </row>
    <row r="79" spans="21:26" x14ac:dyDescent="0.25">
      <c r="U79">
        <v>3.5999999999999699</v>
      </c>
      <c r="V79">
        <f>U79*'t test of Plot Yield'!StdError</f>
        <v>15.161134522191807</v>
      </c>
      <c r="W79" s="5">
        <f t="shared" si="5"/>
        <v>1.9176354534885991E-3</v>
      </c>
      <c r="X79" s="5">
        <f t="shared" si="6"/>
        <v>1.9176354534885991E-3</v>
      </c>
      <c r="Z79">
        <f t="shared" si="7"/>
        <v>7.9574001337164219E-4</v>
      </c>
    </row>
    <row r="80" spans="21:26" x14ac:dyDescent="0.25">
      <c r="U80">
        <v>3.69999999999997</v>
      </c>
      <c r="V80">
        <f>U80*'t test of Plot Yield'!StdError</f>
        <v>15.58227714780825</v>
      </c>
      <c r="W80" s="5">
        <f t="shared" si="5"/>
        <v>1.5120011603993208E-3</v>
      </c>
      <c r="X80" s="5">
        <f t="shared" si="6"/>
        <v>1.5120011603993208E-3</v>
      </c>
      <c r="Z80">
        <f t="shared" si="7"/>
        <v>6.250380351175848E-4</v>
      </c>
    </row>
    <row r="81" spans="21:26" x14ac:dyDescent="0.25">
      <c r="U81">
        <v>3.7999999999999701</v>
      </c>
      <c r="V81">
        <f>U81*'t test of Plot Yield'!StdError</f>
        <v>16.003419773424692</v>
      </c>
      <c r="W81" s="5">
        <f t="shared" si="5"/>
        <v>1.1903815595240659E-3</v>
      </c>
      <c r="X81" s="5">
        <f t="shared" si="6"/>
        <v>1.1903815595240659E-3</v>
      </c>
      <c r="Z81">
        <f t="shared" si="7"/>
        <v>4.905435482598651E-4</v>
      </c>
    </row>
    <row r="82" spans="21:26" x14ac:dyDescent="0.25">
      <c r="U82">
        <v>3.8999999999999702</v>
      </c>
      <c r="V82">
        <f>U82*'t test of Plot Yield'!StdError</f>
        <v>16.424562399041136</v>
      </c>
      <c r="W82" s="5">
        <f t="shared" si="5"/>
        <v>9.3594692269730008E-4</v>
      </c>
      <c r="X82" s="5">
        <f t="shared" si="6"/>
        <v>9.3594692269730008E-4</v>
      </c>
      <c r="Z82">
        <f t="shared" si="7"/>
        <v>3.8472576615616795E-4</v>
      </c>
    </row>
    <row r="83" spans="21:26" x14ac:dyDescent="0.25">
      <c r="U83">
        <v>3.9999999999999698</v>
      </c>
      <c r="V83">
        <f>U83*'t test of Plot Yield'!StdError</f>
        <v>16.845705024657576</v>
      </c>
      <c r="W83" s="5">
        <f t="shared" si="5"/>
        <v>7.350655424359781E-4</v>
      </c>
      <c r="X83" s="5">
        <f t="shared" si="6"/>
        <v>7.350655424359781E-4</v>
      </c>
      <c r="Z83">
        <f t="shared" si="7"/>
        <v>3.0157197936304849E-4</v>
      </c>
    </row>
    <row r="84" spans="21:26" x14ac:dyDescent="0.25">
      <c r="U84">
        <v>4.0999999999999703</v>
      </c>
      <c r="V84">
        <f>U84*'t test of Plot Yield'!StdError</f>
        <v>17.266847650274023</v>
      </c>
      <c r="W84" s="5">
        <f t="shared" si="5"/>
        <v>5.7674725268076407E-4</v>
      </c>
      <c r="X84" s="5">
        <f t="shared" si="6"/>
        <v>5.7674725268076407E-4</v>
      </c>
      <c r="Z84">
        <f t="shared" si="7"/>
        <v>2.3629628571114443E-4</v>
      </c>
    </row>
    <row r="85" spans="21:26" x14ac:dyDescent="0.25">
      <c r="U85">
        <v>4.19999999999997</v>
      </c>
      <c r="V85">
        <f>U85*'t test of Plot Yield'!StdError</f>
        <v>17.687990275890463</v>
      </c>
      <c r="W85" s="5">
        <f t="shared" si="5"/>
        <v>4.5216870288238963E-4</v>
      </c>
      <c r="X85" s="5">
        <f t="shared" si="6"/>
        <v>4.5216870288238963E-4</v>
      </c>
      <c r="Z85">
        <f t="shared" si="7"/>
        <v>1.8509982476978132E-4</v>
      </c>
    </row>
    <row r="86" spans="21:26" x14ac:dyDescent="0.25">
      <c r="W86" s="5"/>
    </row>
    <row r="87" spans="21:26" x14ac:dyDescent="0.25">
      <c r="W87" s="5"/>
    </row>
    <row r="88" spans="21:26" x14ac:dyDescent="0.25">
      <c r="W88" s="5"/>
    </row>
    <row r="89" spans="21:26" x14ac:dyDescent="0.25">
      <c r="W89" s="5"/>
    </row>
    <row r="90" spans="21:26" x14ac:dyDescent="0.25">
      <c r="W90" s="5"/>
    </row>
    <row r="91" spans="21:26" x14ac:dyDescent="0.25">
      <c r="W91" s="5"/>
    </row>
    <row r="92" spans="21:26" x14ac:dyDescent="0.25">
      <c r="W92" s="5"/>
    </row>
    <row r="93" spans="21:26" x14ac:dyDescent="0.25">
      <c r="W93" s="5"/>
    </row>
    <row r="94" spans="21:26" x14ac:dyDescent="0.25">
      <c r="W94" s="5"/>
    </row>
    <row r="95" spans="21:26" x14ac:dyDescent="0.25">
      <c r="W95" s="5"/>
    </row>
    <row r="96" spans="21:26" x14ac:dyDescent="0.25">
      <c r="W96" s="5"/>
    </row>
    <row r="97" spans="23:23" x14ac:dyDescent="0.25">
      <c r="W97" s="5"/>
    </row>
    <row r="98" spans="23:23" x14ac:dyDescent="0.25">
      <c r="W98" s="5"/>
    </row>
    <row r="99" spans="23:23" x14ac:dyDescent="0.25">
      <c r="W99" s="5"/>
    </row>
    <row r="100" spans="23:23" x14ac:dyDescent="0.25">
      <c r="W100" s="5"/>
    </row>
    <row r="101" spans="23:23" x14ac:dyDescent="0.25">
      <c r="W101" s="5"/>
    </row>
    <row r="102" spans="23:23" x14ac:dyDescent="0.25">
      <c r="W102" s="5"/>
    </row>
    <row r="103" spans="23:23" x14ac:dyDescent="0.25">
      <c r="W103" s="5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M1:AK103"/>
  <sheetViews>
    <sheetView workbookViewId="0">
      <selection activeCell="L20" sqref="L20"/>
    </sheetView>
  </sheetViews>
  <sheetFormatPr defaultRowHeight="15" x14ac:dyDescent="0.25"/>
  <cols>
    <col min="9" max="9" width="9.140625" customWidth="1"/>
    <col min="11" max="11" width="11.42578125" customWidth="1"/>
    <col min="12" max="12" width="12.5703125" customWidth="1"/>
    <col min="13" max="18" width="8.28515625" customWidth="1"/>
    <col min="19" max="19" width="7.42578125" customWidth="1"/>
    <col min="23" max="23" width="9.140625" style="4"/>
    <col min="24" max="24" width="10.140625" style="5" customWidth="1"/>
    <col min="25" max="25" width="9.140625" style="5"/>
    <col min="26" max="26" width="12" style="5" bestFit="1" customWidth="1"/>
    <col min="28" max="28" width="12" bestFit="1" customWidth="1"/>
  </cols>
  <sheetData>
    <row r="1" spans="13:37" x14ac:dyDescent="0.25">
      <c r="M1" s="4"/>
      <c r="N1" s="4"/>
      <c r="O1" s="4"/>
      <c r="P1" s="4"/>
      <c r="Q1" s="4"/>
      <c r="R1" s="4"/>
      <c r="U1" t="s">
        <v>1</v>
      </c>
      <c r="V1" t="s">
        <v>2</v>
      </c>
      <c r="W1" s="4" t="s">
        <v>3</v>
      </c>
      <c r="X1" s="5" t="s">
        <v>4</v>
      </c>
      <c r="Y1" s="5" t="s">
        <v>0</v>
      </c>
      <c r="Z1" s="5" t="s">
        <v>5</v>
      </c>
      <c r="AA1" s="5" t="s">
        <v>37</v>
      </c>
      <c r="AK1" s="1"/>
    </row>
    <row r="2" spans="13:37" x14ac:dyDescent="0.25">
      <c r="M2" s="4"/>
      <c r="N2" s="4"/>
      <c r="O2" s="4"/>
      <c r="P2" s="4"/>
      <c r="Q2" s="4"/>
      <c r="R2" s="4"/>
      <c r="U2">
        <v>-4.0999999999999996</v>
      </c>
      <c r="V2">
        <f>U2*'t test of Plot Yield'!StdError</f>
        <v>-17.266847650274144</v>
      </c>
      <c r="W2" s="5">
        <f t="shared" ref="W2:W57" si="0">_xlfn.T.DIST(U2,22,FALSE)</f>
        <v>5.7674725268072277E-4</v>
      </c>
      <c r="Y2" s="5" t="e">
        <f>IF(AA2&lt;=$M$12,W2,#N/A)</f>
        <v>#N/A</v>
      </c>
      <c r="AA2">
        <f>_xlfn.T.DIST.RT(U2,22)</f>
        <v>0.99976370371428891</v>
      </c>
      <c r="AK2" s="1"/>
    </row>
    <row r="3" spans="13:37" x14ac:dyDescent="0.25">
      <c r="M3" s="4"/>
      <c r="N3" s="4"/>
      <c r="O3" s="4"/>
      <c r="P3" s="4"/>
      <c r="Q3" s="4"/>
      <c r="R3" s="4"/>
      <c r="U3">
        <v>-4</v>
      </c>
      <c r="V3">
        <f>U3*'t test of Plot Yield'!StdError</f>
        <v>-16.845705024657704</v>
      </c>
      <c r="W3" s="5">
        <f t="shared" si="0"/>
        <v>7.3506554243592476E-4</v>
      </c>
      <c r="Y3" s="5" t="e">
        <f t="shared" ref="Y3:Y66" si="1">IF(AA3&lt;=$M$12,W3,#N/A)</f>
        <v>#N/A</v>
      </c>
      <c r="AA3">
        <f t="shared" ref="AA3:AA66" si="2">_xlfn.T.DIST.RT(U3,22)</f>
        <v>0.99969842802063702</v>
      </c>
    </row>
    <row r="4" spans="13:37" x14ac:dyDescent="0.25">
      <c r="M4" s="1"/>
      <c r="N4" s="1"/>
      <c r="O4" s="1"/>
      <c r="P4" s="1"/>
      <c r="Q4" s="1"/>
      <c r="R4" s="1"/>
      <c r="S4" s="4"/>
      <c r="U4">
        <v>-3.9</v>
      </c>
      <c r="V4">
        <f>U4*'t test of Plot Yield'!StdError</f>
        <v>-16.42456239904126</v>
      </c>
      <c r="W4" s="5">
        <f t="shared" si="0"/>
        <v>9.3594692269723481E-4</v>
      </c>
      <c r="Y4" s="5" t="e">
        <f t="shared" si="1"/>
        <v>#N/A</v>
      </c>
      <c r="AA4">
        <f t="shared" si="2"/>
        <v>0.99961527423384389</v>
      </c>
    </row>
    <row r="5" spans="13:37" x14ac:dyDescent="0.25">
      <c r="M5" s="1"/>
      <c r="N5" s="1"/>
      <c r="O5" s="1"/>
      <c r="P5" s="1"/>
      <c r="Q5" s="1"/>
      <c r="R5" s="1"/>
      <c r="S5" s="4"/>
      <c r="U5">
        <v>-3.8</v>
      </c>
      <c r="V5">
        <f>U5*'t test of Plot Yield'!StdError</f>
        <v>-16.003419773424817</v>
      </c>
      <c r="W5" s="5">
        <f t="shared" si="0"/>
        <v>1.1903815595239811E-3</v>
      </c>
      <c r="Y5" s="5" t="e">
        <f t="shared" si="1"/>
        <v>#N/A</v>
      </c>
      <c r="AA5">
        <f t="shared" si="2"/>
        <v>0.99950945645174016</v>
      </c>
    </row>
    <row r="6" spans="13:37" x14ac:dyDescent="0.25">
      <c r="M6" s="1"/>
      <c r="N6" s="1"/>
      <c r="O6" s="1"/>
      <c r="P6" s="1"/>
      <c r="Q6" s="1"/>
      <c r="R6" s="1"/>
      <c r="S6" s="50"/>
      <c r="U6">
        <v>-3.7</v>
      </c>
      <c r="V6">
        <f>U6*'t test of Plot Yield'!StdError</f>
        <v>-15.582277147808377</v>
      </c>
      <c r="W6" s="5">
        <f t="shared" si="0"/>
        <v>1.5120011603992113E-3</v>
      </c>
      <c r="Y6" s="5" t="e">
        <f t="shared" si="1"/>
        <v>#N/A</v>
      </c>
      <c r="AA6">
        <f t="shared" si="2"/>
        <v>0.99937496196488251</v>
      </c>
    </row>
    <row r="7" spans="13:37" x14ac:dyDescent="0.25">
      <c r="M7" s="12"/>
      <c r="N7" s="12"/>
      <c r="O7" s="12"/>
      <c r="P7" s="12"/>
      <c r="Q7" s="12"/>
      <c r="R7" s="12"/>
      <c r="S7" s="51"/>
      <c r="U7">
        <v>-3.6</v>
      </c>
      <c r="V7">
        <f>U7*'t test of Plot Yield'!StdError</f>
        <v>-15.161134522191935</v>
      </c>
      <c r="W7" s="5">
        <f t="shared" si="0"/>
        <v>1.9176354534884601E-3</v>
      </c>
      <c r="Y7" s="5" t="e">
        <f t="shared" si="1"/>
        <v>#N/A</v>
      </c>
      <c r="AA7">
        <f t="shared" si="2"/>
        <v>0.99920425998662843</v>
      </c>
    </row>
    <row r="8" spans="13:37" x14ac:dyDescent="0.25">
      <c r="M8" s="19"/>
      <c r="N8" s="19"/>
      <c r="O8" s="19"/>
      <c r="P8" s="19"/>
      <c r="Q8" s="19"/>
      <c r="R8" s="19"/>
      <c r="S8" s="51"/>
      <c r="U8">
        <v>-3.5000000000000102</v>
      </c>
      <c r="V8">
        <f>U8*'t test of Plot Yield'!StdError</f>
        <v>-14.739991896575534</v>
      </c>
      <c r="W8" s="5">
        <f t="shared" si="0"/>
        <v>2.4279559544124756E-3</v>
      </c>
      <c r="Y8" s="5" t="e">
        <f t="shared" si="1"/>
        <v>#N/A</v>
      </c>
      <c r="AA8">
        <f t="shared" si="2"/>
        <v>0.99898795040573618</v>
      </c>
    </row>
    <row r="9" spans="13:37" x14ac:dyDescent="0.25">
      <c r="M9" s="52"/>
      <c r="N9" s="52"/>
      <c r="O9" s="52"/>
      <c r="P9" s="52"/>
      <c r="Q9" s="52"/>
      <c r="R9" s="52"/>
      <c r="S9" s="4"/>
      <c r="U9">
        <v>-3.4000000000000101</v>
      </c>
      <c r="V9">
        <f>U9*'t test of Plot Yield'!StdError</f>
        <v>-14.318849270959092</v>
      </c>
      <c r="W9" s="5">
        <f t="shared" si="0"/>
        <v>3.068209258839849E-3</v>
      </c>
      <c r="Y9" s="5" t="e">
        <f t="shared" si="1"/>
        <v>#N/A</v>
      </c>
      <c r="AA9">
        <f t="shared" si="2"/>
        <v>0.99871434368645629</v>
      </c>
    </row>
    <row r="10" spans="13:37" x14ac:dyDescent="0.25">
      <c r="M10" s="52"/>
      <c r="N10" s="52"/>
      <c r="O10" s="52"/>
      <c r="P10" s="52"/>
      <c r="Q10" s="52"/>
      <c r="R10" s="52"/>
      <c r="S10" s="53"/>
      <c r="U10">
        <v>-3.30000000000001</v>
      </c>
      <c r="V10">
        <f>U10*'t test of Plot Yield'!StdError</f>
        <v>-13.897706645342648</v>
      </c>
      <c r="W10" s="5">
        <f t="shared" si="0"/>
        <v>3.8690369818628703E-3</v>
      </c>
      <c r="Y10" s="5" t="e">
        <f t="shared" si="1"/>
        <v>#N/A</v>
      </c>
      <c r="AA10">
        <f t="shared" si="2"/>
        <v>0.99836896305604039</v>
      </c>
    </row>
    <row r="11" spans="13:37" ht="15.75" thickBot="1" x14ac:dyDescent="0.3">
      <c r="M11" t="s">
        <v>0</v>
      </c>
      <c r="U11">
        <v>-3.2000000000000099</v>
      </c>
      <c r="V11">
        <f>U11*'t test of Plot Yield'!StdError</f>
        <v>-13.476564019726204</v>
      </c>
      <c r="W11" s="5">
        <f t="shared" si="0"/>
        <v>4.8673720613153738E-3</v>
      </c>
      <c r="Y11" s="5" t="e">
        <f t="shared" si="1"/>
        <v>#N/A</v>
      </c>
      <c r="AA11">
        <f t="shared" si="2"/>
        <v>0.99793396075665441</v>
      </c>
    </row>
    <row r="12" spans="13:37" ht="15.75" thickBot="1" x14ac:dyDescent="0.3">
      <c r="M12" s="54">
        <v>0.01</v>
      </c>
      <c r="N12" s="41"/>
      <c r="O12" s="41"/>
      <c r="P12" s="41"/>
      <c r="Q12" s="41"/>
      <c r="R12" s="41"/>
      <c r="U12">
        <v>-3.1000000000000099</v>
      </c>
      <c r="V12">
        <f>U12*'t test of Plot Yield'!StdError</f>
        <v>-13.055421394109763</v>
      </c>
      <c r="W12" s="5">
        <f t="shared" si="0"/>
        <v>6.1073909865215934E-3</v>
      </c>
      <c r="Y12" s="5" t="e">
        <f t="shared" si="1"/>
        <v>#N/A</v>
      </c>
      <c r="AA12">
        <f t="shared" si="2"/>
        <v>0.99738744164998006</v>
      </c>
    </row>
    <row r="13" spans="13:37" x14ac:dyDescent="0.25">
      <c r="U13">
        <v>-3.0000000000000102</v>
      </c>
      <c r="V13">
        <f>U13*'t test of Plot Yield'!StdError</f>
        <v>-12.634278768493321</v>
      </c>
      <c r="W13" s="5">
        <f t="shared" si="0"/>
        <v>7.641488200965183E-3</v>
      </c>
      <c r="Y13" s="5" t="e">
        <f t="shared" si="1"/>
        <v>#N/A</v>
      </c>
      <c r="AA13">
        <f t="shared" si="2"/>
        <v>0.99670269014460044</v>
      </c>
    </row>
    <row r="14" spans="13:37" x14ac:dyDescent="0.25">
      <c r="U14">
        <v>-2.9000000000000101</v>
      </c>
      <c r="V14">
        <f>U14*'t test of Plot Yield'!StdError</f>
        <v>-12.213136142876879</v>
      </c>
      <c r="W14" s="5">
        <f t="shared" si="0"/>
        <v>9.5312221998270323E-3</v>
      </c>
      <c r="Y14" s="5" t="e">
        <f t="shared" si="1"/>
        <v>#N/A</v>
      </c>
      <c r="AA14">
        <f t="shared" si="2"/>
        <v>0.99584730059886528</v>
      </c>
    </row>
    <row r="15" spans="13:37" x14ac:dyDescent="0.25">
      <c r="U15">
        <v>-2.80000000000001</v>
      </c>
      <c r="V15">
        <f>U15*'t test of Plot Yield'!StdError</f>
        <v>-11.791993517260435</v>
      </c>
      <c r="W15" s="5">
        <f t="shared" si="0"/>
        <v>1.1848162711670131E-2</v>
      </c>
      <c r="Y15" s="5" t="e">
        <f t="shared" si="1"/>
        <v>#N/A</v>
      </c>
      <c r="AA15">
        <f t="shared" si="2"/>
        <v>0.99478221737907446</v>
      </c>
    </row>
    <row r="16" spans="13:37" x14ac:dyDescent="0.25">
      <c r="U16">
        <v>-2.7000000000000099</v>
      </c>
      <c r="V16">
        <f>U16*'t test of Plot Yield'!StdError</f>
        <v>-11.370850891643991</v>
      </c>
      <c r="W16" s="5">
        <f t="shared" si="0"/>
        <v>1.4674545245240605E-2</v>
      </c>
      <c r="Y16" s="5" t="e">
        <f t="shared" si="1"/>
        <v>#N/A</v>
      </c>
      <c r="AA16">
        <f t="shared" si="2"/>
        <v>0.99346069894769495</v>
      </c>
    </row>
    <row r="17" spans="21:27" x14ac:dyDescent="0.25">
      <c r="U17">
        <v>-2.6000000000000099</v>
      </c>
      <c r="V17">
        <f>U17*'t test of Plot Yield'!StdError</f>
        <v>-10.94970826602755</v>
      </c>
      <c r="W17" s="5">
        <f t="shared" si="0"/>
        <v>1.8103614214236809E-2</v>
      </c>
      <c r="Y17" s="5" t="e">
        <f t="shared" si="1"/>
        <v>#N/A</v>
      </c>
      <c r="AA17">
        <f t="shared" si="2"/>
        <v>0.9918272309714371</v>
      </c>
    </row>
    <row r="18" spans="21:27" x14ac:dyDescent="0.25">
      <c r="U18">
        <v>-2.5000000000000102</v>
      </c>
      <c r="V18">
        <f>U18*'t test of Plot Yield'!StdError</f>
        <v>-10.528565640411108</v>
      </c>
      <c r="W18" s="5">
        <f t="shared" si="0"/>
        <v>2.2239510609626721E-2</v>
      </c>
      <c r="Y18" s="5" t="e">
        <f t="shared" si="1"/>
        <v>#N/A</v>
      </c>
      <c r="AA18">
        <f t="shared" si="2"/>
        <v>0.98981642658821045</v>
      </c>
    </row>
    <row r="19" spans="21:27" x14ac:dyDescent="0.25">
      <c r="U19">
        <v>-2.4000000000000101</v>
      </c>
      <c r="V19">
        <f>U19*'t test of Plot Yield'!StdError</f>
        <v>-10.107423014794666</v>
      </c>
      <c r="W19" s="5">
        <f t="shared" si="0"/>
        <v>2.7196537479382086E-2</v>
      </c>
      <c r="Y19" s="5" t="e">
        <f t="shared" si="1"/>
        <v>#N/A</v>
      </c>
      <c r="AA19">
        <f t="shared" si="2"/>
        <v>0.98735196754555987</v>
      </c>
    </row>
    <row r="20" spans="21:27" x14ac:dyDescent="0.25">
      <c r="U20">
        <v>-2.30000000000001</v>
      </c>
      <c r="V20">
        <f>U20*'t test of Plot Yield'!StdError</f>
        <v>-9.6862803891782221</v>
      </c>
      <c r="W20" s="5">
        <f t="shared" si="0"/>
        <v>3.3097620024266826E-2</v>
      </c>
      <c r="Y20" s="5" t="e">
        <f t="shared" si="1"/>
        <v>#N/A</v>
      </c>
      <c r="AA20">
        <f t="shared" si="2"/>
        <v>0.98434565749013736</v>
      </c>
    </row>
    <row r="21" spans="21:27" x14ac:dyDescent="0.25">
      <c r="U21">
        <v>-2.2000000000000099</v>
      </c>
      <c r="V21">
        <f>U21*'t test of Plot Yield'!StdError</f>
        <v>-9.2651377635617784</v>
      </c>
      <c r="W21" s="5">
        <f t="shared" si="0"/>
        <v>4.0071771640151188E-2</v>
      </c>
      <c r="Y21" s="5" t="e">
        <f t="shared" si="1"/>
        <v>#N/A</v>
      </c>
      <c r="AA21">
        <f t="shared" si="2"/>
        <v>0.98069667739421429</v>
      </c>
    </row>
    <row r="22" spans="21:27" x14ac:dyDescent="0.25">
      <c r="U22">
        <v>-2.1000000000000099</v>
      </c>
      <c r="V22">
        <f>U22*'t test of Plot Yield'!StdError</f>
        <v>-8.8439951379453365</v>
      </c>
      <c r="W22" s="5">
        <f t="shared" si="0"/>
        <v>4.825038822837921E-2</v>
      </c>
      <c r="Y22" s="5" t="e">
        <f t="shared" si="1"/>
        <v>#N/A</v>
      </c>
      <c r="AA22">
        <f t="shared" si="2"/>
        <v>0.97629115158412705</v>
      </c>
    </row>
    <row r="23" spans="21:27" x14ac:dyDescent="0.25">
      <c r="U23">
        <v>-2.0000000000000102</v>
      </c>
      <c r="V23">
        <f>U23*'t test of Plot Yield'!StdError</f>
        <v>-8.4228525123288946</v>
      </c>
      <c r="W23" s="5">
        <f t="shared" si="0"/>
        <v>5.7762226382411436E-2</v>
      </c>
      <c r="Y23" s="5" t="e">
        <f t="shared" si="1"/>
        <v>#N/A</v>
      </c>
      <c r="AA23">
        <f t="shared" si="2"/>
        <v>0.9710021491487526</v>
      </c>
    </row>
    <row r="24" spans="21:27" x14ac:dyDescent="0.25">
      <c r="U24">
        <v>-1.9000000000000099</v>
      </c>
      <c r="V24">
        <f>U24*'t test of Plot Yield'!StdError</f>
        <v>-8.001709886712451</v>
      </c>
      <c r="W24" s="5">
        <f t="shared" si="0"/>
        <v>6.8726982058118696E-2</v>
      </c>
      <c r="Y24" s="5" t="e">
        <f t="shared" si="1"/>
        <v>#N/A</v>
      </c>
      <c r="AA24">
        <f t="shared" si="2"/>
        <v>0.96469025714594114</v>
      </c>
    </row>
    <row r="25" spans="21:27" x14ac:dyDescent="0.25">
      <c r="U25">
        <v>-1.80000000000001</v>
      </c>
      <c r="V25">
        <f>U25*'t test of Plot Yield'!StdError</f>
        <v>-7.5805672610960091</v>
      </c>
      <c r="W25" s="5">
        <f t="shared" si="0"/>
        <v>8.1247479017452606E-2</v>
      </c>
      <c r="X25" s="5">
        <f t="shared" ref="X25:X88" si="3">_xlfn.T.DIST(U2,15,FALSE)</f>
        <v>9.5917505902467213E-4</v>
      </c>
      <c r="Y25" s="5" t="e">
        <f t="shared" si="1"/>
        <v>#N/A</v>
      </c>
      <c r="AA25">
        <f t="shared" si="2"/>
        <v>0.95720486600440835</v>
      </c>
    </row>
    <row r="26" spans="21:27" x14ac:dyDescent="0.25">
      <c r="U26">
        <v>-1.7000000000000099</v>
      </c>
      <c r="V26">
        <f>U26*'t test of Plot Yield'!StdError</f>
        <v>-7.1594246354795663</v>
      </c>
      <c r="W26" s="5">
        <f t="shared" si="0"/>
        <v>9.5400601944619648E-2</v>
      </c>
      <c r="X26" s="5">
        <f t="shared" si="3"/>
        <v>1.1789996594981176E-3</v>
      </c>
      <c r="Y26" s="5" t="e">
        <f t="shared" si="1"/>
        <v>#N/A</v>
      </c>
      <c r="AA26">
        <f t="shared" si="2"/>
        <v>0.94838630057890994</v>
      </c>
    </row>
    <row r="27" spans="21:27" x14ac:dyDescent="0.25">
      <c r="U27">
        <v>-1.6000000000000101</v>
      </c>
      <c r="V27">
        <f>U27*'t test of Plot Yield'!StdError</f>
        <v>-6.7382820098631244</v>
      </c>
      <c r="W27" s="5">
        <f t="shared" si="0"/>
        <v>0.11122726479659457</v>
      </c>
      <c r="X27" s="5">
        <f t="shared" si="3"/>
        <v>1.4494439577059717E-3</v>
      </c>
      <c r="Y27" s="5" t="e">
        <f t="shared" si="1"/>
        <v>#N/A</v>
      </c>
      <c r="AA27">
        <f t="shared" si="2"/>
        <v>0.93806890926855613</v>
      </c>
    </row>
    <row r="28" spans="21:27" x14ac:dyDescent="0.25">
      <c r="U28">
        <v>-1.50000000000001</v>
      </c>
      <c r="V28">
        <f>U28*'t test of Plot Yield'!StdError</f>
        <v>-6.3171393842466808</v>
      </c>
      <c r="W28" s="5">
        <f t="shared" si="0"/>
        <v>0.12872188240170018</v>
      </c>
      <c r="X28" s="5">
        <f t="shared" si="3"/>
        <v>1.7819880404976E-3</v>
      </c>
      <c r="Y28" s="5" t="e">
        <f t="shared" si="1"/>
        <v>#N/A</v>
      </c>
      <c r="AA28">
        <f t="shared" si="2"/>
        <v>0.92608518581038235</v>
      </c>
    </row>
    <row r="29" spans="21:27" x14ac:dyDescent="0.25">
      <c r="U29">
        <v>-1.4000000000000099</v>
      </c>
      <c r="V29">
        <f>U29*'t test of Plot Yield'!StdError</f>
        <v>-5.895996758630238</v>
      </c>
      <c r="W29" s="5">
        <f t="shared" si="0"/>
        <v>0.14782199806547905</v>
      </c>
      <c r="X29" s="5">
        <f t="shared" si="3"/>
        <v>2.190598794681821E-3</v>
      </c>
      <c r="Y29" s="5" t="e">
        <f t="shared" si="1"/>
        <v>#N/A</v>
      </c>
      <c r="AA29">
        <f t="shared" si="2"/>
        <v>0.91227094230504546</v>
      </c>
    </row>
    <row r="30" spans="21:27" x14ac:dyDescent="0.25">
      <c r="U30">
        <v>-1.30000000000001</v>
      </c>
      <c r="V30">
        <f>U30*'t test of Plot Yield'!StdError</f>
        <v>-5.4748541330137961</v>
      </c>
      <c r="W30" s="5">
        <f t="shared" si="0"/>
        <v>0.16839889121079998</v>
      </c>
      <c r="X30" s="5">
        <f t="shared" si="3"/>
        <v>2.692215955311245E-3</v>
      </c>
      <c r="Y30" s="5" t="e">
        <f t="shared" si="1"/>
        <v>#N/A</v>
      </c>
      <c r="AA30">
        <f t="shared" si="2"/>
        <v>0.89647147797823679</v>
      </c>
    </row>
    <row r="31" spans="21:27" x14ac:dyDescent="0.25">
      <c r="U31">
        <v>-1.2000000000000099</v>
      </c>
      <c r="V31">
        <f>U31*'t test of Plot Yield'!StdError</f>
        <v>-5.0537115073973533</v>
      </c>
      <c r="W31" s="5">
        <f t="shared" si="0"/>
        <v>0.19025012092246163</v>
      </c>
      <c r="X31" s="5">
        <f t="shared" si="3"/>
        <v>3.3073120822830833E-3</v>
      </c>
      <c r="Y31" s="5" t="e">
        <f t="shared" si="1"/>
        <v>#N/A</v>
      </c>
      <c r="AA31">
        <f t="shared" si="2"/>
        <v>0.87854859874025437</v>
      </c>
    </row>
    <row r="32" spans="21:27" x14ac:dyDescent="0.25">
      <c r="U32">
        <v>-1.1000000000000101</v>
      </c>
      <c r="V32">
        <f>U32*'t test of Plot Yield'!StdError</f>
        <v>-4.6325688817809114</v>
      </c>
      <c r="W32" s="5">
        <f t="shared" si="0"/>
        <v>0.21309502504530795</v>
      </c>
      <c r="X32" s="5">
        <f t="shared" si="3"/>
        <v>4.0605294510127022E-3</v>
      </c>
      <c r="Y32" s="5" t="e">
        <f t="shared" si="1"/>
        <v>#N/A</v>
      </c>
      <c r="AA32">
        <f t="shared" si="2"/>
        <v>0.85838824314325557</v>
      </c>
    </row>
    <row r="33" spans="21:32" x14ac:dyDescent="0.25">
      <c r="U33">
        <v>-1.00000000000001</v>
      </c>
      <c r="V33">
        <f>U33*'t test of Plot Yield'!StdError</f>
        <v>-4.2114262561644678</v>
      </c>
      <c r="W33" s="5">
        <f t="shared" si="0"/>
        <v>0.23657416274152734</v>
      </c>
      <c r="X33" s="5">
        <f t="shared" si="3"/>
        <v>4.9813932377373339E-3</v>
      </c>
      <c r="Y33" s="5" t="e">
        <f t="shared" si="1"/>
        <v>#N/A</v>
      </c>
      <c r="AA33">
        <f t="shared" si="2"/>
        <v>0.83590836905966703</v>
      </c>
    </row>
    <row r="34" spans="21:32" x14ac:dyDescent="0.25">
      <c r="U34">
        <v>-0.90000000000001001</v>
      </c>
      <c r="V34">
        <f>U34*'t test of Plot Yield'!StdError</f>
        <v>-3.7902836305480254</v>
      </c>
      <c r="W34" s="5">
        <f t="shared" si="0"/>
        <v>0.26025353983738669</v>
      </c>
      <c r="X34" s="5">
        <f t="shared" si="3"/>
        <v>6.1050949926092727E-3</v>
      </c>
      <c r="Y34" s="5" t="e">
        <f t="shared" si="1"/>
        <v>#N/A</v>
      </c>
      <c r="AA34">
        <f t="shared" si="2"/>
        <v>0.81106666300742614</v>
      </c>
    </row>
    <row r="35" spans="21:32" x14ac:dyDescent="0.25">
      <c r="U35">
        <v>-0.80000000000001004</v>
      </c>
      <c r="V35">
        <f>U35*'t test of Plot Yield'!StdError</f>
        <v>-3.3691410049315831</v>
      </c>
      <c r="W35" s="5">
        <f t="shared" si="0"/>
        <v>0.28363418110071631</v>
      </c>
      <c r="X35" s="5">
        <f t="shared" si="3"/>
        <v>7.4733327685814321E-3</v>
      </c>
      <c r="Y35" s="5" t="e">
        <f t="shared" si="1"/>
        <v>#N/A</v>
      </c>
      <c r="AA35">
        <f t="shared" si="2"/>
        <v>0.78386756281830139</v>
      </c>
    </row>
    <row r="36" spans="21:32" x14ac:dyDescent="0.25">
      <c r="U36">
        <v>-0.70000000000002005</v>
      </c>
      <c r="V36">
        <f>U36*'t test of Plot Yield'!StdError</f>
        <v>-2.9479983793151825</v>
      </c>
      <c r="W36" s="5">
        <f t="shared" si="0"/>
        <v>0.3061672183288181</v>
      </c>
      <c r="X36" s="5">
        <f t="shared" si="3"/>
        <v>9.1351839443685155E-3</v>
      </c>
      <c r="Y36" s="5" t="e">
        <f t="shared" si="1"/>
        <v>#N/A</v>
      </c>
      <c r="AA36">
        <f t="shared" si="2"/>
        <v>0.75436804677100922</v>
      </c>
    </row>
    <row r="37" spans="21:32" x14ac:dyDescent="0.25">
      <c r="U37">
        <v>-0.60000000000001996</v>
      </c>
      <c r="V37">
        <f>U37*'t test of Plot Yield'!StdError</f>
        <v>-2.5268557536987397</v>
      </c>
      <c r="W37" s="5">
        <f t="shared" si="0"/>
        <v>0.32727417367262029</v>
      </c>
      <c r="X37" s="5">
        <f t="shared" si="3"/>
        <v>1.1147973322738791E-2</v>
      </c>
      <c r="Y37" s="5" t="e">
        <f t="shared" si="1"/>
        <v>#N/A</v>
      </c>
      <c r="AA37">
        <f t="shared" si="2"/>
        <v>0.72268164927127532</v>
      </c>
    </row>
    <row r="38" spans="21:32" x14ac:dyDescent="0.25">
      <c r="U38">
        <v>-0.50000000000001998</v>
      </c>
      <c r="V38">
        <f>U38*'t test of Plot Yield'!StdError</f>
        <v>-2.1057131280822974</v>
      </c>
      <c r="W38" s="5">
        <f t="shared" si="0"/>
        <v>0.34637157930974094</v>
      </c>
      <c r="X38" s="5">
        <f t="shared" si="3"/>
        <v>1.3578082207553903E-2</v>
      </c>
      <c r="Y38" s="5" t="e">
        <f t="shared" si="1"/>
        <v>#N/A</v>
      </c>
      <c r="AA38">
        <f t="shared" si="2"/>
        <v>0.68898022196226583</v>
      </c>
    </row>
    <row r="39" spans="21:32" x14ac:dyDescent="0.25">
      <c r="U39">
        <v>-0.40000000000002001</v>
      </c>
      <c r="V39">
        <f>U39*'t test of Plot Yield'!StdError</f>
        <v>-1.6845705024658546</v>
      </c>
      <c r="W39" s="5">
        <f t="shared" si="0"/>
        <v>0.36289854864319621</v>
      </c>
      <c r="X39" s="5">
        <f t="shared" si="3"/>
        <v>1.6501623820839296E-2</v>
      </c>
      <c r="Y39" s="5" t="e">
        <f t="shared" si="1"/>
        <v>#N/A</v>
      </c>
      <c r="AA39">
        <f t="shared" si="2"/>
        <v>0.65349307172235305</v>
      </c>
    </row>
    <row r="40" spans="21:32" x14ac:dyDescent="0.25">
      <c r="U40">
        <v>-0.30000000000001997</v>
      </c>
      <c r="V40">
        <f>U40*'t test of Plot Yield'!StdError</f>
        <v>-1.2634278768494118</v>
      </c>
      <c r="W40" s="5">
        <f t="shared" si="0"/>
        <v>0.37634547048256145</v>
      </c>
      <c r="X40" s="5">
        <f t="shared" si="3"/>
        <v>2.0004886980462187E-2</v>
      </c>
      <c r="Y40" s="5" t="e">
        <f t="shared" si="1"/>
        <v>#N/A</v>
      </c>
      <c r="AA40">
        <f t="shared" si="2"/>
        <v>0.61650326865609173</v>
      </c>
    </row>
    <row r="41" spans="21:32" x14ac:dyDescent="0.25">
      <c r="U41">
        <v>-0.20000000000002</v>
      </c>
      <c r="V41">
        <f>U41*'t test of Plot Yield'!StdError</f>
        <v>-0.84228525123296938</v>
      </c>
      <c r="W41" s="5">
        <f t="shared" si="0"/>
        <v>0.38628170431658815</v>
      </c>
      <c r="X41" s="5">
        <f t="shared" si="3"/>
        <v>2.4184424389153258E-2</v>
      </c>
      <c r="Y41" s="5" t="e">
        <f t="shared" si="1"/>
        <v>#N/A</v>
      </c>
      <c r="AA41">
        <f t="shared" si="2"/>
        <v>0.57834111621671425</v>
      </c>
    </row>
    <row r="42" spans="21:32" x14ac:dyDescent="0.25">
      <c r="U42">
        <v>-0.10000000000002</v>
      </c>
      <c r="V42">
        <f>U42*'t test of Plot Yield'!StdError</f>
        <v>-0.42114262561652682</v>
      </c>
      <c r="W42" s="5">
        <f t="shared" si="0"/>
        <v>0.39238006662875624</v>
      </c>
      <c r="X42" s="5">
        <f t="shared" si="3"/>
        <v>2.9146635976670974E-2</v>
      </c>
      <c r="Y42" s="5" t="e">
        <f t="shared" si="1"/>
        <v>#N/A</v>
      </c>
      <c r="AA42">
        <f t="shared" si="2"/>
        <v>0.53937499407724476</v>
      </c>
    </row>
    <row r="43" spans="21:32" x14ac:dyDescent="0.25">
      <c r="U43">
        <v>-2.0428103653102899E-14</v>
      </c>
      <c r="V43">
        <f>U43*'t test of Plot Yield'!StdError</f>
        <v>-8.6031452088325983E-14</v>
      </c>
      <c r="W43" s="5">
        <f t="shared" si="0"/>
        <v>0.39443604591891307</v>
      </c>
      <c r="X43" s="5">
        <f t="shared" si="3"/>
        <v>3.5006674311678414E-2</v>
      </c>
      <c r="Y43" s="5" t="e">
        <f t="shared" si="1"/>
        <v>#N/A</v>
      </c>
      <c r="Z43" s="5">
        <f>W43</f>
        <v>0.39443604591891307</v>
      </c>
      <c r="AA43">
        <f t="shared" si="2"/>
        <v>0.5</v>
      </c>
    </row>
    <row r="44" spans="21:32" x14ac:dyDescent="0.25">
      <c r="U44" s="3">
        <v>9.9999999999980105E-2</v>
      </c>
      <c r="V44">
        <f>U44*'t test of Plot Yield'!StdError</f>
        <v>0.42114262561635879</v>
      </c>
      <c r="W44" s="5">
        <f t="shared" si="0"/>
        <v>0.39238006662875791</v>
      </c>
      <c r="X44" s="5">
        <f t="shared" si="3"/>
        <v>4.188648217600021E-2</v>
      </c>
      <c r="Y44" s="5" t="e">
        <f t="shared" si="1"/>
        <v>#N/A</v>
      </c>
      <c r="AA44">
        <f t="shared" si="2"/>
        <v>0.46062500592277084</v>
      </c>
      <c r="AB44" s="3"/>
      <c r="AC44" s="3"/>
      <c r="AD44" s="3"/>
      <c r="AE44" s="3"/>
      <c r="AF44" s="3"/>
    </row>
    <row r="45" spans="21:32" x14ac:dyDescent="0.25">
      <c r="U45">
        <v>0.19999999999998</v>
      </c>
      <c r="V45">
        <f>U45*'t test of Plot Yield'!StdError</f>
        <v>0.84228525123280096</v>
      </c>
      <c r="W45" s="5">
        <f t="shared" si="0"/>
        <v>0.38628170431659137</v>
      </c>
      <c r="X45" s="5">
        <f t="shared" si="3"/>
        <v>4.9911767229683809E-2</v>
      </c>
      <c r="Y45" s="5" t="e">
        <f t="shared" si="1"/>
        <v>#N/A</v>
      </c>
      <c r="AA45">
        <f t="shared" si="2"/>
        <v>0.42165888378330119</v>
      </c>
    </row>
    <row r="46" spans="21:32" x14ac:dyDescent="0.25">
      <c r="U46">
        <v>0.29999999999998</v>
      </c>
      <c r="V46">
        <f>U46*'t test of Plot Yield'!StdError</f>
        <v>1.2634278768492435</v>
      </c>
      <c r="W46" s="5">
        <f t="shared" si="0"/>
        <v>0.37634547048256611</v>
      </c>
      <c r="X46" s="5">
        <f t="shared" si="3"/>
        <v>5.9207731634663509E-2</v>
      </c>
      <c r="Y46" s="5" t="e">
        <f t="shared" si="1"/>
        <v>#N/A</v>
      </c>
      <c r="AA46">
        <f t="shared" si="2"/>
        <v>0.38349673134392331</v>
      </c>
    </row>
    <row r="47" spans="21:32" x14ac:dyDescent="0.25">
      <c r="U47">
        <v>0.39999999999997998</v>
      </c>
      <c r="V47">
        <f>U47*'t test of Plot Yield'!StdError</f>
        <v>1.6845705024656861</v>
      </c>
      <c r="W47" s="5">
        <f t="shared" si="0"/>
        <v>0.3628985486432022</v>
      </c>
      <c r="X47" s="5">
        <f t="shared" si="3"/>
        <v>6.9893412526044793E-2</v>
      </c>
      <c r="Y47" s="5" t="e">
        <f t="shared" si="1"/>
        <v>#N/A</v>
      </c>
      <c r="AA47">
        <f t="shared" si="2"/>
        <v>0.3465069282776615</v>
      </c>
    </row>
    <row r="48" spans="21:32" x14ac:dyDescent="0.25">
      <c r="U48">
        <v>0.49999999999998002</v>
      </c>
      <c r="V48">
        <f>U48*'t test of Plot Yield'!StdError</f>
        <v>2.1057131280821286</v>
      </c>
      <c r="W48" s="5">
        <f t="shared" si="0"/>
        <v>0.3463715793097481</v>
      </c>
      <c r="X48" s="5">
        <f t="shared" si="3"/>
        <v>8.2074559100319966E-2</v>
      </c>
      <c r="Y48" s="5" t="e">
        <f t="shared" si="1"/>
        <v>#N/A</v>
      </c>
      <c r="AA48">
        <f t="shared" si="2"/>
        <v>0.31101977803774805</v>
      </c>
    </row>
    <row r="49" spans="21:32" x14ac:dyDescent="0.25">
      <c r="U49">
        <v>0.59999999999997999</v>
      </c>
      <c r="V49">
        <f>U49*'t test of Plot Yield'!StdError</f>
        <v>2.5268557536985714</v>
      </c>
      <c r="W49" s="5">
        <f t="shared" si="0"/>
        <v>0.32727417367262834</v>
      </c>
      <c r="X49" s="5">
        <f t="shared" si="3"/>
        <v>9.5835079135136086E-2</v>
      </c>
      <c r="Y49" s="5" t="e">
        <f t="shared" si="1"/>
        <v>#N/A</v>
      </c>
      <c r="AA49">
        <f t="shared" si="2"/>
        <v>0.27731835072873767</v>
      </c>
    </row>
    <row r="50" spans="21:32" x14ac:dyDescent="0.25">
      <c r="U50">
        <v>0.69999999999997997</v>
      </c>
      <c r="V50">
        <f>U50*'t test of Plot Yield'!StdError</f>
        <v>2.9479983793150137</v>
      </c>
      <c r="W50" s="5">
        <f t="shared" si="0"/>
        <v>0.30616721832882687</v>
      </c>
      <c r="X50" s="5">
        <f t="shared" si="3"/>
        <v>0.11122723411924287</v>
      </c>
      <c r="Y50" s="5" t="e">
        <f t="shared" si="1"/>
        <v>#N/A</v>
      </c>
      <c r="AA50">
        <f t="shared" si="2"/>
        <v>0.24563195322900311</v>
      </c>
    </row>
    <row r="51" spans="21:32" x14ac:dyDescent="0.25">
      <c r="U51">
        <v>0.79999999999997995</v>
      </c>
      <c r="V51">
        <f>U51*'t test of Plot Yield'!StdError</f>
        <v>3.3691410049314565</v>
      </c>
      <c r="W51" s="5">
        <f t="shared" si="0"/>
        <v>0.28363418110072325</v>
      </c>
      <c r="X51" s="5">
        <f t="shared" si="3"/>
        <v>0.12826094490657389</v>
      </c>
      <c r="Y51" s="5" t="e">
        <f t="shared" si="1"/>
        <v>#N/A</v>
      </c>
      <c r="AA51">
        <f t="shared" si="2"/>
        <v>0.21613243718170722</v>
      </c>
    </row>
    <row r="52" spans="21:32" x14ac:dyDescent="0.25">
      <c r="U52">
        <v>0.89999999999998004</v>
      </c>
      <c r="V52">
        <f>U52*'t test of Plot Yield'!StdError</f>
        <v>3.7902836305478993</v>
      </c>
      <c r="W52" s="5">
        <f t="shared" si="0"/>
        <v>0.26025353983739374</v>
      </c>
      <c r="X52" s="5">
        <f t="shared" si="3"/>
        <v>0.14689277894672825</v>
      </c>
      <c r="Y52" s="5" t="e">
        <f t="shared" si="1"/>
        <v>#N/A</v>
      </c>
      <c r="AA52">
        <f t="shared" si="2"/>
        <v>0.18893333699258164</v>
      </c>
    </row>
    <row r="53" spans="21:32" s="3" customFormat="1" x14ac:dyDescent="0.25">
      <c r="U53">
        <v>0.99999999999998002</v>
      </c>
      <c r="V53">
        <f>U53*'t test of Plot Yield'!StdError</f>
        <v>4.2114262561643416</v>
      </c>
      <c r="W53" s="5">
        <f t="shared" si="0"/>
        <v>0.23657416274153437</v>
      </c>
      <c r="X53" s="5">
        <f t="shared" si="3"/>
        <v>0.16701540726629044</v>
      </c>
      <c r="Y53" s="5" t="e">
        <f t="shared" si="1"/>
        <v>#N/A</v>
      </c>
      <c r="Z53" s="5"/>
      <c r="AA53">
        <f t="shared" si="2"/>
        <v>0.16409163094034007</v>
      </c>
      <c r="AB53"/>
      <c r="AC53"/>
      <c r="AD53"/>
      <c r="AE53"/>
      <c r="AF53"/>
    </row>
    <row r="54" spans="21:32" x14ac:dyDescent="0.25">
      <c r="U54">
        <v>1.0999999999999801</v>
      </c>
      <c r="V54">
        <f>U54*'t test of Plot Yield'!StdError</f>
        <v>4.6325688817807844</v>
      </c>
      <c r="W54" s="5">
        <f t="shared" si="0"/>
        <v>0.21309502504531491</v>
      </c>
      <c r="X54" s="5">
        <f t="shared" si="3"/>
        <v>0.1884485172611193</v>
      </c>
      <c r="Y54" s="5" t="e">
        <f t="shared" si="1"/>
        <v>#N/A</v>
      </c>
      <c r="AA54">
        <f t="shared" si="2"/>
        <v>0.1416117568567512</v>
      </c>
    </row>
    <row r="55" spans="21:32" x14ac:dyDescent="0.25">
      <c r="U55">
        <v>1.19999999999998</v>
      </c>
      <c r="V55">
        <f>U55*'t test of Plot Yield'!StdError</f>
        <v>5.0537115073972272</v>
      </c>
      <c r="W55" s="5">
        <f t="shared" si="0"/>
        <v>0.19025012092246835</v>
      </c>
      <c r="X55" s="5">
        <f t="shared" si="3"/>
        <v>0.21093231133526369</v>
      </c>
      <c r="Y55" s="5" t="e">
        <f t="shared" si="1"/>
        <v>#N/A</v>
      </c>
      <c r="AA55">
        <f t="shared" si="2"/>
        <v>0.12145140125975137</v>
      </c>
    </row>
    <row r="56" spans="21:32" x14ac:dyDescent="0.25">
      <c r="U56">
        <v>1.2999999999999801</v>
      </c>
      <c r="V56">
        <f>U56*'t test of Plot Yield'!StdError</f>
        <v>5.47485413301367</v>
      </c>
      <c r="W56" s="5">
        <f t="shared" si="0"/>
        <v>0.1683988912108064</v>
      </c>
      <c r="X56" s="5">
        <f t="shared" si="3"/>
        <v>0.23412477288672814</v>
      </c>
      <c r="Y56" s="5" t="e">
        <f t="shared" si="1"/>
        <v>#N/A</v>
      </c>
      <c r="AA56">
        <f t="shared" si="2"/>
        <v>0.10352852202176807</v>
      </c>
    </row>
    <row r="57" spans="21:32" x14ac:dyDescent="0.25">
      <c r="U57">
        <v>1.3999999999999799</v>
      </c>
      <c r="V57">
        <f>U57*'t test of Plot Yield'!StdError</f>
        <v>5.8959967586301119</v>
      </c>
      <c r="W57" s="5">
        <f t="shared" si="0"/>
        <v>0.14782199806548496</v>
      </c>
      <c r="X57" s="5">
        <f t="shared" si="3"/>
        <v>0.25760380339662181</v>
      </c>
      <c r="Y57" s="5" t="e">
        <f t="shared" si="1"/>
        <v>#N/A</v>
      </c>
      <c r="AA57">
        <f t="shared" si="2"/>
        <v>8.7729057694958923E-2</v>
      </c>
    </row>
    <row r="58" spans="21:32" x14ac:dyDescent="0.25">
      <c r="U58">
        <v>1.49999999999998</v>
      </c>
      <c r="V58">
        <f>U58*'t test of Plot Yield'!StdError</f>
        <v>6.3171393842465546</v>
      </c>
      <c r="W58" s="5">
        <f t="shared" ref="W58:W85" si="4">_xlfn.T.DIST(U58,22,FALSE)</f>
        <v>0.12872188240170573</v>
      </c>
      <c r="X58" s="5">
        <f t="shared" si="3"/>
        <v>0.28087510032516144</v>
      </c>
      <c r="Y58" s="5" t="e">
        <f t="shared" si="1"/>
        <v>#N/A</v>
      </c>
      <c r="AA58">
        <f t="shared" si="2"/>
        <v>7.3914814189621453E-2</v>
      </c>
    </row>
    <row r="59" spans="21:32" x14ac:dyDescent="0.25">
      <c r="U59">
        <v>1.5999999999999801</v>
      </c>
      <c r="V59">
        <f>U59*'t test of Plot Yield'!StdError</f>
        <v>6.7382820098629974</v>
      </c>
      <c r="W59" s="5">
        <f t="shared" si="4"/>
        <v>0.11122726479659961</v>
      </c>
      <c r="X59" s="5">
        <f t="shared" si="3"/>
        <v>0.30338624606294218</v>
      </c>
      <c r="Y59" s="5" t="e">
        <f t="shared" si="1"/>
        <v>#N/A</v>
      </c>
      <c r="AA59">
        <f t="shared" si="2"/>
        <v>6.1931090731447112E-2</v>
      </c>
    </row>
    <row r="60" spans="21:32" x14ac:dyDescent="0.25">
      <c r="U60">
        <v>1.69999999999998</v>
      </c>
      <c r="V60">
        <f>U60*'t test of Plot Yield'!StdError</f>
        <v>7.1594246354794402</v>
      </c>
      <c r="W60" s="5">
        <f t="shared" si="4"/>
        <v>9.5400601944624158E-2</v>
      </c>
      <c r="X60" s="5">
        <f t="shared" si="3"/>
        <v>0.32454692957516962</v>
      </c>
      <c r="Y60" s="5" t="e">
        <f t="shared" si="1"/>
        <v>#N/A</v>
      </c>
      <c r="AA60">
        <f t="shared" si="2"/>
        <v>5.1613699421092799E-2</v>
      </c>
      <c r="AB60">
        <f t="shared" ref="AB60:AB85" si="5">_xlfn.T.DIST.RT(U60,22)</f>
        <v>5.1613699421092799E-2</v>
      </c>
    </row>
    <row r="61" spans="21:32" x14ac:dyDescent="0.25">
      <c r="U61">
        <v>1.7999999999999801</v>
      </c>
      <c r="V61">
        <f>U61*'t test of Plot Yield'!StdError</f>
        <v>7.580567261095883</v>
      </c>
      <c r="W61" s="5">
        <f t="shared" si="4"/>
        <v>8.1247479017456603E-2</v>
      </c>
      <c r="X61" s="5">
        <f t="shared" si="3"/>
        <v>0.34375457026312844</v>
      </c>
      <c r="Y61" s="5" t="e">
        <f t="shared" si="1"/>
        <v>#N/A</v>
      </c>
      <c r="AA61">
        <f t="shared" si="2"/>
        <v>4.2795133995594245E-2</v>
      </c>
      <c r="AB61">
        <f t="shared" si="5"/>
        <v>4.2795133995594245E-2</v>
      </c>
    </row>
    <row r="62" spans="21:32" x14ac:dyDescent="0.25">
      <c r="U62">
        <v>1.8999999999999799</v>
      </c>
      <c r="V62">
        <f>U62*'t test of Plot Yield'!StdError</f>
        <v>8.0017098867123249</v>
      </c>
      <c r="W62" s="5">
        <f t="shared" si="4"/>
        <v>6.8726982058122194E-2</v>
      </c>
      <c r="X62" s="5">
        <f t="shared" si="3"/>
        <v>0.36042393178078475</v>
      </c>
      <c r="Y62" s="5" t="e">
        <f t="shared" si="1"/>
        <v>#N/A</v>
      </c>
      <c r="AA62">
        <f t="shared" si="2"/>
        <v>3.5309742854061008E-2</v>
      </c>
      <c r="AB62">
        <f t="shared" si="5"/>
        <v>3.5309742854061008E-2</v>
      </c>
    </row>
    <row r="63" spans="21:32" x14ac:dyDescent="0.25">
      <c r="U63">
        <v>1.99999999999998</v>
      </c>
      <c r="V63">
        <f>U63*'t test of Plot Yield'!StdError</f>
        <v>8.4228525123287685</v>
      </c>
      <c r="W63" s="5">
        <f t="shared" si="4"/>
        <v>5.7762226382414544E-2</v>
      </c>
      <c r="X63" s="5">
        <f t="shared" si="3"/>
        <v>0.37401869634510931</v>
      </c>
      <c r="Y63" s="5" t="e">
        <f t="shared" si="1"/>
        <v>#N/A</v>
      </c>
      <c r="AA63">
        <f t="shared" si="2"/>
        <v>2.8997850851249164E-2</v>
      </c>
      <c r="AB63">
        <f t="shared" si="5"/>
        <v>2.8997850851249164E-2</v>
      </c>
    </row>
    <row r="64" spans="21:32" x14ac:dyDescent="0.25">
      <c r="U64">
        <v>2.0999999999999699</v>
      </c>
      <c r="V64">
        <f>U64*'t test of Plot Yield'!StdError</f>
        <v>8.8439951379451678</v>
      </c>
      <c r="W64" s="5">
        <f t="shared" si="4"/>
        <v>4.8250388228382762E-2</v>
      </c>
      <c r="X64" s="5">
        <f t="shared" si="3"/>
        <v>0.38408251812678396</v>
      </c>
      <c r="Y64" s="5" t="e">
        <f t="shared" si="1"/>
        <v>#N/A</v>
      </c>
      <c r="AA64">
        <f t="shared" si="2"/>
        <v>2.3708848415874898E-2</v>
      </c>
      <c r="AB64">
        <f t="shared" si="5"/>
        <v>2.3708848415874898E-2</v>
      </c>
    </row>
    <row r="65" spans="21:28" x14ac:dyDescent="0.25">
      <c r="U65">
        <v>2.19999999999997</v>
      </c>
      <c r="V65">
        <f>U65*'t test of Plot Yield'!StdError</f>
        <v>9.2651377635616115</v>
      </c>
      <c r="W65" s="5">
        <f t="shared" si="4"/>
        <v>4.007177164015422E-2</v>
      </c>
      <c r="X65" s="5">
        <f t="shared" si="3"/>
        <v>0.39026687636406909</v>
      </c>
      <c r="Y65" s="5" t="e">
        <f t="shared" si="1"/>
        <v>#N/A</v>
      </c>
      <c r="AA65">
        <f t="shared" si="2"/>
        <v>1.9303322605787241E-2</v>
      </c>
      <c r="AB65">
        <f t="shared" si="5"/>
        <v>1.9303322605787241E-2</v>
      </c>
    </row>
    <row r="66" spans="21:28" x14ac:dyDescent="0.25">
      <c r="U66">
        <v>2.2999999999999701</v>
      </c>
      <c r="V66">
        <f>U66*'t test of Plot Yield'!StdError</f>
        <v>9.6862803891780533</v>
      </c>
      <c r="W66" s="5">
        <f t="shared" si="4"/>
        <v>3.3097620024269407E-2</v>
      </c>
      <c r="X66" s="5">
        <f t="shared" si="3"/>
        <v>0.39235316284007821</v>
      </c>
      <c r="Y66" s="5" t="e">
        <f t="shared" si="1"/>
        <v>#N/A</v>
      </c>
      <c r="Z66" s="5">
        <f t="shared" ref="Z66" si="6">X66</f>
        <v>0.39235316284007821</v>
      </c>
      <c r="AA66">
        <f t="shared" si="2"/>
        <v>1.5654342509863937E-2</v>
      </c>
      <c r="AB66">
        <f t="shared" si="5"/>
        <v>1.5654342509863937E-2</v>
      </c>
    </row>
    <row r="67" spans="21:28" x14ac:dyDescent="0.25">
      <c r="U67">
        <v>2.3999999999999702</v>
      </c>
      <c r="V67">
        <f>U67*'t test of Plot Yield'!StdError</f>
        <v>10.107423014794497</v>
      </c>
      <c r="W67" s="5">
        <f t="shared" si="4"/>
        <v>2.7196537479384251E-2</v>
      </c>
      <c r="X67" s="5">
        <f t="shared" si="3"/>
        <v>0.39026687636407081</v>
      </c>
      <c r="Y67" s="5" t="e">
        <f t="shared" ref="Y67:Y99" si="7">IF(AA67&lt;=$M$12,W67,#N/A)</f>
        <v>#N/A</v>
      </c>
      <c r="AA67">
        <f t="shared" ref="AA67:AA85" si="8">_xlfn.T.DIST.RT(U67,22)</f>
        <v>1.2648032454441188E-2</v>
      </c>
      <c r="AB67">
        <f t="shared" si="5"/>
        <v>1.2648032454441188E-2</v>
      </c>
    </row>
    <row r="68" spans="21:28" x14ac:dyDescent="0.25">
      <c r="U68">
        <v>2.4999999999999698</v>
      </c>
      <c r="V68">
        <f>U68*'t test of Plot Yield'!StdError</f>
        <v>10.528565640410937</v>
      </c>
      <c r="W68" s="5">
        <f t="shared" si="4"/>
        <v>2.2239510609628567E-2</v>
      </c>
      <c r="X68" s="5">
        <f t="shared" si="3"/>
        <v>0.38408251812678729</v>
      </c>
      <c r="Y68" s="5" t="e">
        <f t="shared" si="7"/>
        <v>#N/A</v>
      </c>
      <c r="AA68">
        <f t="shared" si="8"/>
        <v>1.0183573411790407E-2</v>
      </c>
      <c r="AB68">
        <f t="shared" si="5"/>
        <v>1.0183573411790407E-2</v>
      </c>
    </row>
    <row r="69" spans="21:28" x14ac:dyDescent="0.25">
      <c r="U69">
        <v>2.5999999999999699</v>
      </c>
      <c r="V69">
        <f>U69*'t test of Plot Yield'!StdError</f>
        <v>10.949708266027381</v>
      </c>
      <c r="W69" s="5">
        <f t="shared" si="4"/>
        <v>1.8103614214238301E-2</v>
      </c>
      <c r="X69" s="5">
        <f t="shared" si="3"/>
        <v>0.37401869634511409</v>
      </c>
      <c r="Y69" s="5">
        <f t="shared" si="7"/>
        <v>1.8103614214238301E-2</v>
      </c>
      <c r="AA69">
        <f t="shared" si="8"/>
        <v>8.1727690285635854E-3</v>
      </c>
      <c r="AB69">
        <f t="shared" si="5"/>
        <v>8.1727690285635854E-3</v>
      </c>
    </row>
    <row r="70" spans="21:28" x14ac:dyDescent="0.25">
      <c r="U70">
        <v>2.69999999999997</v>
      </c>
      <c r="V70">
        <f>U70*'t test of Plot Yield'!StdError</f>
        <v>11.370850891643824</v>
      </c>
      <c r="W70" s="5">
        <f t="shared" si="4"/>
        <v>1.4674545245241836E-2</v>
      </c>
      <c r="X70" s="5">
        <f t="shared" si="3"/>
        <v>0.36042393178079091</v>
      </c>
      <c r="Y70" s="5">
        <f t="shared" si="7"/>
        <v>1.4674545245241836E-2</v>
      </c>
      <c r="AA70">
        <f t="shared" si="8"/>
        <v>6.539301052305639E-3</v>
      </c>
      <c r="AB70">
        <f t="shared" si="5"/>
        <v>6.539301052305639E-3</v>
      </c>
    </row>
    <row r="71" spans="21:28" x14ac:dyDescent="0.25">
      <c r="U71">
        <v>2.7999999999999701</v>
      </c>
      <c r="V71">
        <f>U71*'t test of Plot Yield'!StdError</f>
        <v>11.791993517260266</v>
      </c>
      <c r="W71" s="5">
        <f t="shared" si="4"/>
        <v>1.1848162711671162E-2</v>
      </c>
      <c r="X71" s="5">
        <f t="shared" si="3"/>
        <v>0.34375457026313566</v>
      </c>
      <c r="Y71" s="5">
        <f t="shared" si="7"/>
        <v>1.1848162711671162E-2</v>
      </c>
      <c r="AA71">
        <f t="shared" si="8"/>
        <v>5.2177826209260092E-3</v>
      </c>
      <c r="AB71">
        <f t="shared" si="5"/>
        <v>5.2177826209260092E-3</v>
      </c>
    </row>
    <row r="72" spans="21:28" x14ac:dyDescent="0.25">
      <c r="U72">
        <v>2.8999999999999702</v>
      </c>
      <c r="V72">
        <f>U72*'t test of Plot Yield'!StdError</f>
        <v>12.21313614287671</v>
      </c>
      <c r="W72" s="5">
        <f t="shared" si="4"/>
        <v>9.5312221998278684E-3</v>
      </c>
      <c r="X72" s="5">
        <f t="shared" si="3"/>
        <v>0.32454692957517772</v>
      </c>
      <c r="Y72" s="5">
        <f t="shared" si="7"/>
        <v>9.5312221998278684E-3</v>
      </c>
      <c r="AA72">
        <f t="shared" si="8"/>
        <v>4.1526994011351079E-3</v>
      </c>
      <c r="AB72">
        <f t="shared" si="5"/>
        <v>4.1526994011351079E-3</v>
      </c>
    </row>
    <row r="73" spans="21:28" x14ac:dyDescent="0.25">
      <c r="U73">
        <v>2.9999999999999698</v>
      </c>
      <c r="V73">
        <f>U73*'t test of Plot Yield'!StdError</f>
        <v>12.63427876849315</v>
      </c>
      <c r="W73" s="5">
        <f t="shared" si="4"/>
        <v>7.6414882009658751E-3</v>
      </c>
      <c r="X73" s="5">
        <f t="shared" si="3"/>
        <v>0.30338624606295095</v>
      </c>
      <c r="Y73" s="5">
        <f t="shared" si="7"/>
        <v>7.6414882009658751E-3</v>
      </c>
      <c r="AA73">
        <f t="shared" si="8"/>
        <v>3.2973098553998785E-3</v>
      </c>
      <c r="AB73">
        <f t="shared" si="5"/>
        <v>3.2973098553998785E-3</v>
      </c>
    </row>
    <row r="74" spans="21:28" x14ac:dyDescent="0.25">
      <c r="U74">
        <v>3.0999999999999699</v>
      </c>
      <c r="V74">
        <f>U74*'t test of Plot Yield'!StdError</f>
        <v>13.055421394109594</v>
      </c>
      <c r="W74" s="5">
        <f t="shared" si="4"/>
        <v>6.1073909865221434E-3</v>
      </c>
      <c r="X74" s="5">
        <f t="shared" si="3"/>
        <v>0.28087510032516838</v>
      </c>
      <c r="Y74" s="5">
        <f t="shared" si="7"/>
        <v>6.1073909865221434E-3</v>
      </c>
      <c r="AA74">
        <f t="shared" si="8"/>
        <v>2.6125583500201692E-3</v>
      </c>
      <c r="AB74">
        <f t="shared" si="5"/>
        <v>2.6125583500201692E-3</v>
      </c>
    </row>
    <row r="75" spans="21:28" x14ac:dyDescent="0.25">
      <c r="U75">
        <v>3.19999999999997</v>
      </c>
      <c r="V75">
        <f>U75*'t test of Plot Yield'!StdError</f>
        <v>13.476564019726037</v>
      </c>
      <c r="W75" s="5">
        <f t="shared" si="4"/>
        <v>4.867372061315817E-3</v>
      </c>
      <c r="X75" s="5">
        <f t="shared" si="3"/>
        <v>0.25760380339662881</v>
      </c>
      <c r="Y75" s="5">
        <f t="shared" si="7"/>
        <v>4.867372061315817E-3</v>
      </c>
      <c r="AA75">
        <f t="shared" si="8"/>
        <v>2.0660392433458291E-3</v>
      </c>
      <c r="AB75">
        <f t="shared" si="5"/>
        <v>2.0660392433458291E-3</v>
      </c>
    </row>
    <row r="76" spans="21:28" x14ac:dyDescent="0.25">
      <c r="U76">
        <v>3.2999999999999701</v>
      </c>
      <c r="V76">
        <f>U76*'t test of Plot Yield'!StdError</f>
        <v>13.897706645342479</v>
      </c>
      <c r="W76" s="5">
        <f t="shared" si="4"/>
        <v>3.8690369818632298E-3</v>
      </c>
      <c r="X76" s="5">
        <f t="shared" si="3"/>
        <v>0.23412477288673517</v>
      </c>
      <c r="Y76" s="5">
        <f t="shared" si="7"/>
        <v>3.8690369818632298E-3</v>
      </c>
      <c r="AA76">
        <f t="shared" si="8"/>
        <v>1.6310369439597548E-3</v>
      </c>
      <c r="AB76">
        <f t="shared" si="5"/>
        <v>1.6310369439597548E-3</v>
      </c>
    </row>
    <row r="77" spans="21:28" x14ac:dyDescent="0.25">
      <c r="U77">
        <v>3.3999999999999702</v>
      </c>
      <c r="V77">
        <f>U77*'t test of Plot Yield'!StdError</f>
        <v>14.318849270958923</v>
      </c>
      <c r="W77" s="5">
        <f t="shared" si="4"/>
        <v>3.0682092588401339E-3</v>
      </c>
      <c r="X77" s="5">
        <f t="shared" si="3"/>
        <v>0.21093231133527052</v>
      </c>
      <c r="Y77" s="5">
        <f t="shared" si="7"/>
        <v>3.0682092588401339E-3</v>
      </c>
      <c r="AA77">
        <f t="shared" si="8"/>
        <v>1.2856563135438133E-3</v>
      </c>
      <c r="AB77">
        <f t="shared" si="5"/>
        <v>1.2856563135438133E-3</v>
      </c>
    </row>
    <row r="78" spans="21:28" x14ac:dyDescent="0.25">
      <c r="U78">
        <v>3.4999999999999698</v>
      </c>
      <c r="V78">
        <f>U78*'t test of Plot Yield'!StdError</f>
        <v>14.739991896575363</v>
      </c>
      <c r="W78" s="5">
        <f t="shared" si="4"/>
        <v>2.4279559544127054E-3</v>
      </c>
      <c r="X78" s="5">
        <f t="shared" si="3"/>
        <v>0.18844851726112594</v>
      </c>
      <c r="Y78" s="5">
        <f t="shared" si="7"/>
        <v>2.4279559544127054E-3</v>
      </c>
      <c r="AA78">
        <f t="shared" si="8"/>
        <v>1.012049594263898E-3</v>
      </c>
      <c r="AB78">
        <f t="shared" si="5"/>
        <v>1.012049594263898E-3</v>
      </c>
    </row>
    <row r="79" spans="21:28" x14ac:dyDescent="0.25">
      <c r="U79">
        <v>3.5999999999999699</v>
      </c>
      <c r="V79">
        <f>U79*'t test of Plot Yield'!StdError</f>
        <v>15.161134522191807</v>
      </c>
      <c r="W79" s="5">
        <f t="shared" si="4"/>
        <v>1.9176354534885991E-3</v>
      </c>
      <c r="X79" s="5">
        <f t="shared" si="3"/>
        <v>0.16701540726629668</v>
      </c>
      <c r="Y79" s="5">
        <f t="shared" si="7"/>
        <v>1.9176354534885991E-3</v>
      </c>
      <c r="AA79">
        <f t="shared" si="8"/>
        <v>7.9574001337164219E-4</v>
      </c>
      <c r="AB79">
        <f t="shared" si="5"/>
        <v>7.9574001337164219E-4</v>
      </c>
    </row>
    <row r="80" spans="21:28" x14ac:dyDescent="0.25">
      <c r="U80">
        <v>3.69999999999997</v>
      </c>
      <c r="V80">
        <f>U80*'t test of Plot Yield'!StdError</f>
        <v>15.58227714780825</v>
      </c>
      <c r="W80" s="5">
        <f t="shared" si="4"/>
        <v>1.5120011603993208E-3</v>
      </c>
      <c r="X80" s="5">
        <f t="shared" si="3"/>
        <v>0.14689277894673408</v>
      </c>
      <c r="Y80" s="5">
        <f t="shared" si="7"/>
        <v>1.5120011603993208E-3</v>
      </c>
      <c r="AA80">
        <f t="shared" si="8"/>
        <v>6.250380351175848E-4</v>
      </c>
      <c r="AB80">
        <f t="shared" si="5"/>
        <v>6.250380351175848E-4</v>
      </c>
    </row>
    <row r="81" spans="21:28" x14ac:dyDescent="0.25">
      <c r="U81">
        <v>3.7999999999999701</v>
      </c>
      <c r="V81">
        <f>U81*'t test of Plot Yield'!StdError</f>
        <v>16.003419773424692</v>
      </c>
      <c r="W81" s="5">
        <f t="shared" si="4"/>
        <v>1.1903815595240659E-3</v>
      </c>
      <c r="X81" s="5">
        <f t="shared" si="3"/>
        <v>0.12826094490657927</v>
      </c>
      <c r="Y81" s="5">
        <f t="shared" si="7"/>
        <v>1.1903815595240659E-3</v>
      </c>
      <c r="AA81">
        <f t="shared" si="8"/>
        <v>4.905435482598651E-4</v>
      </c>
      <c r="AB81">
        <f t="shared" si="5"/>
        <v>4.905435482598651E-4</v>
      </c>
    </row>
    <row r="82" spans="21:28" x14ac:dyDescent="0.25">
      <c r="U82">
        <v>3.8999999999999702</v>
      </c>
      <c r="V82">
        <f>U82*'t test of Plot Yield'!StdError</f>
        <v>16.424562399041136</v>
      </c>
      <c r="W82" s="5">
        <f t="shared" si="4"/>
        <v>9.3594692269730008E-4</v>
      </c>
      <c r="X82" s="5">
        <f t="shared" si="3"/>
        <v>0.11122723411924776</v>
      </c>
      <c r="Y82" s="5">
        <f t="shared" si="7"/>
        <v>9.3594692269730008E-4</v>
      </c>
      <c r="AA82">
        <f t="shared" si="8"/>
        <v>3.8472576615616795E-4</v>
      </c>
      <c r="AB82">
        <f t="shared" si="5"/>
        <v>3.8472576615616795E-4</v>
      </c>
    </row>
    <row r="83" spans="21:28" x14ac:dyDescent="0.25">
      <c r="U83">
        <v>3.9999999999999698</v>
      </c>
      <c r="V83">
        <f>U83*'t test of Plot Yield'!StdError</f>
        <v>16.845705024657576</v>
      </c>
      <c r="W83" s="5">
        <f t="shared" si="4"/>
        <v>7.350655424359781E-4</v>
      </c>
      <c r="X83" s="5">
        <f t="shared" si="3"/>
        <v>9.583507913514043E-2</v>
      </c>
      <c r="Y83" s="5">
        <f t="shared" si="7"/>
        <v>7.350655424359781E-4</v>
      </c>
      <c r="AA83">
        <f t="shared" si="8"/>
        <v>3.0157197936304849E-4</v>
      </c>
      <c r="AB83">
        <f t="shared" si="5"/>
        <v>3.0157197936304849E-4</v>
      </c>
    </row>
    <row r="84" spans="21:28" x14ac:dyDescent="0.25">
      <c r="U84">
        <v>4.0999999999999703</v>
      </c>
      <c r="V84">
        <f>U84*'t test of Plot Yield'!StdError</f>
        <v>17.266847650274023</v>
      </c>
      <c r="W84" s="5">
        <f t="shared" si="4"/>
        <v>5.7674725268076407E-4</v>
      </c>
      <c r="X84" s="5">
        <f t="shared" si="3"/>
        <v>8.2074559100323838E-2</v>
      </c>
      <c r="Y84" s="5">
        <f t="shared" si="7"/>
        <v>5.7674725268076407E-4</v>
      </c>
      <c r="AA84">
        <f t="shared" si="8"/>
        <v>2.3629628571114443E-4</v>
      </c>
      <c r="AB84">
        <f t="shared" si="5"/>
        <v>2.3629628571114443E-4</v>
      </c>
    </row>
    <row r="85" spans="21:28" x14ac:dyDescent="0.25">
      <c r="U85">
        <v>4.19999999999997</v>
      </c>
      <c r="V85">
        <f>U85*'t test of Plot Yield'!StdError</f>
        <v>17.687990275890463</v>
      </c>
      <c r="W85" s="5">
        <f t="shared" si="4"/>
        <v>4.5216870288238963E-4</v>
      </c>
      <c r="X85" s="5">
        <f t="shared" si="3"/>
        <v>6.9893412526048207E-2</v>
      </c>
      <c r="Y85" s="5">
        <f t="shared" si="7"/>
        <v>4.5216870288238963E-4</v>
      </c>
      <c r="AA85">
        <f t="shared" si="8"/>
        <v>1.8509982476978132E-4</v>
      </c>
      <c r="AB85">
        <f t="shared" si="5"/>
        <v>1.8509982476978132E-4</v>
      </c>
    </row>
    <row r="86" spans="21:28" x14ac:dyDescent="0.25">
      <c r="U86">
        <v>4.2999999999999696</v>
      </c>
      <c r="V86">
        <f>U86*'t test of Plot Yield'!StdError</f>
        <v>18.109132901506904</v>
      </c>
      <c r="W86" s="5">
        <f t="shared" ref="W86:W99" si="9">_xlfn.T.DIST(U86,22,FALSE)</f>
        <v>3.5427294955261377E-4</v>
      </c>
      <c r="X86" s="5">
        <f t="shared" si="3"/>
        <v>5.9207731634666513E-2</v>
      </c>
      <c r="Y86" s="5">
        <f t="shared" si="7"/>
        <v>3.5427294955261377E-4</v>
      </c>
      <c r="AA86">
        <f>_xlfn.T.DIST.RT(U86,22)</f>
        <v>1.4497470209680758E-4</v>
      </c>
      <c r="AB86">
        <f t="shared" ref="AB86:AB99" si="10">_xlfn.T.DIST.RT(U86,22)</f>
        <v>1.4497470209680758E-4</v>
      </c>
    </row>
    <row r="87" spans="21:28" x14ac:dyDescent="0.25">
      <c r="U87">
        <v>4.3999999999999702</v>
      </c>
      <c r="V87">
        <f>U87*'t test of Plot Yield'!StdError</f>
        <v>18.530275527123347</v>
      </c>
      <c r="W87" s="5">
        <f t="shared" si="9"/>
        <v>2.7743505178483388E-4</v>
      </c>
      <c r="X87" s="5">
        <f t="shared" si="3"/>
        <v>4.9911767229687272E-2</v>
      </c>
      <c r="Y87" s="5">
        <f t="shared" si="7"/>
        <v>2.7743505178483388E-4</v>
      </c>
      <c r="AA87">
        <f t="shared" ref="AA87:AA99" si="11">_xlfn.T.DIST.RT(U87,22)</f>
        <v>1.1354458329926851E-4</v>
      </c>
      <c r="AB87">
        <f t="shared" si="10"/>
        <v>1.1354458329926851E-4</v>
      </c>
    </row>
    <row r="88" spans="21:28" x14ac:dyDescent="0.25">
      <c r="U88">
        <v>4.4999999999999698</v>
      </c>
      <c r="V88">
        <f>U88*'t test of Plot Yield'!StdError</f>
        <v>18.951418152739791</v>
      </c>
      <c r="W88" s="5">
        <f t="shared" si="9"/>
        <v>2.1718519803692039E-4</v>
      </c>
      <c r="X88" s="5">
        <f t="shared" si="3"/>
        <v>4.1886482176003194E-2</v>
      </c>
      <c r="Y88" s="5">
        <f t="shared" si="7"/>
        <v>2.1718519803692039E-4</v>
      </c>
      <c r="AA88">
        <f t="shared" si="11"/>
        <v>8.8935782123915669E-5</v>
      </c>
      <c r="AB88">
        <f t="shared" si="10"/>
        <v>8.8935782123915669E-5</v>
      </c>
    </row>
    <row r="89" spans="21:28" x14ac:dyDescent="0.25">
      <c r="U89">
        <v>4.5999999999999703</v>
      </c>
      <c r="V89">
        <f>U89*'t test of Plot Yield'!StdError</f>
        <v>19.372560778356235</v>
      </c>
      <c r="W89" s="5">
        <f t="shared" si="9"/>
        <v>1.6998120820821687E-4</v>
      </c>
      <c r="X89" s="5">
        <f t="shared" ref="X89:X99" si="12">_xlfn.T.DIST(U66,15,FALSE)</f>
        <v>3.500667431168094E-2</v>
      </c>
      <c r="Y89" s="5">
        <f t="shared" si="7"/>
        <v>1.6998120820821687E-4</v>
      </c>
      <c r="AA89">
        <f t="shared" si="11"/>
        <v>6.9673501343544772E-5</v>
      </c>
      <c r="AB89">
        <f t="shared" si="10"/>
        <v>6.9673501343544772E-5</v>
      </c>
    </row>
    <row r="90" spans="21:28" x14ac:dyDescent="0.25">
      <c r="U90">
        <v>4.69999999999997</v>
      </c>
      <c r="V90">
        <f>U90*'t test of Plot Yield'!StdError</f>
        <v>19.793703403972675</v>
      </c>
      <c r="W90" s="5">
        <f t="shared" si="9"/>
        <v>1.330228626030227E-4</v>
      </c>
      <c r="X90" s="5">
        <f t="shared" si="12"/>
        <v>2.9146635976673111E-2</v>
      </c>
      <c r="Y90" s="5">
        <f t="shared" si="7"/>
        <v>1.330228626030227E-4</v>
      </c>
      <c r="AA90">
        <f t="shared" si="11"/>
        <v>5.459867221233039E-5</v>
      </c>
      <c r="AB90">
        <f t="shared" si="10"/>
        <v>5.459867221233039E-5</v>
      </c>
    </row>
    <row r="91" spans="21:28" x14ac:dyDescent="0.25">
      <c r="U91">
        <v>4.7999999999999696</v>
      </c>
      <c r="V91">
        <f>U91*'t test of Plot Yield'!StdError</f>
        <v>20.214846029589118</v>
      </c>
      <c r="W91" s="5">
        <f t="shared" si="9"/>
        <v>1.0410127167155029E-4</v>
      </c>
      <c r="X91" s="5">
        <f t="shared" si="12"/>
        <v>2.418442438915511E-2</v>
      </c>
      <c r="Y91" s="5">
        <f t="shared" si="7"/>
        <v>1.0410127167155029E-4</v>
      </c>
      <c r="AA91">
        <f t="shared" si="11"/>
        <v>4.2801555824247175E-5</v>
      </c>
      <c r="AB91">
        <f t="shared" si="10"/>
        <v>4.2801555824247175E-5</v>
      </c>
    </row>
    <row r="92" spans="21:28" x14ac:dyDescent="0.25">
      <c r="U92">
        <v>4.8999999999999702</v>
      </c>
      <c r="V92">
        <f>U92*'t test of Plot Yield'!StdError</f>
        <v>20.635988655205562</v>
      </c>
      <c r="W92" s="5">
        <f t="shared" si="9"/>
        <v>8.1477321485939425E-5</v>
      </c>
      <c r="X92" s="5">
        <f t="shared" si="12"/>
        <v>2.0004886980463703E-2</v>
      </c>
      <c r="Y92" s="5">
        <f t="shared" si="7"/>
        <v>8.1477321485939425E-5</v>
      </c>
      <c r="AA92">
        <f t="shared" si="11"/>
        <v>3.356890744553835E-5</v>
      </c>
      <c r="AB92">
        <f t="shared" si="10"/>
        <v>3.356890744553835E-5</v>
      </c>
    </row>
    <row r="93" spans="21:28" x14ac:dyDescent="0.25">
      <c r="U93">
        <v>4.9999999999999698</v>
      </c>
      <c r="V93">
        <f>U93*'t test of Plot Yield'!StdError</f>
        <v>21.057131280822002</v>
      </c>
      <c r="W93" s="5">
        <f t="shared" si="9"/>
        <v>6.3784045325371709E-5</v>
      </c>
      <c r="X93" s="5">
        <f t="shared" si="12"/>
        <v>1.6501623820840562E-2</v>
      </c>
      <c r="Y93" s="5">
        <f t="shared" si="7"/>
        <v>6.3784045325371709E-5</v>
      </c>
      <c r="AA93">
        <f t="shared" si="11"/>
        <v>2.6342060378592882E-5</v>
      </c>
      <c r="AB93">
        <f t="shared" si="10"/>
        <v>2.6342060378592882E-5</v>
      </c>
    </row>
    <row r="94" spans="21:28" x14ac:dyDescent="0.25">
      <c r="U94">
        <v>5.0999999999999703</v>
      </c>
      <c r="V94">
        <f>U94*'t test of Plot Yield'!StdError</f>
        <v>21.478273906438449</v>
      </c>
      <c r="W94" s="5">
        <f t="shared" si="9"/>
        <v>4.9948541038526653E-5</v>
      </c>
      <c r="X94" s="5">
        <f t="shared" si="12"/>
        <v>1.3578082207554971E-2</v>
      </c>
      <c r="Y94" s="5">
        <f t="shared" si="7"/>
        <v>4.9948541038526653E-5</v>
      </c>
      <c r="AA94">
        <f t="shared" si="11"/>
        <v>2.0683761910107598E-5</v>
      </c>
      <c r="AB94">
        <f t="shared" si="10"/>
        <v>2.0683761910107598E-5</v>
      </c>
    </row>
    <row r="95" spans="21:28" x14ac:dyDescent="0.25">
      <c r="U95">
        <v>5.19999999999997</v>
      </c>
      <c r="V95">
        <f>U95*'t test of Plot Yield'!StdError</f>
        <v>21.899416532054889</v>
      </c>
      <c r="W95" s="5">
        <f t="shared" si="9"/>
        <v>3.9129754089423769E-5</v>
      </c>
      <c r="X95" s="5">
        <f t="shared" si="12"/>
        <v>1.1147973322739679E-2</v>
      </c>
      <c r="Y95" s="5">
        <f t="shared" si="7"/>
        <v>3.9129754089423769E-5</v>
      </c>
      <c r="AA95">
        <f t="shared" si="11"/>
        <v>1.6251996282715839E-5</v>
      </c>
      <c r="AB95">
        <f t="shared" si="10"/>
        <v>1.6251996282715839E-5</v>
      </c>
    </row>
    <row r="96" spans="21:28" x14ac:dyDescent="0.25">
      <c r="U96">
        <v>5.2999999999999696</v>
      </c>
      <c r="V96">
        <f>U96*'t test of Plot Yield'!StdError</f>
        <v>22.32055915767133</v>
      </c>
      <c r="W96" s="5">
        <f t="shared" si="9"/>
        <v>3.0669066805751863E-5</v>
      </c>
      <c r="X96" s="5">
        <f t="shared" si="12"/>
        <v>9.1351839443692372E-3</v>
      </c>
      <c r="Y96" s="5">
        <f t="shared" si="7"/>
        <v>3.0669066805751863E-5</v>
      </c>
      <c r="AA96">
        <f t="shared" si="11"/>
        <v>1.2779365925045777E-5</v>
      </c>
      <c r="AB96">
        <f t="shared" si="10"/>
        <v>1.2779365925045777E-5</v>
      </c>
    </row>
    <row r="97" spans="21:28" x14ac:dyDescent="0.25">
      <c r="U97">
        <v>5.3999999999999702</v>
      </c>
      <c r="V97">
        <f>U97*'t test of Plot Yield'!StdError</f>
        <v>22.741701783287773</v>
      </c>
      <c r="W97" s="5">
        <f t="shared" si="9"/>
        <v>2.4051173109416051E-5</v>
      </c>
      <c r="X97" s="5">
        <f t="shared" si="12"/>
        <v>7.4733327685820349E-3</v>
      </c>
      <c r="Y97" s="5">
        <f t="shared" si="7"/>
        <v>2.4051173109416051E-5</v>
      </c>
      <c r="AA97">
        <f t="shared" si="11"/>
        <v>1.0056880509773797E-5</v>
      </c>
      <c r="AB97">
        <f t="shared" si="10"/>
        <v>1.0056880509773797E-5</v>
      </c>
    </row>
    <row r="98" spans="21:28" x14ac:dyDescent="0.25">
      <c r="U98">
        <v>5.4999999999999698</v>
      </c>
      <c r="V98">
        <f>U98*'t test of Plot Yield'!StdError</f>
        <v>23.162844408904217</v>
      </c>
      <c r="W98" s="5">
        <f t="shared" si="9"/>
        <v>1.887317800154381E-5</v>
      </c>
      <c r="X98" s="5">
        <f t="shared" si="12"/>
        <v>6.1050949926097671E-3</v>
      </c>
      <c r="Y98" s="5">
        <f t="shared" si="7"/>
        <v>1.887317800154381E-5</v>
      </c>
      <c r="AA98">
        <f t="shared" si="11"/>
        <v>7.9212318476626124E-6</v>
      </c>
      <c r="AB98">
        <f t="shared" si="10"/>
        <v>7.9212318476626124E-6</v>
      </c>
    </row>
    <row r="99" spans="21:28" x14ac:dyDescent="0.25">
      <c r="U99">
        <v>5.5999999999999597</v>
      </c>
      <c r="V99">
        <f>U99*'t test of Plot Yield'!StdError</f>
        <v>23.583987034520614</v>
      </c>
      <c r="W99" s="5">
        <f t="shared" si="9"/>
        <v>1.4820248490804543E-5</v>
      </c>
      <c r="X99" s="5">
        <f t="shared" si="12"/>
        <v>4.981393237737745E-3</v>
      </c>
      <c r="Y99" s="5">
        <f t="shared" si="7"/>
        <v>1.4820248490804543E-5</v>
      </c>
      <c r="AA99">
        <f t="shared" si="11"/>
        <v>6.2448187535645386E-6</v>
      </c>
      <c r="AB99">
        <f t="shared" si="10"/>
        <v>6.2448187535645386E-6</v>
      </c>
    </row>
    <row r="100" spans="21:28" x14ac:dyDescent="0.25">
      <c r="W100" s="5"/>
    </row>
    <row r="101" spans="21:28" x14ac:dyDescent="0.25">
      <c r="W101" s="5"/>
    </row>
    <row r="102" spans="21:28" x14ac:dyDescent="0.25">
      <c r="W102" s="5"/>
    </row>
    <row r="103" spans="21:28" x14ac:dyDescent="0.25">
      <c r="W103" s="5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M1:AF103"/>
  <sheetViews>
    <sheetView workbookViewId="0">
      <selection activeCell="I28" sqref="I28"/>
    </sheetView>
  </sheetViews>
  <sheetFormatPr defaultRowHeight="15" x14ac:dyDescent="0.25"/>
  <cols>
    <col min="9" max="9" width="9.140625" customWidth="1"/>
    <col min="11" max="11" width="11.42578125" customWidth="1"/>
    <col min="12" max="12" width="12.5703125" customWidth="1"/>
    <col min="13" max="13" width="8.28515625" customWidth="1"/>
    <col min="14" max="14" width="7.42578125" customWidth="1"/>
    <col min="18" max="18" width="9.140625" style="4"/>
    <col min="19" max="19" width="10.140625" style="5" customWidth="1"/>
    <col min="20" max="20" width="9.140625" style="5"/>
    <col min="21" max="21" width="12" style="5" bestFit="1" customWidth="1"/>
    <col min="23" max="23" width="12" bestFit="1" customWidth="1"/>
  </cols>
  <sheetData>
    <row r="1" spans="13:32" x14ac:dyDescent="0.25">
      <c r="M1" s="4"/>
      <c r="P1" t="s">
        <v>1</v>
      </c>
      <c r="Q1" t="s">
        <v>2</v>
      </c>
      <c r="R1" s="4" t="s">
        <v>3</v>
      </c>
      <c r="S1" s="5" t="s">
        <v>4</v>
      </c>
      <c r="T1" s="5" t="s">
        <v>0</v>
      </c>
      <c r="U1" s="5" t="s">
        <v>5</v>
      </c>
      <c r="V1" s="5" t="s">
        <v>37</v>
      </c>
      <c r="X1" s="5" t="s">
        <v>38</v>
      </c>
      <c r="AF1" s="1"/>
    </row>
    <row r="2" spans="13:32" ht="15.75" thickBot="1" x14ac:dyDescent="0.3">
      <c r="M2" t="s">
        <v>0</v>
      </c>
      <c r="P2">
        <v>-4.0999999999999996</v>
      </c>
      <c r="Q2">
        <f>P2*'t test of Plot Yield'!StdError</f>
        <v>-17.266847650274144</v>
      </c>
      <c r="R2" s="5">
        <f t="shared" ref="R2:R65" si="0">_xlfn.T.DIST(P2,22,FALSE)</f>
        <v>5.7674725268072277E-4</v>
      </c>
      <c r="T2" s="5" t="e">
        <f t="shared" ref="T2:T33" si="1">IF(V2&lt;=$M$3,R2,#N/A)</f>
        <v>#N/A</v>
      </c>
      <c r="V2">
        <f>_xlfn.T.DIST.RT(P2,22)</f>
        <v>0.99976370371428891</v>
      </c>
      <c r="X2">
        <f>IF(ISNA(T2),S2,#N/A)</f>
        <v>0</v>
      </c>
      <c r="AF2" s="1"/>
    </row>
    <row r="3" spans="13:32" ht="15.75" thickBot="1" x14ac:dyDescent="0.3">
      <c r="M3" s="54">
        <v>0.05</v>
      </c>
      <c r="P3">
        <v>-4</v>
      </c>
      <c r="Q3">
        <f>P3*'t test of Plot Yield'!StdError</f>
        <v>-16.845705024657704</v>
      </c>
      <c r="R3" s="5">
        <f t="shared" si="0"/>
        <v>7.3506554243592476E-4</v>
      </c>
      <c r="T3" s="5" t="e">
        <f t="shared" si="1"/>
        <v>#N/A</v>
      </c>
      <c r="V3">
        <f t="shared" ref="V3:V66" si="2">_xlfn.T.DIST.RT(P3,22)</f>
        <v>0.99969842802063702</v>
      </c>
      <c r="X3">
        <f>IF(ISNA(T2),S3,#N/A)</f>
        <v>0</v>
      </c>
    </row>
    <row r="4" spans="13:32" x14ac:dyDescent="0.25">
      <c r="M4" s="1"/>
      <c r="N4" s="4"/>
      <c r="P4">
        <v>-3.9</v>
      </c>
      <c r="Q4">
        <f>P4*'t test of Plot Yield'!StdError</f>
        <v>-16.42456239904126</v>
      </c>
      <c r="R4" s="5">
        <f t="shared" si="0"/>
        <v>9.3594692269723481E-4</v>
      </c>
      <c r="T4" s="5" t="e">
        <f t="shared" si="1"/>
        <v>#N/A</v>
      </c>
      <c r="V4">
        <f t="shared" si="2"/>
        <v>0.99961527423384389</v>
      </c>
      <c r="X4">
        <f t="shared" ref="X4:X67" si="3">IF(ISNA(T3),S4,#N/A)</f>
        <v>0</v>
      </c>
    </row>
    <row r="5" spans="13:32" x14ac:dyDescent="0.25">
      <c r="M5" s="1"/>
      <c r="N5" s="4"/>
      <c r="P5">
        <v>-3.8</v>
      </c>
      <c r="Q5">
        <f>P5*'t test of Plot Yield'!StdError</f>
        <v>-16.003419773424817</v>
      </c>
      <c r="R5" s="5">
        <f t="shared" si="0"/>
        <v>1.1903815595239811E-3</v>
      </c>
      <c r="T5" s="5" t="e">
        <f t="shared" si="1"/>
        <v>#N/A</v>
      </c>
      <c r="V5">
        <f t="shared" si="2"/>
        <v>0.99950945645174016</v>
      </c>
      <c r="X5">
        <f t="shared" si="3"/>
        <v>0</v>
      </c>
    </row>
    <row r="6" spans="13:32" x14ac:dyDescent="0.25">
      <c r="M6" s="1"/>
      <c r="N6" s="50"/>
      <c r="P6">
        <v>-3.7</v>
      </c>
      <c r="Q6">
        <f>P6*'t test of Plot Yield'!StdError</f>
        <v>-15.582277147808377</v>
      </c>
      <c r="R6" s="5">
        <f t="shared" si="0"/>
        <v>1.5120011603992113E-3</v>
      </c>
      <c r="T6" s="5" t="e">
        <f t="shared" si="1"/>
        <v>#N/A</v>
      </c>
      <c r="V6">
        <f t="shared" si="2"/>
        <v>0.99937496196488251</v>
      </c>
      <c r="X6">
        <f t="shared" si="3"/>
        <v>0</v>
      </c>
    </row>
    <row r="7" spans="13:32" x14ac:dyDescent="0.25">
      <c r="M7" s="12"/>
      <c r="N7" s="51"/>
      <c r="P7">
        <v>-3.6</v>
      </c>
      <c r="Q7">
        <f>P7*'t test of Plot Yield'!StdError</f>
        <v>-15.161134522191935</v>
      </c>
      <c r="R7" s="5">
        <f t="shared" si="0"/>
        <v>1.9176354534884601E-3</v>
      </c>
      <c r="T7" s="5" t="e">
        <f t="shared" si="1"/>
        <v>#N/A</v>
      </c>
      <c r="V7">
        <f t="shared" si="2"/>
        <v>0.99920425998662843</v>
      </c>
      <c r="X7">
        <f t="shared" si="3"/>
        <v>0</v>
      </c>
    </row>
    <row r="8" spans="13:32" x14ac:dyDescent="0.25">
      <c r="M8" s="19"/>
      <c r="N8" s="51"/>
      <c r="P8">
        <v>-3.5000000000000102</v>
      </c>
      <c r="Q8">
        <f>P8*'t test of Plot Yield'!StdError</f>
        <v>-14.739991896575534</v>
      </c>
      <c r="R8" s="5">
        <f t="shared" si="0"/>
        <v>2.4279559544124756E-3</v>
      </c>
      <c r="T8" s="5" t="e">
        <f t="shared" si="1"/>
        <v>#N/A</v>
      </c>
      <c r="V8">
        <f t="shared" si="2"/>
        <v>0.99898795040573618</v>
      </c>
      <c r="X8">
        <f t="shared" si="3"/>
        <v>0</v>
      </c>
    </row>
    <row r="9" spans="13:32" x14ac:dyDescent="0.25">
      <c r="M9" s="52"/>
      <c r="N9" s="4"/>
      <c r="P9">
        <v>-3.4000000000000101</v>
      </c>
      <c r="Q9">
        <f>P9*'t test of Plot Yield'!StdError</f>
        <v>-14.318849270959092</v>
      </c>
      <c r="R9" s="5">
        <f t="shared" si="0"/>
        <v>3.068209258839849E-3</v>
      </c>
      <c r="T9" s="5" t="e">
        <f t="shared" si="1"/>
        <v>#N/A</v>
      </c>
      <c r="V9">
        <f t="shared" si="2"/>
        <v>0.99871434368645629</v>
      </c>
      <c r="X9">
        <f t="shared" si="3"/>
        <v>0</v>
      </c>
    </row>
    <row r="10" spans="13:32" x14ac:dyDescent="0.25">
      <c r="M10" s="52"/>
      <c r="N10" s="53"/>
      <c r="P10">
        <v>-3.30000000000001</v>
      </c>
      <c r="Q10">
        <f>P10*'t test of Plot Yield'!StdError</f>
        <v>-13.897706645342648</v>
      </c>
      <c r="R10" s="5">
        <f t="shared" si="0"/>
        <v>3.8690369818628703E-3</v>
      </c>
      <c r="T10" s="5" t="e">
        <f t="shared" si="1"/>
        <v>#N/A</v>
      </c>
      <c r="V10">
        <f t="shared" si="2"/>
        <v>0.99836896305604039</v>
      </c>
      <c r="X10">
        <f t="shared" si="3"/>
        <v>0</v>
      </c>
    </row>
    <row r="11" spans="13:32" x14ac:dyDescent="0.25">
      <c r="P11">
        <v>-3.2000000000000099</v>
      </c>
      <c r="Q11">
        <f>P11*'t test of Plot Yield'!StdError</f>
        <v>-13.476564019726204</v>
      </c>
      <c r="R11" s="5">
        <f t="shared" si="0"/>
        <v>4.8673720613153738E-3</v>
      </c>
      <c r="T11" s="5" t="e">
        <f t="shared" si="1"/>
        <v>#N/A</v>
      </c>
      <c r="V11">
        <f t="shared" si="2"/>
        <v>0.99793396075665441</v>
      </c>
      <c r="X11">
        <f t="shared" si="3"/>
        <v>0</v>
      </c>
    </row>
    <row r="12" spans="13:32" x14ac:dyDescent="0.25">
      <c r="P12">
        <v>-3.1000000000000099</v>
      </c>
      <c r="Q12">
        <f>P12*'t test of Plot Yield'!StdError</f>
        <v>-13.055421394109763</v>
      </c>
      <c r="R12" s="5">
        <f t="shared" si="0"/>
        <v>6.1073909865215934E-3</v>
      </c>
      <c r="T12" s="5" t="e">
        <f t="shared" si="1"/>
        <v>#N/A</v>
      </c>
      <c r="V12">
        <f t="shared" si="2"/>
        <v>0.99738744164998006</v>
      </c>
      <c r="X12">
        <f t="shared" si="3"/>
        <v>0</v>
      </c>
    </row>
    <row r="13" spans="13:32" x14ac:dyDescent="0.25">
      <c r="P13">
        <v>-3.0000000000000102</v>
      </c>
      <c r="Q13">
        <f>P13*'t test of Plot Yield'!StdError</f>
        <v>-12.634278768493321</v>
      </c>
      <c r="R13" s="5">
        <f t="shared" si="0"/>
        <v>7.641488200965183E-3</v>
      </c>
      <c r="T13" s="5" t="e">
        <f t="shared" si="1"/>
        <v>#N/A</v>
      </c>
      <c r="V13">
        <f t="shared" si="2"/>
        <v>0.99670269014460044</v>
      </c>
      <c r="X13">
        <f t="shared" si="3"/>
        <v>0</v>
      </c>
    </row>
    <row r="14" spans="13:32" x14ac:dyDescent="0.25">
      <c r="P14">
        <v>-2.9000000000000101</v>
      </c>
      <c r="Q14">
        <f>P14*'t test of Plot Yield'!StdError</f>
        <v>-12.213136142876879</v>
      </c>
      <c r="R14" s="5">
        <f t="shared" si="0"/>
        <v>9.5312221998270323E-3</v>
      </c>
      <c r="T14" s="5" t="e">
        <f t="shared" si="1"/>
        <v>#N/A</v>
      </c>
      <c r="V14">
        <f t="shared" si="2"/>
        <v>0.99584730059886528</v>
      </c>
      <c r="X14">
        <f t="shared" si="3"/>
        <v>0</v>
      </c>
    </row>
    <row r="15" spans="13:32" x14ac:dyDescent="0.25">
      <c r="P15">
        <v>-2.80000000000001</v>
      </c>
      <c r="Q15">
        <f>P15*'t test of Plot Yield'!StdError</f>
        <v>-11.791993517260435</v>
      </c>
      <c r="R15" s="5">
        <f t="shared" si="0"/>
        <v>1.1848162711670131E-2</v>
      </c>
      <c r="T15" s="5" t="e">
        <f t="shared" si="1"/>
        <v>#N/A</v>
      </c>
      <c r="V15">
        <f t="shared" si="2"/>
        <v>0.99478221737907446</v>
      </c>
      <c r="X15">
        <f t="shared" si="3"/>
        <v>0</v>
      </c>
    </row>
    <row r="16" spans="13:32" x14ac:dyDescent="0.25">
      <c r="P16">
        <v>-2.7000000000000099</v>
      </c>
      <c r="Q16">
        <f>P16*'t test of Plot Yield'!StdError</f>
        <v>-11.370850891643991</v>
      </c>
      <c r="R16" s="5">
        <f t="shared" si="0"/>
        <v>1.4674545245240605E-2</v>
      </c>
      <c r="T16" s="5" t="e">
        <f t="shared" si="1"/>
        <v>#N/A</v>
      </c>
      <c r="V16">
        <f t="shared" si="2"/>
        <v>0.99346069894769495</v>
      </c>
      <c r="X16">
        <f t="shared" si="3"/>
        <v>0</v>
      </c>
    </row>
    <row r="17" spans="16:24" x14ac:dyDescent="0.25">
      <c r="P17">
        <v>-2.6000000000000099</v>
      </c>
      <c r="Q17">
        <f>P17*'t test of Plot Yield'!StdError</f>
        <v>-10.94970826602755</v>
      </c>
      <c r="R17" s="5">
        <f t="shared" si="0"/>
        <v>1.8103614214236809E-2</v>
      </c>
      <c r="T17" s="5" t="e">
        <f t="shared" si="1"/>
        <v>#N/A</v>
      </c>
      <c r="V17">
        <f t="shared" si="2"/>
        <v>0.9918272309714371</v>
      </c>
      <c r="X17">
        <f t="shared" si="3"/>
        <v>0</v>
      </c>
    </row>
    <row r="18" spans="16:24" x14ac:dyDescent="0.25">
      <c r="P18">
        <v>-2.5000000000000102</v>
      </c>
      <c r="Q18">
        <f>P18*'t test of Plot Yield'!StdError</f>
        <v>-10.528565640411108</v>
      </c>
      <c r="R18" s="5">
        <f t="shared" si="0"/>
        <v>2.2239510609626721E-2</v>
      </c>
      <c r="T18" s="5" t="e">
        <f t="shared" si="1"/>
        <v>#N/A</v>
      </c>
      <c r="V18">
        <f t="shared" si="2"/>
        <v>0.98981642658821045</v>
      </c>
      <c r="X18">
        <f t="shared" si="3"/>
        <v>0</v>
      </c>
    </row>
    <row r="19" spans="16:24" x14ac:dyDescent="0.25">
      <c r="P19">
        <v>-2.4000000000000101</v>
      </c>
      <c r="Q19">
        <f>P19*'t test of Plot Yield'!StdError</f>
        <v>-10.107423014794666</v>
      </c>
      <c r="R19" s="5">
        <f t="shared" si="0"/>
        <v>2.7196537479382086E-2</v>
      </c>
      <c r="T19" s="5" t="e">
        <f t="shared" si="1"/>
        <v>#N/A</v>
      </c>
      <c r="V19">
        <f t="shared" si="2"/>
        <v>0.98735196754555987</v>
      </c>
      <c r="X19">
        <f t="shared" si="3"/>
        <v>0</v>
      </c>
    </row>
    <row r="20" spans="16:24" x14ac:dyDescent="0.25">
      <c r="P20">
        <v>-2.30000000000001</v>
      </c>
      <c r="Q20">
        <f>P20*'t test of Plot Yield'!StdError</f>
        <v>-9.6862803891782221</v>
      </c>
      <c r="R20" s="5">
        <f t="shared" si="0"/>
        <v>3.3097620024266826E-2</v>
      </c>
      <c r="T20" s="5" t="e">
        <f t="shared" si="1"/>
        <v>#N/A</v>
      </c>
      <c r="V20">
        <f t="shared" si="2"/>
        <v>0.98434565749013736</v>
      </c>
      <c r="X20">
        <f t="shared" si="3"/>
        <v>0</v>
      </c>
    </row>
    <row r="21" spans="16:24" x14ac:dyDescent="0.25">
      <c r="P21">
        <v>-2.2000000000000099</v>
      </c>
      <c r="Q21">
        <f>P21*'t test of Plot Yield'!StdError</f>
        <v>-9.2651377635617784</v>
      </c>
      <c r="R21" s="5">
        <f t="shared" si="0"/>
        <v>4.0071771640151188E-2</v>
      </c>
      <c r="T21" s="5" t="e">
        <f t="shared" si="1"/>
        <v>#N/A</v>
      </c>
      <c r="V21">
        <f t="shared" si="2"/>
        <v>0.98069667739421429</v>
      </c>
      <c r="X21">
        <f t="shared" si="3"/>
        <v>0</v>
      </c>
    </row>
    <row r="22" spans="16:24" x14ac:dyDescent="0.25">
      <c r="P22">
        <v>-2.1000000000000099</v>
      </c>
      <c r="Q22">
        <f>P22*'t test of Plot Yield'!StdError</f>
        <v>-8.8439951379453365</v>
      </c>
      <c r="R22" s="5">
        <f t="shared" si="0"/>
        <v>4.825038822837921E-2</v>
      </c>
      <c r="T22" s="5" t="e">
        <f t="shared" si="1"/>
        <v>#N/A</v>
      </c>
      <c r="V22">
        <f t="shared" si="2"/>
        <v>0.97629115158412705</v>
      </c>
      <c r="X22">
        <f t="shared" si="3"/>
        <v>0</v>
      </c>
    </row>
    <row r="23" spans="16:24" x14ac:dyDescent="0.25">
      <c r="P23">
        <v>-2.0000000000000102</v>
      </c>
      <c r="Q23">
        <f>P23*'t test of Plot Yield'!StdError</f>
        <v>-8.4228525123288946</v>
      </c>
      <c r="R23" s="5">
        <f t="shared" si="0"/>
        <v>5.7762226382411436E-2</v>
      </c>
      <c r="T23" s="5" t="e">
        <f t="shared" si="1"/>
        <v>#N/A</v>
      </c>
      <c r="V23">
        <f t="shared" si="2"/>
        <v>0.9710021491487526</v>
      </c>
      <c r="X23">
        <f t="shared" si="3"/>
        <v>0</v>
      </c>
    </row>
    <row r="24" spans="16:24" x14ac:dyDescent="0.25">
      <c r="P24">
        <v>-1.9000000000000099</v>
      </c>
      <c r="Q24">
        <f>P24*'t test of Plot Yield'!StdError</f>
        <v>-8.001709886712451</v>
      </c>
      <c r="R24" s="5">
        <f t="shared" si="0"/>
        <v>6.8726982058118696E-2</v>
      </c>
      <c r="T24" s="5" t="e">
        <f t="shared" si="1"/>
        <v>#N/A</v>
      </c>
      <c r="V24">
        <f t="shared" si="2"/>
        <v>0.96469025714594114</v>
      </c>
      <c r="X24">
        <f t="shared" si="3"/>
        <v>0</v>
      </c>
    </row>
    <row r="25" spans="16:24" x14ac:dyDescent="0.25">
      <c r="P25">
        <v>-1.80000000000001</v>
      </c>
      <c r="Q25">
        <f>P25*'t test of Plot Yield'!StdError</f>
        <v>-7.5805672610960091</v>
      </c>
      <c r="R25" s="5">
        <f t="shared" si="0"/>
        <v>8.1247479017452606E-2</v>
      </c>
      <c r="S25" s="5">
        <f t="shared" ref="S25:S88" si="4">_xlfn.T.DIST(P2,15,FALSE)</f>
        <v>9.5917505902467213E-4</v>
      </c>
      <c r="T25" s="5" t="e">
        <f t="shared" si="1"/>
        <v>#N/A</v>
      </c>
      <c r="V25">
        <f t="shared" si="2"/>
        <v>0.95720486600440835</v>
      </c>
      <c r="X25">
        <f t="shared" si="3"/>
        <v>9.5917505902467213E-4</v>
      </c>
    </row>
    <row r="26" spans="16:24" x14ac:dyDescent="0.25">
      <c r="P26">
        <v>-1.7000000000000099</v>
      </c>
      <c r="Q26">
        <f>P26*'t test of Plot Yield'!StdError</f>
        <v>-7.1594246354795663</v>
      </c>
      <c r="R26" s="5">
        <f t="shared" si="0"/>
        <v>9.5400601944619648E-2</v>
      </c>
      <c r="S26" s="5">
        <f t="shared" si="4"/>
        <v>1.1789996594981176E-3</v>
      </c>
      <c r="T26" s="5" t="e">
        <f t="shared" si="1"/>
        <v>#N/A</v>
      </c>
      <c r="V26">
        <f t="shared" si="2"/>
        <v>0.94838630057890994</v>
      </c>
      <c r="X26">
        <f t="shared" si="3"/>
        <v>1.1789996594981176E-3</v>
      </c>
    </row>
    <row r="27" spans="16:24" x14ac:dyDescent="0.25">
      <c r="P27">
        <v>-1.6000000000000101</v>
      </c>
      <c r="Q27">
        <f>P27*'t test of Plot Yield'!StdError</f>
        <v>-6.7382820098631244</v>
      </c>
      <c r="R27" s="5">
        <f t="shared" si="0"/>
        <v>0.11122726479659457</v>
      </c>
      <c r="S27" s="5">
        <f t="shared" si="4"/>
        <v>1.4494439577059717E-3</v>
      </c>
      <c r="T27" s="5" t="e">
        <f t="shared" si="1"/>
        <v>#N/A</v>
      </c>
      <c r="V27">
        <f t="shared" si="2"/>
        <v>0.93806890926855613</v>
      </c>
      <c r="X27">
        <f t="shared" si="3"/>
        <v>1.4494439577059717E-3</v>
      </c>
    </row>
    <row r="28" spans="16:24" x14ac:dyDescent="0.25">
      <c r="P28">
        <v>-1.50000000000001</v>
      </c>
      <c r="Q28">
        <f>P28*'t test of Plot Yield'!StdError</f>
        <v>-6.3171393842466808</v>
      </c>
      <c r="R28" s="5">
        <f t="shared" si="0"/>
        <v>0.12872188240170018</v>
      </c>
      <c r="S28" s="5">
        <f t="shared" si="4"/>
        <v>1.7819880404976E-3</v>
      </c>
      <c r="T28" s="5" t="e">
        <f t="shared" si="1"/>
        <v>#N/A</v>
      </c>
      <c r="V28">
        <f t="shared" si="2"/>
        <v>0.92608518581038235</v>
      </c>
      <c r="X28">
        <f t="shared" si="3"/>
        <v>1.7819880404976E-3</v>
      </c>
    </row>
    <row r="29" spans="16:24" x14ac:dyDescent="0.25">
      <c r="P29">
        <v>-1.4000000000000099</v>
      </c>
      <c r="Q29">
        <f>P29*'t test of Plot Yield'!StdError</f>
        <v>-5.895996758630238</v>
      </c>
      <c r="R29" s="5">
        <f t="shared" si="0"/>
        <v>0.14782199806547905</v>
      </c>
      <c r="S29" s="5">
        <f t="shared" si="4"/>
        <v>2.190598794681821E-3</v>
      </c>
      <c r="T29" s="5" t="e">
        <f t="shared" si="1"/>
        <v>#N/A</v>
      </c>
      <c r="V29">
        <f t="shared" si="2"/>
        <v>0.91227094230504546</v>
      </c>
      <c r="X29">
        <f t="shared" si="3"/>
        <v>2.190598794681821E-3</v>
      </c>
    </row>
    <row r="30" spans="16:24" x14ac:dyDescent="0.25">
      <c r="P30">
        <v>-1.30000000000001</v>
      </c>
      <c r="Q30">
        <f>P30*'t test of Plot Yield'!StdError</f>
        <v>-5.4748541330137961</v>
      </c>
      <c r="R30" s="5">
        <f t="shared" si="0"/>
        <v>0.16839889121079998</v>
      </c>
      <c r="S30" s="5">
        <f t="shared" si="4"/>
        <v>2.692215955311245E-3</v>
      </c>
      <c r="T30" s="5" t="e">
        <f t="shared" si="1"/>
        <v>#N/A</v>
      </c>
      <c r="V30">
        <f t="shared" si="2"/>
        <v>0.89647147797823679</v>
      </c>
      <c r="X30">
        <f t="shared" si="3"/>
        <v>2.692215955311245E-3</v>
      </c>
    </row>
    <row r="31" spans="16:24" x14ac:dyDescent="0.25">
      <c r="P31">
        <v>-1.2000000000000099</v>
      </c>
      <c r="Q31">
        <f>P31*'t test of Plot Yield'!StdError</f>
        <v>-5.0537115073973533</v>
      </c>
      <c r="R31" s="5">
        <f t="shared" si="0"/>
        <v>0.19025012092246163</v>
      </c>
      <c r="S31" s="5">
        <f t="shared" si="4"/>
        <v>3.3073120822830833E-3</v>
      </c>
      <c r="T31" s="5" t="e">
        <f t="shared" si="1"/>
        <v>#N/A</v>
      </c>
      <c r="V31">
        <f t="shared" si="2"/>
        <v>0.87854859874025437</v>
      </c>
      <c r="X31">
        <f t="shared" si="3"/>
        <v>3.3073120822830833E-3</v>
      </c>
    </row>
    <row r="32" spans="16:24" x14ac:dyDescent="0.25">
      <c r="P32">
        <v>-1.1000000000000101</v>
      </c>
      <c r="Q32">
        <f>P32*'t test of Plot Yield'!StdError</f>
        <v>-4.6325688817809114</v>
      </c>
      <c r="R32" s="5">
        <f t="shared" si="0"/>
        <v>0.21309502504530795</v>
      </c>
      <c r="S32" s="5">
        <f t="shared" si="4"/>
        <v>4.0605294510127022E-3</v>
      </c>
      <c r="T32" s="5" t="e">
        <f t="shared" si="1"/>
        <v>#N/A</v>
      </c>
      <c r="V32">
        <f t="shared" si="2"/>
        <v>0.85838824314325557</v>
      </c>
      <c r="X32">
        <f t="shared" si="3"/>
        <v>4.0605294510127022E-3</v>
      </c>
    </row>
    <row r="33" spans="16:27" x14ac:dyDescent="0.25">
      <c r="P33">
        <v>-1.00000000000001</v>
      </c>
      <c r="Q33">
        <f>P33*'t test of Plot Yield'!StdError</f>
        <v>-4.2114262561644678</v>
      </c>
      <c r="R33" s="5">
        <f t="shared" si="0"/>
        <v>0.23657416274152734</v>
      </c>
      <c r="S33" s="5">
        <f t="shared" si="4"/>
        <v>4.9813932377373339E-3</v>
      </c>
      <c r="T33" s="5" t="e">
        <f t="shared" si="1"/>
        <v>#N/A</v>
      </c>
      <c r="V33">
        <f t="shared" si="2"/>
        <v>0.83590836905966703</v>
      </c>
      <c r="X33">
        <f t="shared" si="3"/>
        <v>4.9813932377373339E-3</v>
      </c>
    </row>
    <row r="34" spans="16:27" x14ac:dyDescent="0.25">
      <c r="P34">
        <v>-0.90000000000001001</v>
      </c>
      <c r="Q34">
        <f>P34*'t test of Plot Yield'!StdError</f>
        <v>-3.7902836305480254</v>
      </c>
      <c r="R34" s="5">
        <f t="shared" si="0"/>
        <v>0.26025353983738669</v>
      </c>
      <c r="S34" s="5">
        <f t="shared" si="4"/>
        <v>6.1050949926092727E-3</v>
      </c>
      <c r="T34" s="5" t="e">
        <f t="shared" ref="T34:T65" si="5">IF(V34&lt;=$M$3,R34,#N/A)</f>
        <v>#N/A</v>
      </c>
      <c r="V34">
        <f t="shared" si="2"/>
        <v>0.81106666300742614</v>
      </c>
      <c r="X34">
        <f t="shared" si="3"/>
        <v>6.1050949926092727E-3</v>
      </c>
    </row>
    <row r="35" spans="16:27" x14ac:dyDescent="0.25">
      <c r="P35">
        <v>-0.80000000000001004</v>
      </c>
      <c r="Q35">
        <f>P35*'t test of Plot Yield'!StdError</f>
        <v>-3.3691410049315831</v>
      </c>
      <c r="R35" s="5">
        <f t="shared" si="0"/>
        <v>0.28363418110071631</v>
      </c>
      <c r="S35" s="5">
        <f t="shared" si="4"/>
        <v>7.4733327685814321E-3</v>
      </c>
      <c r="T35" s="5" t="e">
        <f t="shared" si="5"/>
        <v>#N/A</v>
      </c>
      <c r="V35">
        <f t="shared" si="2"/>
        <v>0.78386756281830139</v>
      </c>
      <c r="X35">
        <f t="shared" si="3"/>
        <v>7.4733327685814321E-3</v>
      </c>
    </row>
    <row r="36" spans="16:27" x14ac:dyDescent="0.25">
      <c r="P36">
        <v>-0.70000000000002005</v>
      </c>
      <c r="Q36">
        <f>P36*'t test of Plot Yield'!StdError</f>
        <v>-2.9479983793151825</v>
      </c>
      <c r="R36" s="5">
        <f t="shared" si="0"/>
        <v>0.3061672183288181</v>
      </c>
      <c r="S36" s="5">
        <f t="shared" si="4"/>
        <v>9.1351839443685155E-3</v>
      </c>
      <c r="T36" s="5" t="e">
        <f t="shared" si="5"/>
        <v>#N/A</v>
      </c>
      <c r="V36">
        <f t="shared" si="2"/>
        <v>0.75436804677100922</v>
      </c>
      <c r="X36">
        <f t="shared" si="3"/>
        <v>9.1351839443685155E-3</v>
      </c>
    </row>
    <row r="37" spans="16:27" x14ac:dyDescent="0.25">
      <c r="P37">
        <v>-0.60000000000001996</v>
      </c>
      <c r="Q37">
        <f>P37*'t test of Plot Yield'!StdError</f>
        <v>-2.5268557536987397</v>
      </c>
      <c r="R37" s="5">
        <f t="shared" si="0"/>
        <v>0.32727417367262029</v>
      </c>
      <c r="S37" s="5">
        <f t="shared" si="4"/>
        <v>1.1147973322738791E-2</v>
      </c>
      <c r="T37" s="5" t="e">
        <f t="shared" si="5"/>
        <v>#N/A</v>
      </c>
      <c r="V37">
        <f t="shared" si="2"/>
        <v>0.72268164927127532</v>
      </c>
      <c r="X37">
        <f t="shared" si="3"/>
        <v>1.1147973322738791E-2</v>
      </c>
    </row>
    <row r="38" spans="16:27" x14ac:dyDescent="0.25">
      <c r="P38">
        <v>-0.50000000000001998</v>
      </c>
      <c r="Q38">
        <f>P38*'t test of Plot Yield'!StdError</f>
        <v>-2.1057131280822974</v>
      </c>
      <c r="R38" s="5">
        <f t="shared" si="0"/>
        <v>0.34637157930974094</v>
      </c>
      <c r="S38" s="5">
        <f t="shared" si="4"/>
        <v>1.3578082207553903E-2</v>
      </c>
      <c r="T38" s="5" t="e">
        <f t="shared" si="5"/>
        <v>#N/A</v>
      </c>
      <c r="V38">
        <f t="shared" si="2"/>
        <v>0.68898022196226583</v>
      </c>
      <c r="X38">
        <f t="shared" si="3"/>
        <v>1.3578082207553903E-2</v>
      </c>
    </row>
    <row r="39" spans="16:27" x14ac:dyDescent="0.25">
      <c r="P39">
        <v>-0.40000000000002001</v>
      </c>
      <c r="Q39">
        <f>P39*'t test of Plot Yield'!StdError</f>
        <v>-1.6845705024658546</v>
      </c>
      <c r="R39" s="5">
        <f t="shared" si="0"/>
        <v>0.36289854864319621</v>
      </c>
      <c r="S39" s="5">
        <f t="shared" si="4"/>
        <v>1.6501623820839296E-2</v>
      </c>
      <c r="T39" s="5" t="e">
        <f t="shared" si="5"/>
        <v>#N/A</v>
      </c>
      <c r="V39">
        <f t="shared" si="2"/>
        <v>0.65349307172235305</v>
      </c>
      <c r="X39">
        <f t="shared" si="3"/>
        <v>1.6501623820839296E-2</v>
      </c>
    </row>
    <row r="40" spans="16:27" x14ac:dyDescent="0.25">
      <c r="P40">
        <v>-0.30000000000001997</v>
      </c>
      <c r="Q40">
        <f>P40*'t test of Plot Yield'!StdError</f>
        <v>-1.2634278768494118</v>
      </c>
      <c r="R40" s="5">
        <f t="shared" si="0"/>
        <v>0.37634547048256145</v>
      </c>
      <c r="S40" s="5">
        <f t="shared" si="4"/>
        <v>2.0004886980462187E-2</v>
      </c>
      <c r="T40" s="5" t="e">
        <f t="shared" si="5"/>
        <v>#N/A</v>
      </c>
      <c r="V40">
        <f t="shared" si="2"/>
        <v>0.61650326865609173</v>
      </c>
      <c r="X40">
        <f t="shared" si="3"/>
        <v>2.0004886980462187E-2</v>
      </c>
    </row>
    <row r="41" spans="16:27" x14ac:dyDescent="0.25">
      <c r="P41">
        <v>-0.20000000000002</v>
      </c>
      <c r="Q41">
        <f>P41*'t test of Plot Yield'!StdError</f>
        <v>-0.84228525123296938</v>
      </c>
      <c r="R41" s="5">
        <f t="shared" si="0"/>
        <v>0.38628170431658815</v>
      </c>
      <c r="S41" s="5">
        <f t="shared" si="4"/>
        <v>2.4184424389153258E-2</v>
      </c>
      <c r="T41" s="5" t="e">
        <f t="shared" si="5"/>
        <v>#N/A</v>
      </c>
      <c r="V41">
        <f t="shared" si="2"/>
        <v>0.57834111621671425</v>
      </c>
      <c r="X41">
        <f t="shared" si="3"/>
        <v>2.4184424389153258E-2</v>
      </c>
    </row>
    <row r="42" spans="16:27" x14ac:dyDescent="0.25">
      <c r="P42">
        <v>-0.10000000000002</v>
      </c>
      <c r="Q42">
        <f>P42*'t test of Plot Yield'!StdError</f>
        <v>-0.42114262561652682</v>
      </c>
      <c r="R42" s="5">
        <f t="shared" si="0"/>
        <v>0.39238006662875624</v>
      </c>
      <c r="S42" s="5">
        <f t="shared" si="4"/>
        <v>2.9146635976670974E-2</v>
      </c>
      <c r="T42" s="5" t="e">
        <f t="shared" si="5"/>
        <v>#N/A</v>
      </c>
      <c r="V42">
        <f t="shared" si="2"/>
        <v>0.53937499407724476</v>
      </c>
      <c r="X42">
        <f t="shared" si="3"/>
        <v>2.9146635976670974E-2</v>
      </c>
    </row>
    <row r="43" spans="16:27" x14ac:dyDescent="0.25">
      <c r="P43">
        <v>-2.0428103653102899E-14</v>
      </c>
      <c r="Q43">
        <f>P43*'t test of Plot Yield'!StdError</f>
        <v>-8.6031452088325983E-14</v>
      </c>
      <c r="R43" s="5">
        <f t="shared" si="0"/>
        <v>0.39443604591891307</v>
      </c>
      <c r="S43" s="5">
        <f t="shared" si="4"/>
        <v>3.5006674311678414E-2</v>
      </c>
      <c r="T43" s="5" t="e">
        <f t="shared" si="5"/>
        <v>#N/A</v>
      </c>
      <c r="U43" s="5">
        <f>R43</f>
        <v>0.39443604591891307</v>
      </c>
      <c r="V43">
        <f t="shared" si="2"/>
        <v>0.5</v>
      </c>
      <c r="X43">
        <f t="shared" si="3"/>
        <v>3.5006674311678414E-2</v>
      </c>
    </row>
    <row r="44" spans="16:27" x14ac:dyDescent="0.25">
      <c r="P44" s="3">
        <v>9.9999999999980105E-2</v>
      </c>
      <c r="Q44">
        <f>P44*'t test of Plot Yield'!StdError</f>
        <v>0.42114262561635879</v>
      </c>
      <c r="R44" s="5">
        <f t="shared" si="0"/>
        <v>0.39238006662875791</v>
      </c>
      <c r="S44" s="5">
        <f t="shared" si="4"/>
        <v>4.188648217600021E-2</v>
      </c>
      <c r="T44" s="5" t="e">
        <f t="shared" si="5"/>
        <v>#N/A</v>
      </c>
      <c r="V44">
        <f t="shared" si="2"/>
        <v>0.46062500592277084</v>
      </c>
      <c r="W44" s="3"/>
      <c r="X44">
        <f t="shared" si="3"/>
        <v>4.188648217600021E-2</v>
      </c>
      <c r="Y44" s="3"/>
      <c r="Z44" s="3"/>
      <c r="AA44" s="3"/>
    </row>
    <row r="45" spans="16:27" x14ac:dyDescent="0.25">
      <c r="P45">
        <v>0.19999999999998</v>
      </c>
      <c r="Q45">
        <f>P45*'t test of Plot Yield'!StdError</f>
        <v>0.84228525123280096</v>
      </c>
      <c r="R45" s="5">
        <f t="shared" si="0"/>
        <v>0.38628170431659137</v>
      </c>
      <c r="S45" s="5">
        <f t="shared" si="4"/>
        <v>4.9911767229683809E-2</v>
      </c>
      <c r="T45" s="5" t="e">
        <f t="shared" si="5"/>
        <v>#N/A</v>
      </c>
      <c r="V45">
        <f t="shared" si="2"/>
        <v>0.42165888378330119</v>
      </c>
      <c r="X45">
        <f t="shared" si="3"/>
        <v>4.9911767229683809E-2</v>
      </c>
    </row>
    <row r="46" spans="16:27" x14ac:dyDescent="0.25">
      <c r="P46">
        <v>0.29999999999998</v>
      </c>
      <c r="Q46">
        <f>P46*'t test of Plot Yield'!StdError</f>
        <v>1.2634278768492435</v>
      </c>
      <c r="R46" s="5">
        <f t="shared" si="0"/>
        <v>0.37634547048256611</v>
      </c>
      <c r="S46" s="5">
        <f t="shared" si="4"/>
        <v>5.9207731634663509E-2</v>
      </c>
      <c r="T46" s="5" t="e">
        <f t="shared" si="5"/>
        <v>#N/A</v>
      </c>
      <c r="V46">
        <f t="shared" si="2"/>
        <v>0.38349673134392331</v>
      </c>
      <c r="X46">
        <f t="shared" si="3"/>
        <v>5.9207731634663509E-2</v>
      </c>
    </row>
    <row r="47" spans="16:27" x14ac:dyDescent="0.25">
      <c r="P47">
        <v>0.39999999999997998</v>
      </c>
      <c r="Q47">
        <f>P47*'t test of Plot Yield'!StdError</f>
        <v>1.6845705024656861</v>
      </c>
      <c r="R47" s="5">
        <f t="shared" si="0"/>
        <v>0.3628985486432022</v>
      </c>
      <c r="S47" s="5">
        <f t="shared" si="4"/>
        <v>6.9893412526044793E-2</v>
      </c>
      <c r="T47" s="5" t="e">
        <f t="shared" si="5"/>
        <v>#N/A</v>
      </c>
      <c r="V47">
        <f t="shared" si="2"/>
        <v>0.3465069282776615</v>
      </c>
      <c r="X47">
        <f t="shared" si="3"/>
        <v>6.9893412526044793E-2</v>
      </c>
    </row>
    <row r="48" spans="16:27" x14ac:dyDescent="0.25">
      <c r="P48">
        <v>0.49999999999998002</v>
      </c>
      <c r="Q48">
        <f>P48*'t test of Plot Yield'!StdError</f>
        <v>2.1057131280821286</v>
      </c>
      <c r="R48" s="5">
        <f t="shared" si="0"/>
        <v>0.3463715793097481</v>
      </c>
      <c r="S48" s="5">
        <f t="shared" si="4"/>
        <v>8.2074559100319966E-2</v>
      </c>
      <c r="T48" s="5" t="e">
        <f t="shared" si="5"/>
        <v>#N/A</v>
      </c>
      <c r="V48">
        <f t="shared" si="2"/>
        <v>0.31101977803774805</v>
      </c>
      <c r="X48">
        <f t="shared" si="3"/>
        <v>8.2074559100319966E-2</v>
      </c>
    </row>
    <row r="49" spans="16:27" x14ac:dyDescent="0.25">
      <c r="P49">
        <v>0.59999999999997999</v>
      </c>
      <c r="Q49">
        <f>P49*'t test of Plot Yield'!StdError</f>
        <v>2.5268557536985714</v>
      </c>
      <c r="R49" s="5">
        <f t="shared" si="0"/>
        <v>0.32727417367262834</v>
      </c>
      <c r="S49" s="5">
        <f t="shared" si="4"/>
        <v>9.5835079135136086E-2</v>
      </c>
      <c r="T49" s="5" t="e">
        <f t="shared" si="5"/>
        <v>#N/A</v>
      </c>
      <c r="V49">
        <f t="shared" si="2"/>
        <v>0.27731835072873767</v>
      </c>
      <c r="X49">
        <f t="shared" si="3"/>
        <v>9.5835079135136086E-2</v>
      </c>
    </row>
    <row r="50" spans="16:27" x14ac:dyDescent="0.25">
      <c r="P50">
        <v>0.69999999999997997</v>
      </c>
      <c r="Q50">
        <f>P50*'t test of Plot Yield'!StdError</f>
        <v>2.9479983793150137</v>
      </c>
      <c r="R50" s="5">
        <f t="shared" si="0"/>
        <v>0.30616721832882687</v>
      </c>
      <c r="S50" s="5">
        <f t="shared" si="4"/>
        <v>0.11122723411924287</v>
      </c>
      <c r="T50" s="5" t="e">
        <f t="shared" si="5"/>
        <v>#N/A</v>
      </c>
      <c r="V50">
        <f t="shared" si="2"/>
        <v>0.24563195322900311</v>
      </c>
      <c r="X50">
        <f t="shared" si="3"/>
        <v>0.11122723411924287</v>
      </c>
    </row>
    <row r="51" spans="16:27" x14ac:dyDescent="0.25">
      <c r="P51">
        <v>0.79999999999997995</v>
      </c>
      <c r="Q51">
        <f>P51*'t test of Plot Yield'!StdError</f>
        <v>3.3691410049314565</v>
      </c>
      <c r="R51" s="5">
        <f t="shared" si="0"/>
        <v>0.28363418110072325</v>
      </c>
      <c r="S51" s="5">
        <f t="shared" si="4"/>
        <v>0.12826094490657389</v>
      </c>
      <c r="T51" s="5" t="e">
        <f t="shared" si="5"/>
        <v>#N/A</v>
      </c>
      <c r="V51">
        <f t="shared" si="2"/>
        <v>0.21613243718170722</v>
      </c>
      <c r="X51">
        <f t="shared" si="3"/>
        <v>0.12826094490657389</v>
      </c>
    </row>
    <row r="52" spans="16:27" x14ac:dyDescent="0.25">
      <c r="P52">
        <v>0.89999999999998004</v>
      </c>
      <c r="Q52">
        <f>P52*'t test of Plot Yield'!StdError</f>
        <v>3.7902836305478993</v>
      </c>
      <c r="R52" s="5">
        <f t="shared" si="0"/>
        <v>0.26025353983739374</v>
      </c>
      <c r="S52" s="5">
        <f t="shared" si="4"/>
        <v>0.14689277894672825</v>
      </c>
      <c r="T52" s="5" t="e">
        <f t="shared" si="5"/>
        <v>#N/A</v>
      </c>
      <c r="V52">
        <f t="shared" si="2"/>
        <v>0.18893333699258164</v>
      </c>
      <c r="X52">
        <f t="shared" si="3"/>
        <v>0.14689277894672825</v>
      </c>
    </row>
    <row r="53" spans="16:27" s="3" customFormat="1" x14ac:dyDescent="0.25">
      <c r="P53">
        <v>0.99999999999998002</v>
      </c>
      <c r="Q53">
        <f>P53*'t test of Plot Yield'!StdError</f>
        <v>4.2114262561643416</v>
      </c>
      <c r="R53" s="5">
        <f t="shared" si="0"/>
        <v>0.23657416274153437</v>
      </c>
      <c r="S53" s="5">
        <f t="shared" si="4"/>
        <v>0.16701540726629044</v>
      </c>
      <c r="T53" s="5" t="e">
        <f t="shared" si="5"/>
        <v>#N/A</v>
      </c>
      <c r="U53" s="5"/>
      <c r="V53">
        <f t="shared" si="2"/>
        <v>0.16409163094034007</v>
      </c>
      <c r="W53"/>
      <c r="X53">
        <f t="shared" si="3"/>
        <v>0.16701540726629044</v>
      </c>
      <c r="Y53"/>
      <c r="Z53"/>
      <c r="AA53"/>
    </row>
    <row r="54" spans="16:27" x14ac:dyDescent="0.25">
      <c r="P54">
        <v>1.0999999999999801</v>
      </c>
      <c r="Q54">
        <f>P54*'t test of Plot Yield'!StdError</f>
        <v>4.6325688817807844</v>
      </c>
      <c r="R54" s="5">
        <f t="shared" si="0"/>
        <v>0.21309502504531491</v>
      </c>
      <c r="S54" s="5">
        <f t="shared" si="4"/>
        <v>0.1884485172611193</v>
      </c>
      <c r="T54" s="5" t="e">
        <f t="shared" si="5"/>
        <v>#N/A</v>
      </c>
      <c r="V54">
        <f t="shared" si="2"/>
        <v>0.1416117568567512</v>
      </c>
      <c r="X54">
        <f t="shared" si="3"/>
        <v>0.1884485172611193</v>
      </c>
    </row>
    <row r="55" spans="16:27" x14ac:dyDescent="0.25">
      <c r="P55">
        <v>1.19999999999998</v>
      </c>
      <c r="Q55">
        <f>P55*'t test of Plot Yield'!StdError</f>
        <v>5.0537115073972272</v>
      </c>
      <c r="R55" s="5">
        <f t="shared" si="0"/>
        <v>0.19025012092246835</v>
      </c>
      <c r="S55" s="5">
        <f t="shared" si="4"/>
        <v>0.21093231133526369</v>
      </c>
      <c r="T55" s="5" t="e">
        <f t="shared" si="5"/>
        <v>#N/A</v>
      </c>
      <c r="V55">
        <f t="shared" si="2"/>
        <v>0.12145140125975137</v>
      </c>
      <c r="X55">
        <f t="shared" si="3"/>
        <v>0.21093231133526369</v>
      </c>
    </row>
    <row r="56" spans="16:27" x14ac:dyDescent="0.25">
      <c r="P56">
        <v>1.2999999999999801</v>
      </c>
      <c r="Q56">
        <f>P56*'t test of Plot Yield'!StdError</f>
        <v>5.47485413301367</v>
      </c>
      <c r="R56" s="5">
        <f t="shared" si="0"/>
        <v>0.1683988912108064</v>
      </c>
      <c r="S56" s="5">
        <f t="shared" si="4"/>
        <v>0.23412477288672814</v>
      </c>
      <c r="T56" s="5" t="e">
        <f t="shared" si="5"/>
        <v>#N/A</v>
      </c>
      <c r="V56">
        <f t="shared" si="2"/>
        <v>0.10352852202176807</v>
      </c>
      <c r="X56">
        <f t="shared" si="3"/>
        <v>0.23412477288672814</v>
      </c>
    </row>
    <row r="57" spans="16:27" x14ac:dyDescent="0.25">
      <c r="P57">
        <v>1.3999999999999799</v>
      </c>
      <c r="Q57">
        <f>P57*'t test of Plot Yield'!StdError</f>
        <v>5.8959967586301119</v>
      </c>
      <c r="R57" s="5">
        <f t="shared" si="0"/>
        <v>0.14782199806548496</v>
      </c>
      <c r="S57" s="5">
        <f t="shared" si="4"/>
        <v>0.25760380339662181</v>
      </c>
      <c r="T57" s="5" t="e">
        <f t="shared" si="5"/>
        <v>#N/A</v>
      </c>
      <c r="V57">
        <f t="shared" si="2"/>
        <v>8.7729057694958923E-2</v>
      </c>
      <c r="X57">
        <f t="shared" si="3"/>
        <v>0.25760380339662181</v>
      </c>
    </row>
    <row r="58" spans="16:27" x14ac:dyDescent="0.25">
      <c r="P58">
        <v>1.49999999999998</v>
      </c>
      <c r="Q58">
        <f>P58*'t test of Plot Yield'!StdError</f>
        <v>6.3171393842465546</v>
      </c>
      <c r="R58" s="5">
        <f t="shared" si="0"/>
        <v>0.12872188240170573</v>
      </c>
      <c r="S58" s="5">
        <f t="shared" si="4"/>
        <v>0.28087510032516144</v>
      </c>
      <c r="T58" s="5" t="e">
        <f t="shared" si="5"/>
        <v>#N/A</v>
      </c>
      <c r="V58">
        <f t="shared" si="2"/>
        <v>7.3914814189621453E-2</v>
      </c>
      <c r="X58">
        <f t="shared" si="3"/>
        <v>0.28087510032516144</v>
      </c>
    </row>
    <row r="59" spans="16:27" x14ac:dyDescent="0.25">
      <c r="P59">
        <v>1.5999999999999801</v>
      </c>
      <c r="Q59">
        <f>P59*'t test of Plot Yield'!StdError</f>
        <v>6.7382820098629974</v>
      </c>
      <c r="R59" s="5">
        <f t="shared" si="0"/>
        <v>0.11122726479659961</v>
      </c>
      <c r="S59" s="5">
        <f t="shared" si="4"/>
        <v>0.30338624606294218</v>
      </c>
      <c r="T59" s="5" t="e">
        <f t="shared" si="5"/>
        <v>#N/A</v>
      </c>
      <c r="V59">
        <f t="shared" si="2"/>
        <v>6.1931090731447112E-2</v>
      </c>
      <c r="X59">
        <f t="shared" si="3"/>
        <v>0.30338624606294218</v>
      </c>
    </row>
    <row r="60" spans="16:27" x14ac:dyDescent="0.25">
      <c r="P60">
        <v>1.69999999999998</v>
      </c>
      <c r="Q60">
        <f>P60*'t test of Plot Yield'!StdError</f>
        <v>7.1594246354794402</v>
      </c>
      <c r="R60" s="5">
        <f t="shared" si="0"/>
        <v>9.5400601944624158E-2</v>
      </c>
      <c r="S60" s="5">
        <f t="shared" si="4"/>
        <v>0.32454692957516962</v>
      </c>
      <c r="T60" s="5" t="e">
        <f t="shared" si="5"/>
        <v>#N/A</v>
      </c>
      <c r="V60">
        <f t="shared" si="2"/>
        <v>5.1613699421092799E-2</v>
      </c>
      <c r="W60">
        <f t="shared" ref="W60:W85" si="6">_xlfn.T.DIST.RT(P60,22)</f>
        <v>5.1613699421092799E-2</v>
      </c>
      <c r="X60">
        <f t="shared" si="3"/>
        <v>0.32454692957516962</v>
      </c>
    </row>
    <row r="61" spans="16:27" x14ac:dyDescent="0.25">
      <c r="P61">
        <v>1.7999999999999801</v>
      </c>
      <c r="Q61">
        <f>P61*'t test of Plot Yield'!StdError</f>
        <v>7.580567261095883</v>
      </c>
      <c r="R61" s="5">
        <f t="shared" si="0"/>
        <v>8.1247479017456603E-2</v>
      </c>
      <c r="S61" s="5">
        <f t="shared" si="4"/>
        <v>0.34375457026312844</v>
      </c>
      <c r="T61" s="5">
        <f t="shared" si="5"/>
        <v>8.1247479017456603E-2</v>
      </c>
      <c r="V61">
        <f t="shared" si="2"/>
        <v>4.2795133995594245E-2</v>
      </c>
      <c r="W61">
        <f t="shared" si="6"/>
        <v>4.2795133995594245E-2</v>
      </c>
      <c r="X61">
        <f t="shared" si="3"/>
        <v>0.34375457026312844</v>
      </c>
    </row>
    <row r="62" spans="16:27" x14ac:dyDescent="0.25">
      <c r="P62">
        <v>1.8999999999999799</v>
      </c>
      <c r="Q62">
        <f>P62*'t test of Plot Yield'!StdError</f>
        <v>8.0017098867123249</v>
      </c>
      <c r="R62" s="5">
        <f t="shared" si="0"/>
        <v>6.8726982058122194E-2</v>
      </c>
      <c r="S62" s="5">
        <f t="shared" si="4"/>
        <v>0.36042393178078475</v>
      </c>
      <c r="T62" s="5">
        <f t="shared" si="5"/>
        <v>6.8726982058122194E-2</v>
      </c>
      <c r="V62">
        <f t="shared" si="2"/>
        <v>3.5309742854061008E-2</v>
      </c>
      <c r="W62">
        <f t="shared" si="6"/>
        <v>3.5309742854061008E-2</v>
      </c>
      <c r="X62" t="e">
        <f t="shared" si="3"/>
        <v>#N/A</v>
      </c>
    </row>
    <row r="63" spans="16:27" x14ac:dyDescent="0.25">
      <c r="P63">
        <v>1.99999999999998</v>
      </c>
      <c r="Q63">
        <f>P63*'t test of Plot Yield'!StdError</f>
        <v>8.4228525123287685</v>
      </c>
      <c r="R63" s="5">
        <f t="shared" si="0"/>
        <v>5.7762226382414544E-2</v>
      </c>
      <c r="S63" s="5">
        <f t="shared" si="4"/>
        <v>0.37401869634510931</v>
      </c>
      <c r="T63" s="5">
        <f t="shared" si="5"/>
        <v>5.7762226382414544E-2</v>
      </c>
      <c r="V63">
        <f t="shared" si="2"/>
        <v>2.8997850851249164E-2</v>
      </c>
      <c r="W63">
        <f t="shared" si="6"/>
        <v>2.8997850851249164E-2</v>
      </c>
      <c r="X63" t="e">
        <f t="shared" si="3"/>
        <v>#N/A</v>
      </c>
    </row>
    <row r="64" spans="16:27" x14ac:dyDescent="0.25">
      <c r="P64">
        <v>2.0999999999999699</v>
      </c>
      <c r="Q64">
        <f>P64*'t test of Plot Yield'!StdError</f>
        <v>8.8439951379451678</v>
      </c>
      <c r="R64" s="5">
        <f t="shared" si="0"/>
        <v>4.8250388228382762E-2</v>
      </c>
      <c r="S64" s="5">
        <f t="shared" si="4"/>
        <v>0.38408251812678396</v>
      </c>
      <c r="T64" s="5">
        <f t="shared" si="5"/>
        <v>4.8250388228382762E-2</v>
      </c>
      <c r="V64">
        <f t="shared" si="2"/>
        <v>2.3708848415874898E-2</v>
      </c>
      <c r="W64">
        <f t="shared" si="6"/>
        <v>2.3708848415874898E-2</v>
      </c>
      <c r="X64" t="e">
        <f t="shared" si="3"/>
        <v>#N/A</v>
      </c>
    </row>
    <row r="65" spans="16:24" x14ac:dyDescent="0.25">
      <c r="P65">
        <v>2.19999999999997</v>
      </c>
      <c r="Q65">
        <f>P65*'t test of Plot Yield'!StdError</f>
        <v>9.2651377635616115</v>
      </c>
      <c r="R65" s="5">
        <f t="shared" si="0"/>
        <v>4.007177164015422E-2</v>
      </c>
      <c r="S65" s="5">
        <f t="shared" si="4"/>
        <v>0.39026687636406909</v>
      </c>
      <c r="T65" s="5">
        <f t="shared" si="5"/>
        <v>4.007177164015422E-2</v>
      </c>
      <c r="V65">
        <f t="shared" si="2"/>
        <v>1.9303322605787241E-2</v>
      </c>
      <c r="W65">
        <f t="shared" si="6"/>
        <v>1.9303322605787241E-2</v>
      </c>
      <c r="X65" t="e">
        <f t="shared" si="3"/>
        <v>#N/A</v>
      </c>
    </row>
    <row r="66" spans="16:24" x14ac:dyDescent="0.25">
      <c r="P66">
        <v>2.2999999999999701</v>
      </c>
      <c r="Q66">
        <f>P66*'t test of Plot Yield'!StdError</f>
        <v>9.6862803891780533</v>
      </c>
      <c r="R66" s="5">
        <f t="shared" ref="R66:R99" si="7">_xlfn.T.DIST(P66,22,FALSE)</f>
        <v>3.3097620024269407E-2</v>
      </c>
      <c r="S66" s="5">
        <f t="shared" si="4"/>
        <v>0.39235316284007821</v>
      </c>
      <c r="T66" s="5">
        <f t="shared" ref="T66:T99" si="8">IF(V66&lt;=$M$3,R66,#N/A)</f>
        <v>3.3097620024269407E-2</v>
      </c>
      <c r="U66" s="5">
        <f t="shared" ref="U66" si="9">S66</f>
        <v>0.39235316284007821</v>
      </c>
      <c r="V66">
        <f t="shared" si="2"/>
        <v>1.5654342509863937E-2</v>
      </c>
      <c r="W66">
        <f t="shared" si="6"/>
        <v>1.5654342509863937E-2</v>
      </c>
      <c r="X66" t="e">
        <f t="shared" si="3"/>
        <v>#N/A</v>
      </c>
    </row>
    <row r="67" spans="16:24" x14ac:dyDescent="0.25">
      <c r="P67">
        <v>2.3999999999999702</v>
      </c>
      <c r="Q67">
        <f>P67*'t test of Plot Yield'!StdError</f>
        <v>10.107423014794497</v>
      </c>
      <c r="R67" s="5">
        <f t="shared" si="7"/>
        <v>2.7196537479384251E-2</v>
      </c>
      <c r="S67" s="5">
        <f t="shared" si="4"/>
        <v>0.39026687636407081</v>
      </c>
      <c r="T67" s="5">
        <f t="shared" si="8"/>
        <v>2.7196537479384251E-2</v>
      </c>
      <c r="V67">
        <f t="shared" ref="V67:V85" si="10">_xlfn.T.DIST.RT(P67,22)</f>
        <v>1.2648032454441188E-2</v>
      </c>
      <c r="W67">
        <f t="shared" si="6"/>
        <v>1.2648032454441188E-2</v>
      </c>
      <c r="X67" t="e">
        <f t="shared" si="3"/>
        <v>#N/A</v>
      </c>
    </row>
    <row r="68" spans="16:24" x14ac:dyDescent="0.25">
      <c r="P68">
        <v>2.4999999999999698</v>
      </c>
      <c r="Q68">
        <f>P68*'t test of Plot Yield'!StdError</f>
        <v>10.528565640410937</v>
      </c>
      <c r="R68" s="5">
        <f t="shared" si="7"/>
        <v>2.2239510609628567E-2</v>
      </c>
      <c r="S68" s="5">
        <f t="shared" si="4"/>
        <v>0.38408251812678729</v>
      </c>
      <c r="T68" s="5">
        <f t="shared" si="8"/>
        <v>2.2239510609628567E-2</v>
      </c>
      <c r="V68">
        <f t="shared" si="10"/>
        <v>1.0183573411790407E-2</v>
      </c>
      <c r="W68">
        <f t="shared" si="6"/>
        <v>1.0183573411790407E-2</v>
      </c>
      <c r="X68" t="e">
        <f t="shared" ref="X68:X99" si="11">IF(ISNA(T67),S68,#N/A)</f>
        <v>#N/A</v>
      </c>
    </row>
    <row r="69" spans="16:24" x14ac:dyDescent="0.25">
      <c r="P69">
        <v>2.5999999999999699</v>
      </c>
      <c r="Q69">
        <f>P69*'t test of Plot Yield'!StdError</f>
        <v>10.949708266027381</v>
      </c>
      <c r="R69" s="5">
        <f t="shared" si="7"/>
        <v>1.8103614214238301E-2</v>
      </c>
      <c r="S69" s="5">
        <f t="shared" si="4"/>
        <v>0.37401869634511409</v>
      </c>
      <c r="T69" s="5">
        <f t="shared" si="8"/>
        <v>1.8103614214238301E-2</v>
      </c>
      <c r="V69">
        <f t="shared" si="10"/>
        <v>8.1727690285635854E-3</v>
      </c>
      <c r="W69">
        <f t="shared" si="6"/>
        <v>8.1727690285635854E-3</v>
      </c>
      <c r="X69" t="e">
        <f t="shared" si="11"/>
        <v>#N/A</v>
      </c>
    </row>
    <row r="70" spans="16:24" x14ac:dyDescent="0.25">
      <c r="P70">
        <v>2.69999999999997</v>
      </c>
      <c r="Q70">
        <f>P70*'t test of Plot Yield'!StdError</f>
        <v>11.370850891643824</v>
      </c>
      <c r="R70" s="5">
        <f t="shared" si="7"/>
        <v>1.4674545245241836E-2</v>
      </c>
      <c r="S70" s="5">
        <f t="shared" si="4"/>
        <v>0.36042393178079091</v>
      </c>
      <c r="T70" s="5">
        <f t="shared" si="8"/>
        <v>1.4674545245241836E-2</v>
      </c>
      <c r="V70">
        <f t="shared" si="10"/>
        <v>6.539301052305639E-3</v>
      </c>
      <c r="W70">
        <f t="shared" si="6"/>
        <v>6.539301052305639E-3</v>
      </c>
      <c r="X70" t="e">
        <f t="shared" si="11"/>
        <v>#N/A</v>
      </c>
    </row>
    <row r="71" spans="16:24" x14ac:dyDescent="0.25">
      <c r="P71">
        <v>2.7999999999999701</v>
      </c>
      <c r="Q71">
        <f>P71*'t test of Plot Yield'!StdError</f>
        <v>11.791993517260266</v>
      </c>
      <c r="R71" s="5">
        <f t="shared" si="7"/>
        <v>1.1848162711671162E-2</v>
      </c>
      <c r="S71" s="5">
        <f t="shared" si="4"/>
        <v>0.34375457026313566</v>
      </c>
      <c r="T71" s="5">
        <f t="shared" si="8"/>
        <v>1.1848162711671162E-2</v>
      </c>
      <c r="V71">
        <f t="shared" si="10"/>
        <v>5.2177826209260092E-3</v>
      </c>
      <c r="W71">
        <f t="shared" si="6"/>
        <v>5.2177826209260092E-3</v>
      </c>
      <c r="X71" t="e">
        <f t="shared" si="11"/>
        <v>#N/A</v>
      </c>
    </row>
    <row r="72" spans="16:24" x14ac:dyDescent="0.25">
      <c r="P72">
        <v>2.8999999999999702</v>
      </c>
      <c r="Q72">
        <f>P72*'t test of Plot Yield'!StdError</f>
        <v>12.21313614287671</v>
      </c>
      <c r="R72" s="5">
        <f t="shared" si="7"/>
        <v>9.5312221998278684E-3</v>
      </c>
      <c r="S72" s="5">
        <f t="shared" si="4"/>
        <v>0.32454692957517772</v>
      </c>
      <c r="T72" s="5">
        <f t="shared" si="8"/>
        <v>9.5312221998278684E-3</v>
      </c>
      <c r="V72">
        <f t="shared" si="10"/>
        <v>4.1526994011351079E-3</v>
      </c>
      <c r="W72">
        <f t="shared" si="6"/>
        <v>4.1526994011351079E-3</v>
      </c>
      <c r="X72" t="e">
        <f t="shared" si="11"/>
        <v>#N/A</v>
      </c>
    </row>
    <row r="73" spans="16:24" x14ac:dyDescent="0.25">
      <c r="P73">
        <v>2.9999999999999698</v>
      </c>
      <c r="Q73">
        <f>P73*'t test of Plot Yield'!StdError</f>
        <v>12.63427876849315</v>
      </c>
      <c r="R73" s="5">
        <f t="shared" si="7"/>
        <v>7.6414882009658751E-3</v>
      </c>
      <c r="S73" s="5">
        <f t="shared" si="4"/>
        <v>0.30338624606295095</v>
      </c>
      <c r="T73" s="5">
        <f t="shared" si="8"/>
        <v>7.6414882009658751E-3</v>
      </c>
      <c r="V73">
        <f t="shared" si="10"/>
        <v>3.2973098553998785E-3</v>
      </c>
      <c r="W73">
        <f t="shared" si="6"/>
        <v>3.2973098553998785E-3</v>
      </c>
      <c r="X73" t="e">
        <f t="shared" si="11"/>
        <v>#N/A</v>
      </c>
    </row>
    <row r="74" spans="16:24" x14ac:dyDescent="0.25">
      <c r="P74">
        <v>3.0999999999999699</v>
      </c>
      <c r="Q74">
        <f>P74*'t test of Plot Yield'!StdError</f>
        <v>13.055421394109594</v>
      </c>
      <c r="R74" s="5">
        <f t="shared" si="7"/>
        <v>6.1073909865221434E-3</v>
      </c>
      <c r="S74" s="5">
        <f t="shared" si="4"/>
        <v>0.28087510032516838</v>
      </c>
      <c r="T74" s="5">
        <f t="shared" si="8"/>
        <v>6.1073909865221434E-3</v>
      </c>
      <c r="V74">
        <f t="shared" si="10"/>
        <v>2.6125583500201692E-3</v>
      </c>
      <c r="W74">
        <f t="shared" si="6"/>
        <v>2.6125583500201692E-3</v>
      </c>
      <c r="X74" t="e">
        <f t="shared" si="11"/>
        <v>#N/A</v>
      </c>
    </row>
    <row r="75" spans="16:24" x14ac:dyDescent="0.25">
      <c r="P75">
        <v>3.19999999999997</v>
      </c>
      <c r="Q75">
        <f>P75*'t test of Plot Yield'!StdError</f>
        <v>13.476564019726037</v>
      </c>
      <c r="R75" s="5">
        <f t="shared" si="7"/>
        <v>4.867372061315817E-3</v>
      </c>
      <c r="S75" s="5">
        <f t="shared" si="4"/>
        <v>0.25760380339662881</v>
      </c>
      <c r="T75" s="5">
        <f t="shared" si="8"/>
        <v>4.867372061315817E-3</v>
      </c>
      <c r="V75">
        <f t="shared" si="10"/>
        <v>2.0660392433458291E-3</v>
      </c>
      <c r="W75">
        <f t="shared" si="6"/>
        <v>2.0660392433458291E-3</v>
      </c>
      <c r="X75" t="e">
        <f t="shared" si="11"/>
        <v>#N/A</v>
      </c>
    </row>
    <row r="76" spans="16:24" x14ac:dyDescent="0.25">
      <c r="P76">
        <v>3.2999999999999701</v>
      </c>
      <c r="Q76">
        <f>P76*'t test of Plot Yield'!StdError</f>
        <v>13.897706645342479</v>
      </c>
      <c r="R76" s="5">
        <f t="shared" si="7"/>
        <v>3.8690369818632298E-3</v>
      </c>
      <c r="S76" s="5">
        <f t="shared" si="4"/>
        <v>0.23412477288673517</v>
      </c>
      <c r="T76" s="5">
        <f t="shared" si="8"/>
        <v>3.8690369818632298E-3</v>
      </c>
      <c r="V76">
        <f t="shared" si="10"/>
        <v>1.6310369439597548E-3</v>
      </c>
      <c r="W76">
        <f t="shared" si="6"/>
        <v>1.6310369439597548E-3</v>
      </c>
      <c r="X76" t="e">
        <f t="shared" si="11"/>
        <v>#N/A</v>
      </c>
    </row>
    <row r="77" spans="16:24" x14ac:dyDescent="0.25">
      <c r="P77">
        <v>3.3999999999999702</v>
      </c>
      <c r="Q77">
        <f>P77*'t test of Plot Yield'!StdError</f>
        <v>14.318849270958923</v>
      </c>
      <c r="R77" s="5">
        <f t="shared" si="7"/>
        <v>3.0682092588401339E-3</v>
      </c>
      <c r="S77" s="5">
        <f t="shared" si="4"/>
        <v>0.21093231133527052</v>
      </c>
      <c r="T77" s="5">
        <f t="shared" si="8"/>
        <v>3.0682092588401339E-3</v>
      </c>
      <c r="V77">
        <f t="shared" si="10"/>
        <v>1.2856563135438133E-3</v>
      </c>
      <c r="W77">
        <f t="shared" si="6"/>
        <v>1.2856563135438133E-3</v>
      </c>
      <c r="X77" t="e">
        <f t="shared" si="11"/>
        <v>#N/A</v>
      </c>
    </row>
    <row r="78" spans="16:24" x14ac:dyDescent="0.25">
      <c r="P78">
        <v>3.4999999999999698</v>
      </c>
      <c r="Q78">
        <f>P78*'t test of Plot Yield'!StdError</f>
        <v>14.739991896575363</v>
      </c>
      <c r="R78" s="5">
        <f t="shared" si="7"/>
        <v>2.4279559544127054E-3</v>
      </c>
      <c r="S78" s="5">
        <f t="shared" si="4"/>
        <v>0.18844851726112594</v>
      </c>
      <c r="T78" s="5">
        <f t="shared" si="8"/>
        <v>2.4279559544127054E-3</v>
      </c>
      <c r="V78">
        <f t="shared" si="10"/>
        <v>1.012049594263898E-3</v>
      </c>
      <c r="W78">
        <f t="shared" si="6"/>
        <v>1.012049594263898E-3</v>
      </c>
      <c r="X78" t="e">
        <f t="shared" si="11"/>
        <v>#N/A</v>
      </c>
    </row>
    <row r="79" spans="16:24" x14ac:dyDescent="0.25">
      <c r="P79">
        <v>3.5999999999999699</v>
      </c>
      <c r="Q79">
        <f>P79*'t test of Plot Yield'!StdError</f>
        <v>15.161134522191807</v>
      </c>
      <c r="R79" s="5">
        <f t="shared" si="7"/>
        <v>1.9176354534885991E-3</v>
      </c>
      <c r="S79" s="5">
        <f t="shared" si="4"/>
        <v>0.16701540726629668</v>
      </c>
      <c r="T79" s="5">
        <f t="shared" si="8"/>
        <v>1.9176354534885991E-3</v>
      </c>
      <c r="V79">
        <f t="shared" si="10"/>
        <v>7.9574001337164219E-4</v>
      </c>
      <c r="W79">
        <f t="shared" si="6"/>
        <v>7.9574001337164219E-4</v>
      </c>
      <c r="X79" t="e">
        <f t="shared" si="11"/>
        <v>#N/A</v>
      </c>
    </row>
    <row r="80" spans="16:24" x14ac:dyDescent="0.25">
      <c r="P80">
        <v>3.69999999999997</v>
      </c>
      <c r="Q80">
        <f>P80*'t test of Plot Yield'!StdError</f>
        <v>15.58227714780825</v>
      </c>
      <c r="R80" s="5">
        <f t="shared" si="7"/>
        <v>1.5120011603993208E-3</v>
      </c>
      <c r="S80" s="5">
        <f t="shared" si="4"/>
        <v>0.14689277894673408</v>
      </c>
      <c r="T80" s="5">
        <f t="shared" si="8"/>
        <v>1.5120011603993208E-3</v>
      </c>
      <c r="V80">
        <f t="shared" si="10"/>
        <v>6.250380351175848E-4</v>
      </c>
      <c r="W80">
        <f t="shared" si="6"/>
        <v>6.250380351175848E-4</v>
      </c>
      <c r="X80" t="e">
        <f t="shared" si="11"/>
        <v>#N/A</v>
      </c>
    </row>
    <row r="81" spans="16:24" x14ac:dyDescent="0.25">
      <c r="P81">
        <v>3.7999999999999701</v>
      </c>
      <c r="Q81">
        <f>P81*'t test of Plot Yield'!StdError</f>
        <v>16.003419773424692</v>
      </c>
      <c r="R81" s="5">
        <f t="shared" si="7"/>
        <v>1.1903815595240659E-3</v>
      </c>
      <c r="S81" s="5">
        <f t="shared" si="4"/>
        <v>0.12826094490657927</v>
      </c>
      <c r="T81" s="5">
        <f t="shared" si="8"/>
        <v>1.1903815595240659E-3</v>
      </c>
      <c r="V81">
        <f t="shared" si="10"/>
        <v>4.905435482598651E-4</v>
      </c>
      <c r="W81">
        <f t="shared" si="6"/>
        <v>4.905435482598651E-4</v>
      </c>
      <c r="X81" t="e">
        <f t="shared" si="11"/>
        <v>#N/A</v>
      </c>
    </row>
    <row r="82" spans="16:24" x14ac:dyDescent="0.25">
      <c r="P82">
        <v>3.8999999999999702</v>
      </c>
      <c r="Q82">
        <f>P82*'t test of Plot Yield'!StdError</f>
        <v>16.424562399041136</v>
      </c>
      <c r="R82" s="5">
        <f t="shared" si="7"/>
        <v>9.3594692269730008E-4</v>
      </c>
      <c r="S82" s="5">
        <f t="shared" si="4"/>
        <v>0.11122723411924776</v>
      </c>
      <c r="T82" s="5">
        <f t="shared" si="8"/>
        <v>9.3594692269730008E-4</v>
      </c>
      <c r="V82">
        <f t="shared" si="10"/>
        <v>3.8472576615616795E-4</v>
      </c>
      <c r="W82">
        <f t="shared" si="6"/>
        <v>3.8472576615616795E-4</v>
      </c>
      <c r="X82" t="e">
        <f t="shared" si="11"/>
        <v>#N/A</v>
      </c>
    </row>
    <row r="83" spans="16:24" x14ac:dyDescent="0.25">
      <c r="P83">
        <v>3.9999999999999698</v>
      </c>
      <c r="Q83">
        <f>P83*'t test of Plot Yield'!StdError</f>
        <v>16.845705024657576</v>
      </c>
      <c r="R83" s="5">
        <f t="shared" si="7"/>
        <v>7.350655424359781E-4</v>
      </c>
      <c r="S83" s="5">
        <f t="shared" si="4"/>
        <v>9.583507913514043E-2</v>
      </c>
      <c r="T83" s="5">
        <f t="shared" si="8"/>
        <v>7.350655424359781E-4</v>
      </c>
      <c r="V83">
        <f t="shared" si="10"/>
        <v>3.0157197936304849E-4</v>
      </c>
      <c r="W83">
        <f t="shared" si="6"/>
        <v>3.0157197936304849E-4</v>
      </c>
      <c r="X83" t="e">
        <f t="shared" si="11"/>
        <v>#N/A</v>
      </c>
    </row>
    <row r="84" spans="16:24" x14ac:dyDescent="0.25">
      <c r="P84">
        <v>4.0999999999999703</v>
      </c>
      <c r="Q84">
        <f>P84*'t test of Plot Yield'!StdError</f>
        <v>17.266847650274023</v>
      </c>
      <c r="R84" s="5">
        <f t="shared" si="7"/>
        <v>5.7674725268076407E-4</v>
      </c>
      <c r="S84" s="5">
        <f t="shared" si="4"/>
        <v>8.2074559100323838E-2</v>
      </c>
      <c r="T84" s="5">
        <f t="shared" si="8"/>
        <v>5.7674725268076407E-4</v>
      </c>
      <c r="V84">
        <f t="shared" si="10"/>
        <v>2.3629628571114443E-4</v>
      </c>
      <c r="W84">
        <f t="shared" si="6"/>
        <v>2.3629628571114443E-4</v>
      </c>
      <c r="X84" t="e">
        <f t="shared" si="11"/>
        <v>#N/A</v>
      </c>
    </row>
    <row r="85" spans="16:24" x14ac:dyDescent="0.25">
      <c r="P85">
        <v>4.19999999999997</v>
      </c>
      <c r="Q85">
        <f>P85*'t test of Plot Yield'!StdError</f>
        <v>17.687990275890463</v>
      </c>
      <c r="R85" s="5">
        <f t="shared" si="7"/>
        <v>4.5216870288238963E-4</v>
      </c>
      <c r="S85" s="5">
        <f t="shared" si="4"/>
        <v>6.9893412526048207E-2</v>
      </c>
      <c r="T85" s="5">
        <f t="shared" si="8"/>
        <v>4.5216870288238963E-4</v>
      </c>
      <c r="V85">
        <f t="shared" si="10"/>
        <v>1.8509982476978132E-4</v>
      </c>
      <c r="W85">
        <f t="shared" si="6"/>
        <v>1.8509982476978132E-4</v>
      </c>
      <c r="X85" t="e">
        <f t="shared" si="11"/>
        <v>#N/A</v>
      </c>
    </row>
    <row r="86" spans="16:24" x14ac:dyDescent="0.25">
      <c r="P86">
        <v>4.2999999999999696</v>
      </c>
      <c r="Q86">
        <f>P86*'t test of Plot Yield'!StdError</f>
        <v>18.109132901506904</v>
      </c>
      <c r="R86" s="5">
        <f t="shared" si="7"/>
        <v>3.5427294955261377E-4</v>
      </c>
      <c r="S86" s="5">
        <f t="shared" si="4"/>
        <v>5.9207731634666513E-2</v>
      </c>
      <c r="T86" s="5">
        <f t="shared" si="8"/>
        <v>3.5427294955261377E-4</v>
      </c>
      <c r="V86">
        <f>_xlfn.T.DIST.RT(P86,22)</f>
        <v>1.4497470209680758E-4</v>
      </c>
      <c r="W86">
        <f t="shared" ref="W86:W99" si="12">_xlfn.T.DIST.RT(P86,22)</f>
        <v>1.4497470209680758E-4</v>
      </c>
      <c r="X86" t="e">
        <f t="shared" si="11"/>
        <v>#N/A</v>
      </c>
    </row>
    <row r="87" spans="16:24" x14ac:dyDescent="0.25">
      <c r="P87">
        <v>4.3999999999999702</v>
      </c>
      <c r="Q87">
        <f>P87*'t test of Plot Yield'!StdError</f>
        <v>18.530275527123347</v>
      </c>
      <c r="R87" s="5">
        <f t="shared" si="7"/>
        <v>2.7743505178483388E-4</v>
      </c>
      <c r="S87" s="5">
        <f t="shared" si="4"/>
        <v>4.9911767229687272E-2</v>
      </c>
      <c r="T87" s="5">
        <f t="shared" si="8"/>
        <v>2.7743505178483388E-4</v>
      </c>
      <c r="V87">
        <f t="shared" ref="V87:V99" si="13">_xlfn.T.DIST.RT(P87,22)</f>
        <v>1.1354458329926851E-4</v>
      </c>
      <c r="W87">
        <f t="shared" si="12"/>
        <v>1.1354458329926851E-4</v>
      </c>
      <c r="X87" t="e">
        <f t="shared" si="11"/>
        <v>#N/A</v>
      </c>
    </row>
    <row r="88" spans="16:24" x14ac:dyDescent="0.25">
      <c r="P88">
        <v>4.4999999999999698</v>
      </c>
      <c r="Q88">
        <f>P88*'t test of Plot Yield'!StdError</f>
        <v>18.951418152739791</v>
      </c>
      <c r="R88" s="5">
        <f t="shared" si="7"/>
        <v>2.1718519803692039E-4</v>
      </c>
      <c r="S88" s="5">
        <f t="shared" si="4"/>
        <v>4.1886482176003194E-2</v>
      </c>
      <c r="T88" s="5">
        <f t="shared" si="8"/>
        <v>2.1718519803692039E-4</v>
      </c>
      <c r="V88">
        <f t="shared" si="13"/>
        <v>8.8935782123915669E-5</v>
      </c>
      <c r="W88">
        <f t="shared" si="12"/>
        <v>8.8935782123915669E-5</v>
      </c>
      <c r="X88" t="e">
        <f t="shared" si="11"/>
        <v>#N/A</v>
      </c>
    </row>
    <row r="89" spans="16:24" x14ac:dyDescent="0.25">
      <c r="P89">
        <v>4.5999999999999703</v>
      </c>
      <c r="Q89">
        <f>P89*'t test of Plot Yield'!StdError</f>
        <v>19.372560778356235</v>
      </c>
      <c r="R89" s="5">
        <f t="shared" si="7"/>
        <v>1.6998120820821687E-4</v>
      </c>
      <c r="S89" s="5">
        <f t="shared" ref="S89:S99" si="14">_xlfn.T.DIST(P66,15,FALSE)</f>
        <v>3.500667431168094E-2</v>
      </c>
      <c r="T89" s="5">
        <f t="shared" si="8"/>
        <v>1.6998120820821687E-4</v>
      </c>
      <c r="V89">
        <f t="shared" si="13"/>
        <v>6.9673501343544772E-5</v>
      </c>
      <c r="W89">
        <f t="shared" si="12"/>
        <v>6.9673501343544772E-5</v>
      </c>
      <c r="X89" t="e">
        <f t="shared" si="11"/>
        <v>#N/A</v>
      </c>
    </row>
    <row r="90" spans="16:24" x14ac:dyDescent="0.25">
      <c r="P90">
        <v>4.69999999999997</v>
      </c>
      <c r="Q90">
        <f>P90*'t test of Plot Yield'!StdError</f>
        <v>19.793703403972675</v>
      </c>
      <c r="R90" s="5">
        <f t="shared" si="7"/>
        <v>1.330228626030227E-4</v>
      </c>
      <c r="S90" s="5">
        <f t="shared" si="14"/>
        <v>2.9146635976673111E-2</v>
      </c>
      <c r="T90" s="5">
        <f t="shared" si="8"/>
        <v>1.330228626030227E-4</v>
      </c>
      <c r="V90">
        <f t="shared" si="13"/>
        <v>5.459867221233039E-5</v>
      </c>
      <c r="W90">
        <f t="shared" si="12"/>
        <v>5.459867221233039E-5</v>
      </c>
      <c r="X90" t="e">
        <f t="shared" si="11"/>
        <v>#N/A</v>
      </c>
    </row>
    <row r="91" spans="16:24" x14ac:dyDescent="0.25">
      <c r="P91">
        <v>4.7999999999999696</v>
      </c>
      <c r="Q91">
        <f>P91*'t test of Plot Yield'!StdError</f>
        <v>20.214846029589118</v>
      </c>
      <c r="R91" s="5">
        <f t="shared" si="7"/>
        <v>1.0410127167155029E-4</v>
      </c>
      <c r="S91" s="5">
        <f t="shared" si="14"/>
        <v>2.418442438915511E-2</v>
      </c>
      <c r="T91" s="5">
        <f t="shared" si="8"/>
        <v>1.0410127167155029E-4</v>
      </c>
      <c r="V91">
        <f t="shared" si="13"/>
        <v>4.2801555824247175E-5</v>
      </c>
      <c r="W91">
        <f t="shared" si="12"/>
        <v>4.2801555824247175E-5</v>
      </c>
      <c r="X91" t="e">
        <f t="shared" si="11"/>
        <v>#N/A</v>
      </c>
    </row>
    <row r="92" spans="16:24" x14ac:dyDescent="0.25">
      <c r="P92">
        <v>4.8999999999999702</v>
      </c>
      <c r="Q92">
        <f>P92*'t test of Plot Yield'!StdError</f>
        <v>20.635988655205562</v>
      </c>
      <c r="R92" s="5">
        <f t="shared" si="7"/>
        <v>8.1477321485939425E-5</v>
      </c>
      <c r="S92" s="5">
        <f t="shared" si="14"/>
        <v>2.0004886980463703E-2</v>
      </c>
      <c r="T92" s="5">
        <f t="shared" si="8"/>
        <v>8.1477321485939425E-5</v>
      </c>
      <c r="V92">
        <f t="shared" si="13"/>
        <v>3.356890744553835E-5</v>
      </c>
      <c r="W92">
        <f t="shared" si="12"/>
        <v>3.356890744553835E-5</v>
      </c>
      <c r="X92" t="e">
        <f t="shared" si="11"/>
        <v>#N/A</v>
      </c>
    </row>
    <row r="93" spans="16:24" x14ac:dyDescent="0.25">
      <c r="P93">
        <v>4.9999999999999698</v>
      </c>
      <c r="Q93">
        <f>P93*'t test of Plot Yield'!StdError</f>
        <v>21.057131280822002</v>
      </c>
      <c r="R93" s="5">
        <f t="shared" si="7"/>
        <v>6.3784045325371709E-5</v>
      </c>
      <c r="S93" s="5">
        <f t="shared" si="14"/>
        <v>1.6501623820840562E-2</v>
      </c>
      <c r="T93" s="5">
        <f t="shared" si="8"/>
        <v>6.3784045325371709E-5</v>
      </c>
      <c r="V93">
        <f t="shared" si="13"/>
        <v>2.6342060378592882E-5</v>
      </c>
      <c r="W93">
        <f t="shared" si="12"/>
        <v>2.6342060378592882E-5</v>
      </c>
      <c r="X93" t="e">
        <f t="shared" si="11"/>
        <v>#N/A</v>
      </c>
    </row>
    <row r="94" spans="16:24" x14ac:dyDescent="0.25">
      <c r="P94">
        <v>5.0999999999999703</v>
      </c>
      <c r="Q94">
        <f>P94*'t test of Plot Yield'!StdError</f>
        <v>21.478273906438449</v>
      </c>
      <c r="R94" s="5">
        <f t="shared" si="7"/>
        <v>4.9948541038526653E-5</v>
      </c>
      <c r="S94" s="5">
        <f t="shared" si="14"/>
        <v>1.3578082207554971E-2</v>
      </c>
      <c r="T94" s="5">
        <f t="shared" si="8"/>
        <v>4.9948541038526653E-5</v>
      </c>
      <c r="V94">
        <f t="shared" si="13"/>
        <v>2.0683761910107598E-5</v>
      </c>
      <c r="W94">
        <f t="shared" si="12"/>
        <v>2.0683761910107598E-5</v>
      </c>
      <c r="X94" t="e">
        <f t="shared" si="11"/>
        <v>#N/A</v>
      </c>
    </row>
    <row r="95" spans="16:24" x14ac:dyDescent="0.25">
      <c r="P95">
        <v>5.19999999999997</v>
      </c>
      <c r="Q95">
        <f>P95*'t test of Plot Yield'!StdError</f>
        <v>21.899416532054889</v>
      </c>
      <c r="R95" s="5">
        <f t="shared" si="7"/>
        <v>3.9129754089423769E-5</v>
      </c>
      <c r="S95" s="5">
        <f t="shared" si="14"/>
        <v>1.1147973322739679E-2</v>
      </c>
      <c r="T95" s="5">
        <f t="shared" si="8"/>
        <v>3.9129754089423769E-5</v>
      </c>
      <c r="V95">
        <f t="shared" si="13"/>
        <v>1.6251996282715839E-5</v>
      </c>
      <c r="W95">
        <f t="shared" si="12"/>
        <v>1.6251996282715839E-5</v>
      </c>
      <c r="X95" t="e">
        <f t="shared" si="11"/>
        <v>#N/A</v>
      </c>
    </row>
    <row r="96" spans="16:24" x14ac:dyDescent="0.25">
      <c r="P96">
        <v>5.2999999999999696</v>
      </c>
      <c r="Q96">
        <f>P96*'t test of Plot Yield'!StdError</f>
        <v>22.32055915767133</v>
      </c>
      <c r="R96" s="5">
        <f t="shared" si="7"/>
        <v>3.0669066805751863E-5</v>
      </c>
      <c r="S96" s="5">
        <f t="shared" si="14"/>
        <v>9.1351839443692372E-3</v>
      </c>
      <c r="T96" s="5">
        <f t="shared" si="8"/>
        <v>3.0669066805751863E-5</v>
      </c>
      <c r="V96">
        <f t="shared" si="13"/>
        <v>1.2779365925045777E-5</v>
      </c>
      <c r="W96">
        <f t="shared" si="12"/>
        <v>1.2779365925045777E-5</v>
      </c>
      <c r="X96" t="e">
        <f t="shared" si="11"/>
        <v>#N/A</v>
      </c>
    </row>
    <row r="97" spans="16:24" x14ac:dyDescent="0.25">
      <c r="P97">
        <v>5.3999999999999702</v>
      </c>
      <c r="Q97">
        <f>P97*'t test of Plot Yield'!StdError</f>
        <v>22.741701783287773</v>
      </c>
      <c r="R97" s="5">
        <f t="shared" si="7"/>
        <v>2.4051173109416051E-5</v>
      </c>
      <c r="S97" s="5">
        <f t="shared" si="14"/>
        <v>7.4733327685820349E-3</v>
      </c>
      <c r="T97" s="5">
        <f t="shared" si="8"/>
        <v>2.4051173109416051E-5</v>
      </c>
      <c r="V97">
        <f t="shared" si="13"/>
        <v>1.0056880509773797E-5</v>
      </c>
      <c r="W97">
        <f t="shared" si="12"/>
        <v>1.0056880509773797E-5</v>
      </c>
      <c r="X97" t="e">
        <f t="shared" si="11"/>
        <v>#N/A</v>
      </c>
    </row>
    <row r="98" spans="16:24" x14ac:dyDescent="0.25">
      <c r="P98">
        <v>5.4999999999999698</v>
      </c>
      <c r="Q98">
        <f>P98*'t test of Plot Yield'!StdError</f>
        <v>23.162844408904217</v>
      </c>
      <c r="R98" s="5">
        <f t="shared" si="7"/>
        <v>1.887317800154381E-5</v>
      </c>
      <c r="S98" s="5">
        <f t="shared" si="14"/>
        <v>6.1050949926097671E-3</v>
      </c>
      <c r="T98" s="5">
        <f t="shared" si="8"/>
        <v>1.887317800154381E-5</v>
      </c>
      <c r="V98">
        <f t="shared" si="13"/>
        <v>7.9212318476626124E-6</v>
      </c>
      <c r="W98">
        <f t="shared" si="12"/>
        <v>7.9212318476626124E-6</v>
      </c>
      <c r="X98" t="e">
        <f t="shared" si="11"/>
        <v>#N/A</v>
      </c>
    </row>
    <row r="99" spans="16:24" x14ac:dyDescent="0.25">
      <c r="P99">
        <v>5.5999999999999597</v>
      </c>
      <c r="Q99">
        <f>P99*'t test of Plot Yield'!StdError</f>
        <v>23.583987034520614</v>
      </c>
      <c r="R99" s="5">
        <f t="shared" si="7"/>
        <v>1.4820248490804543E-5</v>
      </c>
      <c r="S99" s="5">
        <f t="shared" si="14"/>
        <v>4.981393237737745E-3</v>
      </c>
      <c r="T99" s="5">
        <f t="shared" si="8"/>
        <v>1.4820248490804543E-5</v>
      </c>
      <c r="V99">
        <f t="shared" si="13"/>
        <v>6.2448187535645386E-6</v>
      </c>
      <c r="W99">
        <f t="shared" si="12"/>
        <v>6.2448187535645386E-6</v>
      </c>
      <c r="X99" t="e">
        <f t="shared" si="11"/>
        <v>#N/A</v>
      </c>
    </row>
    <row r="100" spans="16:24" x14ac:dyDescent="0.25">
      <c r="R100" s="5"/>
    </row>
    <row r="101" spans="16:24" x14ac:dyDescent="0.25">
      <c r="R101" s="5"/>
    </row>
    <row r="102" spans="16:24" x14ac:dyDescent="0.25">
      <c r="R102" s="5"/>
    </row>
    <row r="103" spans="16:24" x14ac:dyDescent="0.25">
      <c r="R103" s="5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M1:AK112"/>
  <sheetViews>
    <sheetView tabSelected="1" workbookViewId="0">
      <selection activeCell="O8" sqref="O8"/>
    </sheetView>
  </sheetViews>
  <sheetFormatPr defaultRowHeight="15" x14ac:dyDescent="0.25"/>
  <cols>
    <col min="9" max="9" width="9.140625" customWidth="1"/>
    <col min="11" max="11" width="3.85546875" customWidth="1"/>
    <col min="12" max="12" width="5.7109375" customWidth="1"/>
    <col min="13" max="13" width="8.7109375" customWidth="1"/>
    <col min="14" max="14" width="25.140625" bestFit="1" customWidth="1"/>
    <col min="15" max="18" width="7.42578125" customWidth="1"/>
    <col min="22" max="22" width="9.140625" style="4"/>
    <col min="23" max="23" width="10.140625" style="5" customWidth="1"/>
    <col min="24" max="25" width="9.140625" style="5"/>
    <col min="26" max="26" width="12" style="5" bestFit="1" customWidth="1"/>
    <col min="28" max="28" width="12" bestFit="1" customWidth="1"/>
  </cols>
  <sheetData>
    <row r="1" spans="13:37" x14ac:dyDescent="0.25">
      <c r="M1" s="4"/>
      <c r="T1" t="s">
        <v>1</v>
      </c>
      <c r="U1" t="s">
        <v>2</v>
      </c>
      <c r="V1" s="4" t="s">
        <v>3</v>
      </c>
      <c r="W1" s="5" t="s">
        <v>4</v>
      </c>
      <c r="X1" s="5" t="s">
        <v>0</v>
      </c>
      <c r="Y1" s="5" t="s">
        <v>6</v>
      </c>
      <c r="Z1" s="5" t="s">
        <v>5</v>
      </c>
      <c r="AK1" s="1"/>
    </row>
    <row r="2" spans="13:37" x14ac:dyDescent="0.25">
      <c r="M2" s="4"/>
      <c r="T2">
        <v>-5</v>
      </c>
      <c r="U2">
        <f>T2*'t test of Plot Yield'!StdError</f>
        <v>-21.05713128082213</v>
      </c>
      <c r="V2" s="5">
        <f>_xlfn.T.DIST(T2,22,FALSE)</f>
        <v>6.3784045325366857E-5</v>
      </c>
      <c r="AK2" s="1"/>
    </row>
    <row r="3" spans="13:37" x14ac:dyDescent="0.25">
      <c r="M3" s="4"/>
      <c r="T3">
        <v>-4.9000000000000004</v>
      </c>
      <c r="U3">
        <f>T3*'t test of Plot Yield'!StdError</f>
        <v>-20.63598865520569</v>
      </c>
      <c r="V3" s="5">
        <f t="shared" ref="V3:V66" si="0">_xlfn.T.DIST(T3,22,FALSE)</f>
        <v>8.1477321485933245E-5</v>
      </c>
    </row>
    <row r="4" spans="13:37" x14ac:dyDescent="0.25">
      <c r="N4" s="1" t="s">
        <v>33</v>
      </c>
      <c r="O4" s="4">
        <f>'t test of Plot Yield'!B16</f>
        <v>35.949999999999996</v>
      </c>
      <c r="P4" s="4"/>
      <c r="Q4" s="4"/>
      <c r="R4" s="4"/>
      <c r="T4">
        <v>-4.8</v>
      </c>
      <c r="U4">
        <f>T4*'t test of Plot Yield'!StdError</f>
        <v>-20.214846029589243</v>
      </c>
      <c r="V4" s="5">
        <f t="shared" si="0"/>
        <v>1.0410127167154276E-4</v>
      </c>
    </row>
    <row r="5" spans="13:37" x14ac:dyDescent="0.25">
      <c r="N5" s="1" t="s">
        <v>34</v>
      </c>
      <c r="O5" s="4">
        <f>'t test of Plot Yield'!C16</f>
        <v>25.916666666666668</v>
      </c>
      <c r="P5" s="4"/>
      <c r="Q5" s="4"/>
      <c r="R5" s="4"/>
      <c r="T5">
        <v>-4.7</v>
      </c>
      <c r="U5">
        <f>T5*'t test of Plot Yield'!StdError</f>
        <v>-19.793703403972803</v>
      </c>
      <c r="V5" s="5">
        <f t="shared" si="0"/>
        <v>1.3302286260301319E-4</v>
      </c>
    </row>
    <row r="6" spans="13:37" x14ac:dyDescent="0.25">
      <c r="N6" s="1" t="s">
        <v>36</v>
      </c>
      <c r="O6" s="50">
        <f>'t test of Plot Yield'!F16</f>
        <v>10.033333333333328</v>
      </c>
      <c r="P6" s="50"/>
      <c r="Q6" s="50"/>
      <c r="R6" s="50"/>
      <c r="T6">
        <v>-4.5999999999999996</v>
      </c>
      <c r="U6">
        <f>T6*'t test of Plot Yield'!StdError</f>
        <v>-19.372560778356359</v>
      </c>
      <c r="V6" s="5">
        <f t="shared" si="0"/>
        <v>1.6998120820820487E-4</v>
      </c>
    </row>
    <row r="7" spans="13:37" ht="30" x14ac:dyDescent="0.25">
      <c r="N7" s="12" t="s">
        <v>35</v>
      </c>
      <c r="O7" s="51">
        <f>'t test of Plot Yield'!Critical_value_in_bushels</f>
        <v>7.2316269038899899</v>
      </c>
      <c r="P7" s="51"/>
      <c r="Q7" s="51"/>
      <c r="R7" s="51"/>
      <c r="T7">
        <v>-4.5</v>
      </c>
      <c r="U7">
        <f>T7*'t test of Plot Yield'!StdError</f>
        <v>-18.951418152739919</v>
      </c>
      <c r="V7" s="5">
        <f t="shared" si="0"/>
        <v>2.1718519803690445E-4</v>
      </c>
    </row>
    <row r="8" spans="13:37" x14ac:dyDescent="0.25">
      <c r="N8" s="19" t="s">
        <v>32</v>
      </c>
      <c r="O8" s="51">
        <f>'t test of Plot Yield'!StdError</f>
        <v>4.211426256164426</v>
      </c>
      <c r="P8" s="51"/>
      <c r="Q8" s="51"/>
      <c r="R8" s="51"/>
      <c r="T8">
        <v>-4.4000000000000004</v>
      </c>
      <c r="U8">
        <f>T8*'t test of Plot Yield'!StdError</f>
        <v>-18.530275527123475</v>
      </c>
      <c r="V8" s="5">
        <f t="shared" si="0"/>
        <v>2.7743505178481307E-4</v>
      </c>
    </row>
    <row r="9" spans="13:37" x14ac:dyDescent="0.25">
      <c r="N9" s="52" t="s">
        <v>18</v>
      </c>
      <c r="O9" s="4">
        <f>(O7-O6)/O8</f>
        <v>-0.66526308642882515</v>
      </c>
      <c r="P9" s="4"/>
      <c r="Q9" s="4"/>
      <c r="R9" s="4"/>
      <c r="T9">
        <v>-4.3</v>
      </c>
      <c r="U9">
        <f>T9*'t test of Plot Yield'!StdError</f>
        <v>-18.109132901507031</v>
      </c>
      <c r="V9" s="5">
        <f t="shared" si="0"/>
        <v>3.5427294955258742E-4</v>
      </c>
    </row>
    <row r="10" spans="13:37" x14ac:dyDescent="0.25">
      <c r="N10" s="52" t="s">
        <v>6</v>
      </c>
      <c r="O10" s="53">
        <f>_xlfn.T.DIST.RT(O9,'t test of Plot Yield'!df)</f>
        <v>0.74360153881632651</v>
      </c>
      <c r="P10" s="53"/>
      <c r="Q10" s="53"/>
      <c r="R10" s="53"/>
      <c r="T10">
        <v>-4.2</v>
      </c>
      <c r="U10">
        <f>T10*'t test of Plot Yield'!StdError</f>
        <v>-17.687990275890591</v>
      </c>
      <c r="V10" s="5">
        <f t="shared" si="0"/>
        <v>4.5216870288235727E-4</v>
      </c>
    </row>
    <row r="11" spans="13:37" x14ac:dyDescent="0.25">
      <c r="T11">
        <v>-4.0999999999999996</v>
      </c>
      <c r="U11">
        <f>T11*'t test of Plot Yield'!StdError</f>
        <v>-17.266847650274144</v>
      </c>
      <c r="V11" s="5">
        <f t="shared" si="0"/>
        <v>5.7674725268072277E-4</v>
      </c>
    </row>
    <row r="12" spans="13:37" x14ac:dyDescent="0.25">
      <c r="T12">
        <v>-4</v>
      </c>
      <c r="U12">
        <f>T12*'t test of Plot Yield'!StdError</f>
        <v>-16.845705024657704</v>
      </c>
      <c r="V12" s="5">
        <f t="shared" si="0"/>
        <v>7.3506554243592476E-4</v>
      </c>
    </row>
    <row r="13" spans="13:37" x14ac:dyDescent="0.25">
      <c r="T13">
        <v>-3.9</v>
      </c>
      <c r="U13">
        <f>T13*'t test of Plot Yield'!StdError</f>
        <v>-16.42456239904126</v>
      </c>
      <c r="V13" s="5">
        <f t="shared" si="0"/>
        <v>9.3594692269723481E-4</v>
      </c>
    </row>
    <row r="14" spans="13:37" x14ac:dyDescent="0.25">
      <c r="T14">
        <v>-3.8</v>
      </c>
      <c r="U14">
        <f>T14*'t test of Plot Yield'!StdError</f>
        <v>-16.003419773424817</v>
      </c>
      <c r="V14" s="5">
        <f t="shared" si="0"/>
        <v>1.1903815595239811E-3</v>
      </c>
    </row>
    <row r="15" spans="13:37" x14ac:dyDescent="0.25">
      <c r="T15">
        <v>-3.7</v>
      </c>
      <c r="U15">
        <f>T15*'t test of Plot Yield'!StdError</f>
        <v>-15.582277147808377</v>
      </c>
      <c r="V15" s="5">
        <f t="shared" si="0"/>
        <v>1.5120011603992113E-3</v>
      </c>
    </row>
    <row r="16" spans="13:37" x14ac:dyDescent="0.25">
      <c r="T16">
        <v>-3.6</v>
      </c>
      <c r="U16">
        <f>T16*'t test of Plot Yield'!StdError</f>
        <v>-15.161134522191935</v>
      </c>
      <c r="V16" s="5">
        <f t="shared" si="0"/>
        <v>1.9176354534884601E-3</v>
      </c>
    </row>
    <row r="17" spans="20:27" x14ac:dyDescent="0.25">
      <c r="T17">
        <v>-3.5000000000000102</v>
      </c>
      <c r="U17">
        <f>T17*'t test of Plot Yield'!StdError</f>
        <v>-14.739991896575534</v>
      </c>
      <c r="V17" s="5">
        <f t="shared" si="0"/>
        <v>2.4279559544124756E-3</v>
      </c>
    </row>
    <row r="18" spans="20:27" x14ac:dyDescent="0.25">
      <c r="T18">
        <v>-3.4000000000000101</v>
      </c>
      <c r="U18">
        <f>T18*'t test of Plot Yield'!StdError</f>
        <v>-14.318849270959092</v>
      </c>
      <c r="V18" s="5">
        <f t="shared" si="0"/>
        <v>3.068209258839849E-3</v>
      </c>
    </row>
    <row r="19" spans="20:27" x14ac:dyDescent="0.25">
      <c r="T19">
        <v>-3.30000000000001</v>
      </c>
      <c r="U19">
        <f>T19*'t test of Plot Yield'!StdError</f>
        <v>-13.897706645342648</v>
      </c>
      <c r="V19" s="5">
        <f t="shared" si="0"/>
        <v>3.8690369818628703E-3</v>
      </c>
    </row>
    <row r="20" spans="20:27" x14ac:dyDescent="0.25">
      <c r="T20">
        <v>-3.2000000000000099</v>
      </c>
      <c r="U20">
        <f>T20*'t test of Plot Yield'!StdError</f>
        <v>-13.476564019726204</v>
      </c>
      <c r="V20" s="5">
        <f t="shared" si="0"/>
        <v>4.8673720613153738E-3</v>
      </c>
    </row>
    <row r="21" spans="20:27" x14ac:dyDescent="0.25">
      <c r="T21">
        <v>-3.1000000000000099</v>
      </c>
      <c r="U21">
        <f>T21*'t test of Plot Yield'!StdError</f>
        <v>-13.055421394109763</v>
      </c>
      <c r="V21" s="5">
        <f t="shared" si="0"/>
        <v>6.1073909865215934E-3</v>
      </c>
    </row>
    <row r="22" spans="20:27" x14ac:dyDescent="0.25">
      <c r="T22">
        <v>-3.0000000000000102</v>
      </c>
      <c r="U22">
        <f>T22*'t test of Plot Yield'!StdError</f>
        <v>-12.634278768493321</v>
      </c>
      <c r="V22" s="5">
        <f t="shared" si="0"/>
        <v>7.641488200965183E-3</v>
      </c>
      <c r="AA22" s="2"/>
    </row>
    <row r="23" spans="20:27" x14ac:dyDescent="0.25">
      <c r="T23">
        <v>-2.9000000000000101</v>
      </c>
      <c r="U23">
        <f>T23*'t test of Plot Yield'!StdError</f>
        <v>-12.213136142876879</v>
      </c>
      <c r="V23" s="5">
        <f t="shared" si="0"/>
        <v>9.5312221998270323E-3</v>
      </c>
    </row>
    <row r="24" spans="20:27" x14ac:dyDescent="0.25">
      <c r="T24">
        <v>-2.80000000000001</v>
      </c>
      <c r="U24">
        <f>T24*'t test of Plot Yield'!StdError</f>
        <v>-11.791993517260435</v>
      </c>
      <c r="V24" s="5">
        <f t="shared" si="0"/>
        <v>1.1848162711670131E-2</v>
      </c>
    </row>
    <row r="25" spans="20:27" x14ac:dyDescent="0.25">
      <c r="T25">
        <v>-2.7000000000000099</v>
      </c>
      <c r="U25">
        <f>T25*'t test of Plot Yield'!StdError</f>
        <v>-11.370850891643991</v>
      </c>
      <c r="V25" s="5">
        <f t="shared" si="0"/>
        <v>1.4674545245240605E-2</v>
      </c>
      <c r="W25" s="5">
        <f t="shared" ref="W25:W56" si="1">_xlfn.T.DIST(T2,15,FALSE)</f>
        <v>1.5343601115904763E-4</v>
      </c>
    </row>
    <row r="26" spans="20:27" x14ac:dyDescent="0.25">
      <c r="T26">
        <v>-2.6000000000000099</v>
      </c>
      <c r="U26">
        <f>T26*'t test of Plot Yield'!StdError</f>
        <v>-10.94970826602755</v>
      </c>
      <c r="V26" s="5">
        <f t="shared" si="0"/>
        <v>1.8103614214236809E-2</v>
      </c>
      <c r="W26" s="5">
        <f t="shared" si="1"/>
        <v>1.8749929013643922E-4</v>
      </c>
    </row>
    <row r="27" spans="20:27" x14ac:dyDescent="0.25">
      <c r="T27">
        <v>-2.5000000000000102</v>
      </c>
      <c r="U27">
        <f>T27*'t test of Plot Yield'!StdError</f>
        <v>-10.528565640411108</v>
      </c>
      <c r="V27" s="5">
        <f t="shared" si="0"/>
        <v>2.2239510609626721E-2</v>
      </c>
      <c r="W27" s="5">
        <f t="shared" si="1"/>
        <v>2.2934177225122731E-4</v>
      </c>
      <c r="AA27" s="2"/>
    </row>
    <row r="28" spans="20:27" x14ac:dyDescent="0.25">
      <c r="T28">
        <v>-2.4000000000000101</v>
      </c>
      <c r="U28">
        <f>T28*'t test of Plot Yield'!StdError</f>
        <v>-10.107423014794666</v>
      </c>
      <c r="V28" s="5">
        <f t="shared" si="0"/>
        <v>2.7196537479382086E-2</v>
      </c>
      <c r="W28" s="5">
        <f t="shared" si="1"/>
        <v>2.8077120359718444E-4</v>
      </c>
      <c r="AA28" s="2"/>
    </row>
    <row r="29" spans="20:27" x14ac:dyDescent="0.25">
      <c r="T29">
        <v>-2.30000000000001</v>
      </c>
      <c r="U29">
        <f>T29*'t test of Plot Yield'!StdError</f>
        <v>-9.6862803891782221</v>
      </c>
      <c r="V29" s="5">
        <f t="shared" si="0"/>
        <v>3.3097620024266826E-2</v>
      </c>
      <c r="W29" s="5">
        <f t="shared" si="1"/>
        <v>3.4401696169853693E-4</v>
      </c>
      <c r="AA29" s="2"/>
    </row>
    <row r="30" spans="20:27" x14ac:dyDescent="0.25">
      <c r="T30">
        <v>-2.2000000000000099</v>
      </c>
      <c r="U30">
        <f>T30*'t test of Plot Yield'!StdError</f>
        <v>-9.2651377635617784</v>
      </c>
      <c r="V30" s="5">
        <f t="shared" si="0"/>
        <v>4.0071771640151188E-2</v>
      </c>
      <c r="W30" s="5">
        <f t="shared" si="1"/>
        <v>4.2182688870972412E-4</v>
      </c>
      <c r="AA30" s="2"/>
    </row>
    <row r="31" spans="20:27" x14ac:dyDescent="0.25">
      <c r="T31">
        <v>-2.1000000000000099</v>
      </c>
      <c r="U31">
        <f>T31*'t test of Plot Yield'!StdError</f>
        <v>-8.8439951379453365</v>
      </c>
      <c r="V31" s="5">
        <f t="shared" si="0"/>
        <v>4.825038822837921E-2</v>
      </c>
      <c r="W31" s="5">
        <f t="shared" si="1"/>
        <v>5.1758536635967663E-4</v>
      </c>
      <c r="AA31" s="2"/>
    </row>
    <row r="32" spans="20:27" x14ac:dyDescent="0.25">
      <c r="T32">
        <v>-2.0000000000000102</v>
      </c>
      <c r="U32">
        <f>T32*'t test of Plot Yield'!StdError</f>
        <v>-8.4228525123288946</v>
      </c>
      <c r="V32" s="5">
        <f t="shared" si="0"/>
        <v>5.7762226382411436E-2</v>
      </c>
      <c r="W32" s="5">
        <f t="shared" si="1"/>
        <v>6.3545682720716242E-4</v>
      </c>
      <c r="AA32" s="2"/>
    </row>
    <row r="33" spans="20:23" x14ac:dyDescent="0.25">
      <c r="T33">
        <v>-1.9000000000000099</v>
      </c>
      <c r="U33">
        <f>T33*'t test of Plot Yield'!StdError</f>
        <v>-8.001709886712451</v>
      </c>
      <c r="V33" s="5">
        <f t="shared" si="0"/>
        <v>6.8726982058118696E-2</v>
      </c>
      <c r="W33" s="5">
        <f t="shared" si="1"/>
        <v>7.8055952857771871E-4</v>
      </c>
    </row>
    <row r="34" spans="20:23" x14ac:dyDescent="0.25">
      <c r="T34">
        <v>-1.80000000000001</v>
      </c>
      <c r="U34">
        <f>T34*'t test of Plot Yield'!StdError</f>
        <v>-7.5805672610960091</v>
      </c>
      <c r="V34" s="5">
        <f t="shared" si="0"/>
        <v>8.1247479017452606E-2</v>
      </c>
      <c r="W34" s="5">
        <f t="shared" si="1"/>
        <v>9.5917505902467213E-4</v>
      </c>
    </row>
    <row r="35" spans="20:23" x14ac:dyDescent="0.25">
      <c r="T35">
        <v>-1.7000000000000099</v>
      </c>
      <c r="U35">
        <f>T35*'t test of Plot Yield'!StdError</f>
        <v>-7.1594246354795663</v>
      </c>
      <c r="V35" s="5">
        <f t="shared" si="0"/>
        <v>9.5400601944619648E-2</v>
      </c>
      <c r="W35" s="5">
        <f t="shared" si="1"/>
        <v>1.1789996594981176E-3</v>
      </c>
    </row>
    <row r="36" spans="20:23" x14ac:dyDescent="0.25">
      <c r="T36">
        <v>-1.6000000000000101</v>
      </c>
      <c r="U36">
        <f>T36*'t test of Plot Yield'!StdError</f>
        <v>-6.7382820098631244</v>
      </c>
      <c r="V36" s="5">
        <f t="shared" si="0"/>
        <v>0.11122726479659457</v>
      </c>
      <c r="W36" s="5">
        <f t="shared" si="1"/>
        <v>1.4494439577059717E-3</v>
      </c>
    </row>
    <row r="37" spans="20:23" x14ac:dyDescent="0.25">
      <c r="T37">
        <v>-1.50000000000001</v>
      </c>
      <c r="U37">
        <f>T37*'t test of Plot Yield'!StdError</f>
        <v>-6.3171393842466808</v>
      </c>
      <c r="V37" s="5">
        <f t="shared" si="0"/>
        <v>0.12872188240170018</v>
      </c>
      <c r="W37" s="5">
        <f t="shared" si="1"/>
        <v>1.7819880404976E-3</v>
      </c>
    </row>
    <row r="38" spans="20:23" x14ac:dyDescent="0.25">
      <c r="T38">
        <v>-1.4000000000000099</v>
      </c>
      <c r="U38">
        <f>T38*'t test of Plot Yield'!StdError</f>
        <v>-5.895996758630238</v>
      </c>
      <c r="V38" s="5">
        <f t="shared" si="0"/>
        <v>0.14782199806547905</v>
      </c>
      <c r="W38" s="5">
        <f t="shared" si="1"/>
        <v>2.190598794681821E-3</v>
      </c>
    </row>
    <row r="39" spans="20:23" x14ac:dyDescent="0.25">
      <c r="T39">
        <v>-1.30000000000001</v>
      </c>
      <c r="U39">
        <f>T39*'t test of Plot Yield'!StdError</f>
        <v>-5.4748541330137961</v>
      </c>
      <c r="V39" s="5">
        <f t="shared" si="0"/>
        <v>0.16839889121079998</v>
      </c>
      <c r="W39" s="5">
        <f t="shared" si="1"/>
        <v>2.692215955311245E-3</v>
      </c>
    </row>
    <row r="40" spans="20:23" x14ac:dyDescent="0.25">
      <c r="T40">
        <v>-1.2000000000000099</v>
      </c>
      <c r="U40">
        <f>T40*'t test of Plot Yield'!StdError</f>
        <v>-5.0537115073973533</v>
      </c>
      <c r="V40" s="5">
        <f t="shared" si="0"/>
        <v>0.19025012092246163</v>
      </c>
      <c r="W40" s="5">
        <f t="shared" si="1"/>
        <v>3.3073120822830833E-3</v>
      </c>
    </row>
    <row r="41" spans="20:23" x14ac:dyDescent="0.25">
      <c r="T41">
        <v>-1.1000000000000101</v>
      </c>
      <c r="U41">
        <f>T41*'t test of Plot Yield'!StdError</f>
        <v>-4.6325688817809114</v>
      </c>
      <c r="V41" s="5">
        <f t="shared" si="0"/>
        <v>0.21309502504530795</v>
      </c>
      <c r="W41" s="5">
        <f t="shared" si="1"/>
        <v>4.0605294510127022E-3</v>
      </c>
    </row>
    <row r="42" spans="20:23" x14ac:dyDescent="0.25">
      <c r="T42">
        <v>-1.00000000000001</v>
      </c>
      <c r="U42">
        <f>T42*'t test of Plot Yield'!StdError</f>
        <v>-4.2114262561644678</v>
      </c>
      <c r="V42" s="5">
        <f t="shared" si="0"/>
        <v>0.23657416274152734</v>
      </c>
      <c r="W42" s="5">
        <f t="shared" si="1"/>
        <v>4.9813932377373339E-3</v>
      </c>
    </row>
    <row r="43" spans="20:23" x14ac:dyDescent="0.25">
      <c r="T43">
        <v>-0.90000000000001001</v>
      </c>
      <c r="U43">
        <f>T43*'t test of Plot Yield'!StdError</f>
        <v>-3.7902836305480254</v>
      </c>
      <c r="V43" s="5">
        <f t="shared" si="0"/>
        <v>0.26025353983738669</v>
      </c>
      <c r="W43" s="5">
        <f t="shared" si="1"/>
        <v>6.1050949926092727E-3</v>
      </c>
    </row>
    <row r="44" spans="20:23" x14ac:dyDescent="0.25">
      <c r="T44">
        <v>-0.80000000000001004</v>
      </c>
      <c r="U44">
        <f>T44*'t test of Plot Yield'!StdError</f>
        <v>-3.3691410049315831</v>
      </c>
      <c r="V44" s="5">
        <f t="shared" si="0"/>
        <v>0.28363418110071631</v>
      </c>
      <c r="W44" s="5">
        <f t="shared" si="1"/>
        <v>7.4733327685814321E-3</v>
      </c>
    </row>
    <row r="45" spans="20:23" x14ac:dyDescent="0.25">
      <c r="T45">
        <v>-0.70000000000002005</v>
      </c>
      <c r="U45">
        <f>T45*'t test of Plot Yield'!StdError</f>
        <v>-2.9479983793151825</v>
      </c>
      <c r="V45" s="5">
        <f t="shared" si="0"/>
        <v>0.3061672183288181</v>
      </c>
      <c r="W45" s="5">
        <f t="shared" si="1"/>
        <v>9.1351839443685155E-3</v>
      </c>
    </row>
    <row r="46" spans="20:23" x14ac:dyDescent="0.25">
      <c r="T46">
        <v>-0.60000000000001996</v>
      </c>
      <c r="U46">
        <f>T46*'t test of Plot Yield'!StdError</f>
        <v>-2.5268557536987397</v>
      </c>
      <c r="V46" s="5">
        <f t="shared" si="0"/>
        <v>0.32727417367262029</v>
      </c>
      <c r="W46" s="5">
        <f t="shared" si="1"/>
        <v>1.1147973322738791E-2</v>
      </c>
    </row>
    <row r="47" spans="20:23" x14ac:dyDescent="0.25">
      <c r="T47">
        <v>-0.50000000000001998</v>
      </c>
      <c r="U47">
        <f>T47*'t test of Plot Yield'!StdError</f>
        <v>-2.1057131280822974</v>
      </c>
      <c r="V47" s="5">
        <f t="shared" si="0"/>
        <v>0.34637157930974094</v>
      </c>
      <c r="W47" s="5">
        <f t="shared" si="1"/>
        <v>1.3578082207553903E-2</v>
      </c>
    </row>
    <row r="48" spans="20:23" x14ac:dyDescent="0.25">
      <c r="T48">
        <v>-0.40000000000002001</v>
      </c>
      <c r="U48">
        <f>T48*'t test of Plot Yield'!StdError</f>
        <v>-1.6845705024658546</v>
      </c>
      <c r="V48" s="5">
        <f t="shared" si="0"/>
        <v>0.36289854864319621</v>
      </c>
      <c r="W48" s="5">
        <f t="shared" si="1"/>
        <v>1.6501623820839296E-2</v>
      </c>
    </row>
    <row r="49" spans="20:26" x14ac:dyDescent="0.25">
      <c r="T49">
        <v>-0.30000000000001997</v>
      </c>
      <c r="U49">
        <f>T49*'t test of Plot Yield'!StdError</f>
        <v>-1.2634278768494118</v>
      </c>
      <c r="V49" s="5">
        <f t="shared" si="0"/>
        <v>0.37634547048256145</v>
      </c>
      <c r="W49" s="5">
        <f t="shared" si="1"/>
        <v>2.0004886980462187E-2</v>
      </c>
    </row>
    <row r="50" spans="20:26" x14ac:dyDescent="0.25">
      <c r="T50">
        <v>-0.20000000000002</v>
      </c>
      <c r="U50">
        <f>T50*'t test of Plot Yield'!StdError</f>
        <v>-0.84228525123296938</v>
      </c>
      <c r="V50" s="5">
        <f t="shared" si="0"/>
        <v>0.38628170431658815</v>
      </c>
      <c r="W50" s="5">
        <f t="shared" si="1"/>
        <v>2.4184424389153258E-2</v>
      </c>
    </row>
    <row r="51" spans="20:26" x14ac:dyDescent="0.25">
      <c r="T51">
        <v>-0.10000000000002</v>
      </c>
      <c r="U51">
        <f>T51*'t test of Plot Yield'!StdError</f>
        <v>-0.42114262561652682</v>
      </c>
      <c r="V51" s="5">
        <f t="shared" si="0"/>
        <v>0.39238006662875624</v>
      </c>
      <c r="W51" s="5">
        <f t="shared" si="1"/>
        <v>2.9146635976670974E-2</v>
      </c>
    </row>
    <row r="52" spans="20:26" x14ac:dyDescent="0.25">
      <c r="T52">
        <v>-2.0428103653102899E-14</v>
      </c>
      <c r="U52">
        <f>T52*'t test of Plot Yield'!StdError</f>
        <v>-8.6031452088325983E-14</v>
      </c>
      <c r="V52" s="5">
        <f t="shared" si="0"/>
        <v>0.39443604591891307</v>
      </c>
      <c r="W52" s="5">
        <f t="shared" si="1"/>
        <v>3.5006674311678414E-2</v>
      </c>
      <c r="Z52" s="5">
        <f>V52</f>
        <v>0.39443604591891307</v>
      </c>
    </row>
    <row r="53" spans="20:26" s="3" customFormat="1" x14ac:dyDescent="0.25">
      <c r="T53" s="3">
        <v>9.9999999999980105E-2</v>
      </c>
      <c r="U53">
        <f>T53*'t test of Plot Yield'!StdError</f>
        <v>0.42114262561635879</v>
      </c>
      <c r="V53" s="5">
        <f t="shared" si="0"/>
        <v>0.39238006662875791</v>
      </c>
      <c r="W53" s="5">
        <f t="shared" si="1"/>
        <v>4.188648217600021E-2</v>
      </c>
      <c r="X53" s="5"/>
      <c r="Y53" s="5"/>
      <c r="Z53" s="5"/>
    </row>
    <row r="54" spans="20:26" x14ac:dyDescent="0.25">
      <c r="T54">
        <v>0.19999999999998</v>
      </c>
      <c r="U54">
        <f>T54*'t test of Plot Yield'!StdError</f>
        <v>0.84228525123280096</v>
      </c>
      <c r="V54" s="5">
        <f t="shared" si="0"/>
        <v>0.38628170431659137</v>
      </c>
      <c r="W54" s="5">
        <f t="shared" si="1"/>
        <v>4.9911767229683809E-2</v>
      </c>
    </row>
    <row r="55" spans="20:26" x14ac:dyDescent="0.25">
      <c r="T55">
        <v>0.29999999999998</v>
      </c>
      <c r="U55">
        <f>T55*'t test of Plot Yield'!StdError</f>
        <v>1.2634278768492435</v>
      </c>
      <c r="V55" s="5">
        <f t="shared" si="0"/>
        <v>0.37634547048256611</v>
      </c>
      <c r="W55" s="5">
        <f t="shared" si="1"/>
        <v>5.9207731634663509E-2</v>
      </c>
    </row>
    <row r="56" spans="20:26" x14ac:dyDescent="0.25">
      <c r="T56">
        <v>0.39999999999997998</v>
      </c>
      <c r="U56">
        <f>T56*'t test of Plot Yield'!StdError</f>
        <v>1.6845705024656861</v>
      </c>
      <c r="V56" s="5">
        <f t="shared" si="0"/>
        <v>0.3628985486432022</v>
      </c>
      <c r="W56" s="5">
        <f t="shared" si="1"/>
        <v>6.9893412526044793E-2</v>
      </c>
    </row>
    <row r="57" spans="20:26" x14ac:dyDescent="0.25">
      <c r="T57">
        <v>0.49999999999998002</v>
      </c>
      <c r="U57">
        <f>T57*'t test of Plot Yield'!StdError</f>
        <v>2.1057131280821286</v>
      </c>
      <c r="V57" s="5">
        <f t="shared" si="0"/>
        <v>0.3463715793097481</v>
      </c>
      <c r="W57" s="5">
        <f t="shared" ref="W57:W88" si="2">_xlfn.T.DIST(T34,15,FALSE)</f>
        <v>8.2074559100319966E-2</v>
      </c>
    </row>
    <row r="58" spans="20:26" x14ac:dyDescent="0.25">
      <c r="T58">
        <v>0.59999999999997999</v>
      </c>
      <c r="U58">
        <f>T58*'t test of Plot Yield'!StdError</f>
        <v>2.5268557536985714</v>
      </c>
      <c r="V58" s="5">
        <f t="shared" si="0"/>
        <v>0.32727417367262834</v>
      </c>
      <c r="W58" s="5">
        <f t="shared" si="2"/>
        <v>9.5835079135136086E-2</v>
      </c>
    </row>
    <row r="59" spans="20:26" x14ac:dyDescent="0.25">
      <c r="T59">
        <v>0.69999999999997997</v>
      </c>
      <c r="U59">
        <f>T59*'t test of Plot Yield'!StdError</f>
        <v>2.9479983793150137</v>
      </c>
      <c r="V59" s="5">
        <f t="shared" si="0"/>
        <v>0.30616721832882687</v>
      </c>
      <c r="W59" s="5">
        <f t="shared" si="2"/>
        <v>0.11122723411924287</v>
      </c>
    </row>
    <row r="60" spans="20:26" x14ac:dyDescent="0.25">
      <c r="T60">
        <v>0.79999999999997995</v>
      </c>
      <c r="U60">
        <f>T60*'t test of Plot Yield'!StdError</f>
        <v>3.3691410049314565</v>
      </c>
      <c r="V60" s="5">
        <f t="shared" si="0"/>
        <v>0.28363418110072325</v>
      </c>
      <c r="W60" s="5">
        <f t="shared" si="2"/>
        <v>0.12826094490657389</v>
      </c>
    </row>
    <row r="61" spans="20:26" x14ac:dyDescent="0.25">
      <c r="T61">
        <v>0.89999999999998004</v>
      </c>
      <c r="U61">
        <f>T61*'t test of Plot Yield'!StdError</f>
        <v>3.7902836305478993</v>
      </c>
      <c r="V61" s="5">
        <f t="shared" si="0"/>
        <v>0.26025353983739374</v>
      </c>
      <c r="W61" s="5">
        <f t="shared" si="2"/>
        <v>0.14689277894672825</v>
      </c>
    </row>
    <row r="62" spans="20:26" x14ac:dyDescent="0.25">
      <c r="T62">
        <v>0.99999999999998002</v>
      </c>
      <c r="U62">
        <f>T62*'t test of Plot Yield'!StdError</f>
        <v>4.2114262561643416</v>
      </c>
      <c r="V62" s="5">
        <f t="shared" si="0"/>
        <v>0.23657416274153437</v>
      </c>
      <c r="W62" s="5">
        <f t="shared" si="2"/>
        <v>0.16701540726629044</v>
      </c>
    </row>
    <row r="63" spans="20:26" x14ac:dyDescent="0.25">
      <c r="T63">
        <v>1.0999999999999801</v>
      </c>
      <c r="U63">
        <f>T63*'t test of Plot Yield'!StdError</f>
        <v>4.6325688817807844</v>
      </c>
      <c r="V63" s="5">
        <f t="shared" si="0"/>
        <v>0.21309502504531491</v>
      </c>
      <c r="W63" s="5">
        <f t="shared" si="2"/>
        <v>0.1884485172611193</v>
      </c>
    </row>
    <row r="64" spans="20:26" x14ac:dyDescent="0.25">
      <c r="T64">
        <v>1.19999999999998</v>
      </c>
      <c r="U64">
        <f>T64*'t test of Plot Yield'!StdError</f>
        <v>5.0537115073972272</v>
      </c>
      <c r="V64" s="5">
        <f t="shared" si="0"/>
        <v>0.19025012092246835</v>
      </c>
      <c r="W64" s="5">
        <f t="shared" si="2"/>
        <v>0.21093231133526369</v>
      </c>
    </row>
    <row r="65" spans="20:30" x14ac:dyDescent="0.25">
      <c r="T65">
        <v>1.2999999999999801</v>
      </c>
      <c r="U65">
        <f>T65*'t test of Plot Yield'!StdError</f>
        <v>5.47485413301367</v>
      </c>
      <c r="V65" s="5">
        <f t="shared" si="0"/>
        <v>0.1683988912108064</v>
      </c>
      <c r="W65" s="5">
        <f t="shared" si="2"/>
        <v>0.23412477288672814</v>
      </c>
    </row>
    <row r="66" spans="20:30" x14ac:dyDescent="0.25">
      <c r="T66">
        <v>1.3999999999999799</v>
      </c>
      <c r="U66">
        <f>T66*'t test of Plot Yield'!StdError</f>
        <v>5.8959967586301119</v>
      </c>
      <c r="V66" s="5">
        <f t="shared" si="0"/>
        <v>0.14782199806548496</v>
      </c>
      <c r="W66" s="5">
        <f t="shared" si="2"/>
        <v>0.25760380339662181</v>
      </c>
    </row>
    <row r="67" spans="20:30" x14ac:dyDescent="0.25">
      <c r="T67">
        <v>1.49999999999998</v>
      </c>
      <c r="U67">
        <f>T67*'t test of Plot Yield'!StdError</f>
        <v>6.3171393842465546</v>
      </c>
      <c r="V67" s="5">
        <f t="shared" ref="V67:V107" si="3">_xlfn.T.DIST(T67,22,FALSE)</f>
        <v>0.12872188240170573</v>
      </c>
      <c r="W67" s="5">
        <f t="shared" si="2"/>
        <v>0.28087510032516144</v>
      </c>
    </row>
    <row r="68" spans="20:30" x14ac:dyDescent="0.25">
      <c r="T68">
        <v>1.5999999999999801</v>
      </c>
      <c r="U68">
        <f>T68*'t test of Plot Yield'!StdError</f>
        <v>6.7382820098629974</v>
      </c>
      <c r="V68" s="5">
        <f t="shared" si="3"/>
        <v>0.11122726479659961</v>
      </c>
      <c r="W68" s="5">
        <f t="shared" si="2"/>
        <v>0.30338624606294218</v>
      </c>
    </row>
    <row r="69" spans="20:30" x14ac:dyDescent="0.25">
      <c r="T69">
        <v>1.69999999999998</v>
      </c>
      <c r="U69">
        <f>T69*'t test of Plot Yield'!StdError</f>
        <v>7.1594246354794402</v>
      </c>
      <c r="V69" s="5">
        <f t="shared" si="3"/>
        <v>9.5400601944624158E-2</v>
      </c>
      <c r="W69" s="5">
        <f t="shared" si="2"/>
        <v>0.32454692957516962</v>
      </c>
      <c r="X69" s="5">
        <f t="shared" ref="X69:X106" si="4">V69</f>
        <v>9.5400601944624158E-2</v>
      </c>
      <c r="Y69" s="5">
        <f>W69</f>
        <v>0.32454692957516962</v>
      </c>
      <c r="AB69">
        <f>_xlfn.T.DIST.RT(T69,22)</f>
        <v>5.1613699421092799E-2</v>
      </c>
    </row>
    <row r="70" spans="20:30" x14ac:dyDescent="0.25">
      <c r="T70">
        <v>1.7999999999999801</v>
      </c>
      <c r="U70">
        <f>T70*'t test of Plot Yield'!StdError</f>
        <v>7.580567261095883</v>
      </c>
      <c r="V70" s="5">
        <f t="shared" si="3"/>
        <v>8.1247479017456603E-2</v>
      </c>
      <c r="W70" s="5">
        <f t="shared" si="2"/>
        <v>0.34375457026312844</v>
      </c>
      <c r="X70" s="5">
        <f t="shared" si="4"/>
        <v>8.1247479017456603E-2</v>
      </c>
      <c r="Y70" s="5">
        <f t="shared" ref="Y70:Y107" si="5">W70</f>
        <v>0.34375457026312844</v>
      </c>
      <c r="AB70">
        <f>_xlfn.T.DIST.RT(T70,22)</f>
        <v>4.2795133995594245E-2</v>
      </c>
      <c r="AD70">
        <f>5/SQRT(15)</f>
        <v>1.2909944487358056</v>
      </c>
    </row>
    <row r="71" spans="20:30" x14ac:dyDescent="0.25">
      <c r="T71">
        <v>1.8999999999999799</v>
      </c>
      <c r="U71">
        <f>T71*'t test of Plot Yield'!StdError</f>
        <v>8.0017098867123249</v>
      </c>
      <c r="V71" s="5">
        <f t="shared" si="3"/>
        <v>6.8726982058122194E-2</v>
      </c>
      <c r="W71" s="5">
        <f t="shared" si="2"/>
        <v>0.36042393178078475</v>
      </c>
      <c r="X71" s="5">
        <f t="shared" si="4"/>
        <v>6.8726982058122194E-2</v>
      </c>
      <c r="Y71" s="5">
        <f t="shared" si="5"/>
        <v>0.36042393178078475</v>
      </c>
      <c r="AB71">
        <f t="shared" ref="AB71:AB108" si="6">_xlfn.T.DIST.RT(T71,22)</f>
        <v>3.5309742854061008E-2</v>
      </c>
      <c r="AD71">
        <f>54-55</f>
        <v>-1</v>
      </c>
    </row>
    <row r="72" spans="20:30" x14ac:dyDescent="0.25">
      <c r="T72">
        <v>1.99999999999998</v>
      </c>
      <c r="U72">
        <f>T72*'t test of Plot Yield'!StdError</f>
        <v>8.4228525123287685</v>
      </c>
      <c r="V72" s="5">
        <f t="shared" si="3"/>
        <v>5.7762226382414544E-2</v>
      </c>
      <c r="W72" s="5">
        <f t="shared" si="2"/>
        <v>0.37401869634510931</v>
      </c>
      <c r="X72" s="5">
        <f t="shared" si="4"/>
        <v>5.7762226382414544E-2</v>
      </c>
      <c r="Y72" s="5">
        <f t="shared" si="5"/>
        <v>0.37401869634510931</v>
      </c>
      <c r="AB72">
        <f t="shared" si="6"/>
        <v>2.8997850851249164E-2</v>
      </c>
      <c r="AD72">
        <f>AD71/AD70</f>
        <v>-0.7745966692414834</v>
      </c>
    </row>
    <row r="73" spans="20:30" x14ac:dyDescent="0.25">
      <c r="T73">
        <v>2.0999999999999699</v>
      </c>
      <c r="U73">
        <f>T73*'t test of Plot Yield'!StdError</f>
        <v>8.8439951379451678</v>
      </c>
      <c r="V73" s="5">
        <f t="shared" si="3"/>
        <v>4.8250388228382762E-2</v>
      </c>
      <c r="W73" s="5">
        <f t="shared" si="2"/>
        <v>0.38408251812678396</v>
      </c>
      <c r="X73" s="5">
        <f t="shared" si="4"/>
        <v>4.8250388228382762E-2</v>
      </c>
      <c r="Y73" s="5">
        <f t="shared" si="5"/>
        <v>0.38408251812678396</v>
      </c>
      <c r="AB73">
        <f t="shared" si="6"/>
        <v>2.3708848415874898E-2</v>
      </c>
      <c r="AD73">
        <f>_xlfn.T.DIST.RT(AD72,15)</f>
        <v>0.77469191257981396</v>
      </c>
    </row>
    <row r="74" spans="20:30" x14ac:dyDescent="0.25">
      <c r="T74">
        <v>2.19999999999997</v>
      </c>
      <c r="U74">
        <f>T74*'t test of Plot Yield'!StdError</f>
        <v>9.2651377635616115</v>
      </c>
      <c r="V74" s="5">
        <f t="shared" si="3"/>
        <v>4.007177164015422E-2</v>
      </c>
      <c r="W74" s="5">
        <f t="shared" si="2"/>
        <v>0.39026687636406909</v>
      </c>
      <c r="X74" s="5">
        <f t="shared" si="4"/>
        <v>4.007177164015422E-2</v>
      </c>
      <c r="Y74" s="5">
        <f t="shared" si="5"/>
        <v>0.39026687636406909</v>
      </c>
      <c r="AB74">
        <f t="shared" si="6"/>
        <v>1.9303322605787241E-2</v>
      </c>
    </row>
    <row r="75" spans="20:30" x14ac:dyDescent="0.25">
      <c r="T75">
        <v>2.2999999999999701</v>
      </c>
      <c r="U75">
        <f>T75*'t test of Plot Yield'!StdError</f>
        <v>9.6862803891780533</v>
      </c>
      <c r="V75" s="5">
        <f t="shared" si="3"/>
        <v>3.3097620024269407E-2</v>
      </c>
      <c r="W75" s="5">
        <f t="shared" si="2"/>
        <v>0.39235316284007821</v>
      </c>
      <c r="X75" s="5">
        <f t="shared" si="4"/>
        <v>3.3097620024269407E-2</v>
      </c>
      <c r="Y75" s="5">
        <f t="shared" si="5"/>
        <v>0.39235316284007821</v>
      </c>
      <c r="Z75" s="5">
        <f t="shared" ref="Z75" si="7">W75</f>
        <v>0.39235316284007821</v>
      </c>
      <c r="AB75">
        <f t="shared" si="6"/>
        <v>1.5654342509863937E-2</v>
      </c>
    </row>
    <row r="76" spans="20:30" x14ac:dyDescent="0.25">
      <c r="T76">
        <v>2.3999999999999702</v>
      </c>
      <c r="U76">
        <f>T76*'t test of Plot Yield'!StdError</f>
        <v>10.107423014794497</v>
      </c>
      <c r="V76" s="5">
        <f t="shared" si="3"/>
        <v>2.7196537479384251E-2</v>
      </c>
      <c r="W76" s="5">
        <f t="shared" si="2"/>
        <v>0.39026687636407081</v>
      </c>
      <c r="X76" s="5">
        <f t="shared" si="4"/>
        <v>2.7196537479384251E-2</v>
      </c>
      <c r="Y76" s="5">
        <f t="shared" si="5"/>
        <v>0.39026687636407081</v>
      </c>
      <c r="AB76">
        <f t="shared" si="6"/>
        <v>1.2648032454441188E-2</v>
      </c>
    </row>
    <row r="77" spans="20:30" x14ac:dyDescent="0.25">
      <c r="T77">
        <v>2.4999999999999698</v>
      </c>
      <c r="U77">
        <f>T77*'t test of Plot Yield'!StdError</f>
        <v>10.528565640410937</v>
      </c>
      <c r="V77" s="5">
        <f t="shared" si="3"/>
        <v>2.2239510609628567E-2</v>
      </c>
      <c r="W77" s="5">
        <f t="shared" si="2"/>
        <v>0.38408251812678729</v>
      </c>
      <c r="X77" s="5">
        <f t="shared" si="4"/>
        <v>2.2239510609628567E-2</v>
      </c>
      <c r="Y77" s="5">
        <f t="shared" si="5"/>
        <v>0.38408251812678729</v>
      </c>
      <c r="AB77">
        <f t="shared" si="6"/>
        <v>1.0183573411790407E-2</v>
      </c>
    </row>
    <row r="78" spans="20:30" x14ac:dyDescent="0.25">
      <c r="T78">
        <v>2.5999999999999699</v>
      </c>
      <c r="U78">
        <f>T78*'t test of Plot Yield'!StdError</f>
        <v>10.949708266027381</v>
      </c>
      <c r="V78" s="5">
        <f t="shared" si="3"/>
        <v>1.8103614214238301E-2</v>
      </c>
      <c r="W78" s="5">
        <f t="shared" si="2"/>
        <v>0.37401869634511409</v>
      </c>
      <c r="X78" s="5">
        <f t="shared" si="4"/>
        <v>1.8103614214238301E-2</v>
      </c>
      <c r="Y78" s="5">
        <f t="shared" si="5"/>
        <v>0.37401869634511409</v>
      </c>
      <c r="AB78">
        <f t="shared" si="6"/>
        <v>8.1727690285635854E-3</v>
      </c>
    </row>
    <row r="79" spans="20:30" x14ac:dyDescent="0.25">
      <c r="T79">
        <v>2.69999999999997</v>
      </c>
      <c r="U79">
        <f>T79*'t test of Plot Yield'!StdError</f>
        <v>11.370850891643824</v>
      </c>
      <c r="V79" s="5">
        <f t="shared" si="3"/>
        <v>1.4674545245241836E-2</v>
      </c>
      <c r="W79" s="5">
        <f t="shared" si="2"/>
        <v>0.36042393178079091</v>
      </c>
      <c r="X79" s="5">
        <f t="shared" si="4"/>
        <v>1.4674545245241836E-2</v>
      </c>
      <c r="Y79" s="5">
        <f t="shared" si="5"/>
        <v>0.36042393178079091</v>
      </c>
      <c r="AB79">
        <f t="shared" si="6"/>
        <v>6.539301052305639E-3</v>
      </c>
    </row>
    <row r="80" spans="20:30" x14ac:dyDescent="0.25">
      <c r="T80">
        <v>2.7999999999999701</v>
      </c>
      <c r="U80">
        <f>T80*'t test of Plot Yield'!StdError</f>
        <v>11.791993517260266</v>
      </c>
      <c r="V80" s="5">
        <f t="shared" si="3"/>
        <v>1.1848162711671162E-2</v>
      </c>
      <c r="W80" s="5">
        <f t="shared" si="2"/>
        <v>0.34375457026313566</v>
      </c>
      <c r="X80" s="5">
        <f t="shared" si="4"/>
        <v>1.1848162711671162E-2</v>
      </c>
      <c r="Y80" s="5">
        <f t="shared" si="5"/>
        <v>0.34375457026313566</v>
      </c>
      <c r="AB80">
        <f t="shared" si="6"/>
        <v>5.2177826209260092E-3</v>
      </c>
    </row>
    <row r="81" spans="20:28" x14ac:dyDescent="0.25">
      <c r="T81">
        <v>2.8999999999999702</v>
      </c>
      <c r="U81">
        <f>T81*'t test of Plot Yield'!StdError</f>
        <v>12.21313614287671</v>
      </c>
      <c r="V81" s="5">
        <f t="shared" si="3"/>
        <v>9.5312221998278684E-3</v>
      </c>
      <c r="W81" s="5">
        <f t="shared" si="2"/>
        <v>0.32454692957517772</v>
      </c>
      <c r="X81" s="5">
        <f t="shared" si="4"/>
        <v>9.5312221998278684E-3</v>
      </c>
      <c r="Y81" s="5">
        <f t="shared" si="5"/>
        <v>0.32454692957517772</v>
      </c>
      <c r="AB81">
        <f t="shared" si="6"/>
        <v>4.1526994011351079E-3</v>
      </c>
    </row>
    <row r="82" spans="20:28" x14ac:dyDescent="0.25">
      <c r="T82">
        <v>2.9999999999999698</v>
      </c>
      <c r="U82">
        <f>T82*'t test of Plot Yield'!StdError</f>
        <v>12.63427876849315</v>
      </c>
      <c r="V82" s="5">
        <f t="shared" si="3"/>
        <v>7.6414882009658751E-3</v>
      </c>
      <c r="W82" s="5">
        <f t="shared" si="2"/>
        <v>0.30338624606295095</v>
      </c>
      <c r="X82" s="5">
        <f t="shared" si="4"/>
        <v>7.6414882009658751E-3</v>
      </c>
      <c r="Y82" s="5">
        <f t="shared" si="5"/>
        <v>0.30338624606295095</v>
      </c>
      <c r="AB82">
        <f t="shared" si="6"/>
        <v>3.2973098553998785E-3</v>
      </c>
    </row>
    <row r="83" spans="20:28" x14ac:dyDescent="0.25">
      <c r="T83">
        <v>3.0999999999999699</v>
      </c>
      <c r="U83">
        <f>T83*'t test of Plot Yield'!StdError</f>
        <v>13.055421394109594</v>
      </c>
      <c r="V83" s="5">
        <f t="shared" si="3"/>
        <v>6.1073909865221434E-3</v>
      </c>
      <c r="W83" s="5">
        <f t="shared" si="2"/>
        <v>0.28087510032516838</v>
      </c>
      <c r="X83" s="5">
        <f t="shared" si="4"/>
        <v>6.1073909865221434E-3</v>
      </c>
      <c r="Y83" s="5">
        <f t="shared" si="5"/>
        <v>0.28087510032516838</v>
      </c>
      <c r="AB83">
        <f t="shared" si="6"/>
        <v>2.6125583500201692E-3</v>
      </c>
    </row>
    <row r="84" spans="20:28" x14ac:dyDescent="0.25">
      <c r="T84">
        <v>3.19999999999997</v>
      </c>
      <c r="U84">
        <f>T84*'t test of Plot Yield'!StdError</f>
        <v>13.476564019726037</v>
      </c>
      <c r="V84" s="5">
        <f t="shared" si="3"/>
        <v>4.867372061315817E-3</v>
      </c>
      <c r="W84" s="5">
        <f t="shared" si="2"/>
        <v>0.25760380339662881</v>
      </c>
      <c r="X84" s="5">
        <f t="shared" si="4"/>
        <v>4.867372061315817E-3</v>
      </c>
      <c r="Y84" s="5">
        <f t="shared" si="5"/>
        <v>0.25760380339662881</v>
      </c>
      <c r="AB84">
        <f t="shared" si="6"/>
        <v>2.0660392433458291E-3</v>
      </c>
    </row>
    <row r="85" spans="20:28" x14ac:dyDescent="0.25">
      <c r="T85">
        <v>3.2999999999999701</v>
      </c>
      <c r="U85">
        <f>T85*'t test of Plot Yield'!StdError</f>
        <v>13.897706645342479</v>
      </c>
      <c r="V85" s="5">
        <f t="shared" si="3"/>
        <v>3.8690369818632298E-3</v>
      </c>
      <c r="W85" s="5">
        <f t="shared" si="2"/>
        <v>0.23412477288673517</v>
      </c>
      <c r="X85" s="5">
        <f t="shared" si="4"/>
        <v>3.8690369818632298E-3</v>
      </c>
      <c r="Y85" s="5">
        <f t="shared" si="5"/>
        <v>0.23412477288673517</v>
      </c>
      <c r="AB85">
        <f t="shared" si="6"/>
        <v>1.6310369439597548E-3</v>
      </c>
    </row>
    <row r="86" spans="20:28" x14ac:dyDescent="0.25">
      <c r="T86">
        <v>3.3999999999999702</v>
      </c>
      <c r="U86">
        <f>T86*'t test of Plot Yield'!StdError</f>
        <v>14.318849270958923</v>
      </c>
      <c r="V86" s="5">
        <f t="shared" si="3"/>
        <v>3.0682092588401339E-3</v>
      </c>
      <c r="W86" s="5">
        <f t="shared" si="2"/>
        <v>0.21093231133527052</v>
      </c>
      <c r="X86" s="5">
        <f t="shared" si="4"/>
        <v>3.0682092588401339E-3</v>
      </c>
      <c r="Y86" s="5">
        <f t="shared" si="5"/>
        <v>0.21093231133527052</v>
      </c>
      <c r="AB86">
        <f t="shared" si="6"/>
        <v>1.2856563135438133E-3</v>
      </c>
    </row>
    <row r="87" spans="20:28" x14ac:dyDescent="0.25">
      <c r="T87">
        <v>3.4999999999999698</v>
      </c>
      <c r="U87">
        <f>T87*'t test of Plot Yield'!StdError</f>
        <v>14.739991896575363</v>
      </c>
      <c r="V87" s="5">
        <f t="shared" si="3"/>
        <v>2.4279559544127054E-3</v>
      </c>
      <c r="W87" s="5">
        <f t="shared" si="2"/>
        <v>0.18844851726112594</v>
      </c>
      <c r="X87" s="5">
        <f t="shared" si="4"/>
        <v>2.4279559544127054E-3</v>
      </c>
      <c r="Y87" s="5">
        <f t="shared" si="5"/>
        <v>0.18844851726112594</v>
      </c>
      <c r="AB87">
        <f t="shared" si="6"/>
        <v>1.012049594263898E-3</v>
      </c>
    </row>
    <row r="88" spans="20:28" x14ac:dyDescent="0.25">
      <c r="T88">
        <v>3.5999999999999699</v>
      </c>
      <c r="U88">
        <f>T88*'t test of Plot Yield'!StdError</f>
        <v>15.161134522191807</v>
      </c>
      <c r="V88" s="5">
        <f t="shared" si="3"/>
        <v>1.9176354534885991E-3</v>
      </c>
      <c r="W88" s="5">
        <f t="shared" si="2"/>
        <v>0.16701540726629668</v>
      </c>
      <c r="X88" s="5">
        <f t="shared" si="4"/>
        <v>1.9176354534885991E-3</v>
      </c>
      <c r="Y88" s="5">
        <f t="shared" si="5"/>
        <v>0.16701540726629668</v>
      </c>
      <c r="AB88">
        <f t="shared" si="6"/>
        <v>7.9574001337164219E-4</v>
      </c>
    </row>
    <row r="89" spans="20:28" x14ac:dyDescent="0.25">
      <c r="T89">
        <v>3.69999999999997</v>
      </c>
      <c r="U89">
        <f>T89*'t test of Plot Yield'!StdError</f>
        <v>15.58227714780825</v>
      </c>
      <c r="V89" s="5">
        <f t="shared" si="3"/>
        <v>1.5120011603993208E-3</v>
      </c>
      <c r="W89" s="5">
        <f t="shared" ref="W89:W107" si="8">_xlfn.T.DIST(T66,15,FALSE)</f>
        <v>0.14689277894673408</v>
      </c>
      <c r="X89" s="5">
        <f t="shared" si="4"/>
        <v>1.5120011603993208E-3</v>
      </c>
      <c r="Y89" s="5">
        <f t="shared" si="5"/>
        <v>0.14689277894673408</v>
      </c>
      <c r="AB89">
        <f t="shared" si="6"/>
        <v>6.250380351175848E-4</v>
      </c>
    </row>
    <row r="90" spans="20:28" x14ac:dyDescent="0.25">
      <c r="T90">
        <v>3.7999999999999701</v>
      </c>
      <c r="U90">
        <f>T90*'t test of Plot Yield'!StdError</f>
        <v>16.003419773424692</v>
      </c>
      <c r="V90" s="5">
        <f t="shared" si="3"/>
        <v>1.1903815595240659E-3</v>
      </c>
      <c r="W90" s="5">
        <f t="shared" si="8"/>
        <v>0.12826094490657927</v>
      </c>
      <c r="X90" s="5">
        <f t="shared" si="4"/>
        <v>1.1903815595240659E-3</v>
      </c>
      <c r="Y90" s="5">
        <f t="shared" si="5"/>
        <v>0.12826094490657927</v>
      </c>
      <c r="AB90">
        <f t="shared" si="6"/>
        <v>4.905435482598651E-4</v>
      </c>
    </row>
    <row r="91" spans="20:28" x14ac:dyDescent="0.25">
      <c r="T91">
        <v>3.8999999999999702</v>
      </c>
      <c r="U91">
        <f>T91*'t test of Plot Yield'!StdError</f>
        <v>16.424562399041136</v>
      </c>
      <c r="V91" s="5">
        <f t="shared" si="3"/>
        <v>9.3594692269730008E-4</v>
      </c>
      <c r="W91" s="5">
        <f t="shared" si="8"/>
        <v>0.11122723411924776</v>
      </c>
      <c r="X91" s="5">
        <f t="shared" si="4"/>
        <v>9.3594692269730008E-4</v>
      </c>
      <c r="Y91" s="5">
        <f t="shared" si="5"/>
        <v>0.11122723411924776</v>
      </c>
      <c r="AB91">
        <f t="shared" si="6"/>
        <v>3.8472576615616795E-4</v>
      </c>
    </row>
    <row r="92" spans="20:28" x14ac:dyDescent="0.25">
      <c r="T92">
        <v>3.9999999999999698</v>
      </c>
      <c r="U92">
        <f>T92*'t test of Plot Yield'!StdError</f>
        <v>16.845705024657576</v>
      </c>
      <c r="V92" s="5">
        <f t="shared" si="3"/>
        <v>7.350655424359781E-4</v>
      </c>
      <c r="W92" s="5">
        <f t="shared" si="8"/>
        <v>9.583507913514043E-2</v>
      </c>
      <c r="X92" s="5">
        <f t="shared" si="4"/>
        <v>7.350655424359781E-4</v>
      </c>
      <c r="Y92" s="5">
        <f t="shared" si="5"/>
        <v>9.583507913514043E-2</v>
      </c>
      <c r="AB92">
        <f t="shared" si="6"/>
        <v>3.0157197936304849E-4</v>
      </c>
    </row>
    <row r="93" spans="20:28" x14ac:dyDescent="0.25">
      <c r="T93">
        <v>4.0999999999999703</v>
      </c>
      <c r="U93">
        <f>T93*'t test of Plot Yield'!StdError</f>
        <v>17.266847650274023</v>
      </c>
      <c r="V93" s="5">
        <f t="shared" si="3"/>
        <v>5.7674725268076407E-4</v>
      </c>
      <c r="W93" s="5">
        <f t="shared" si="8"/>
        <v>8.2074559100323838E-2</v>
      </c>
      <c r="X93" s="5">
        <f t="shared" si="4"/>
        <v>5.7674725268076407E-4</v>
      </c>
      <c r="Y93" s="5">
        <f t="shared" si="5"/>
        <v>8.2074559100323838E-2</v>
      </c>
      <c r="AB93">
        <f t="shared" si="6"/>
        <v>2.3629628571114443E-4</v>
      </c>
    </row>
    <row r="94" spans="20:28" x14ac:dyDescent="0.25">
      <c r="T94">
        <v>4.19999999999997</v>
      </c>
      <c r="U94">
        <f>T94*'t test of Plot Yield'!StdError</f>
        <v>17.687990275890463</v>
      </c>
      <c r="V94" s="5">
        <f t="shared" si="3"/>
        <v>4.5216870288238963E-4</v>
      </c>
      <c r="W94" s="5">
        <f t="shared" si="8"/>
        <v>6.9893412526048207E-2</v>
      </c>
      <c r="X94" s="5">
        <f t="shared" si="4"/>
        <v>4.5216870288238963E-4</v>
      </c>
      <c r="Y94" s="5">
        <f t="shared" si="5"/>
        <v>6.9893412526048207E-2</v>
      </c>
      <c r="AB94">
        <f t="shared" si="6"/>
        <v>1.8509982476978132E-4</v>
      </c>
    </row>
    <row r="95" spans="20:28" x14ac:dyDescent="0.25">
      <c r="T95">
        <v>4.2999999999999696</v>
      </c>
      <c r="U95">
        <f>T95*'t test of Plot Yield'!StdError</f>
        <v>18.109132901506904</v>
      </c>
      <c r="V95" s="5">
        <f t="shared" si="3"/>
        <v>3.5427294955261377E-4</v>
      </c>
      <c r="W95" s="5">
        <f t="shared" si="8"/>
        <v>5.9207731634666513E-2</v>
      </c>
      <c r="X95" s="5">
        <f t="shared" si="4"/>
        <v>3.5427294955261377E-4</v>
      </c>
      <c r="Y95" s="5">
        <f t="shared" si="5"/>
        <v>5.9207731634666513E-2</v>
      </c>
      <c r="AB95">
        <f t="shared" si="6"/>
        <v>1.4497470209680758E-4</v>
      </c>
    </row>
    <row r="96" spans="20:28" x14ac:dyDescent="0.25">
      <c r="T96">
        <v>4.3999999999999702</v>
      </c>
      <c r="U96">
        <f>T96*'t test of Plot Yield'!StdError</f>
        <v>18.530275527123347</v>
      </c>
      <c r="V96" s="5">
        <f t="shared" si="3"/>
        <v>2.7743505178483388E-4</v>
      </c>
      <c r="W96" s="5">
        <f t="shared" si="8"/>
        <v>4.9911767229687272E-2</v>
      </c>
      <c r="X96" s="5">
        <f t="shared" si="4"/>
        <v>2.7743505178483388E-4</v>
      </c>
      <c r="Y96" s="5">
        <f t="shared" si="5"/>
        <v>4.9911767229687272E-2</v>
      </c>
      <c r="AB96">
        <f t="shared" si="6"/>
        <v>1.1354458329926851E-4</v>
      </c>
    </row>
    <row r="97" spans="20:28" x14ac:dyDescent="0.25">
      <c r="T97">
        <v>4.4999999999999698</v>
      </c>
      <c r="U97">
        <f>T97*'t test of Plot Yield'!StdError</f>
        <v>18.951418152739791</v>
      </c>
      <c r="V97" s="5">
        <f t="shared" si="3"/>
        <v>2.1718519803692039E-4</v>
      </c>
      <c r="W97" s="5">
        <f t="shared" si="8"/>
        <v>4.1886482176003194E-2</v>
      </c>
      <c r="X97" s="5">
        <f t="shared" si="4"/>
        <v>2.1718519803692039E-4</v>
      </c>
      <c r="Y97" s="5">
        <f t="shared" si="5"/>
        <v>4.1886482176003194E-2</v>
      </c>
      <c r="AB97">
        <f t="shared" si="6"/>
        <v>8.8935782123915669E-5</v>
      </c>
    </row>
    <row r="98" spans="20:28" x14ac:dyDescent="0.25">
      <c r="T98">
        <v>4.5999999999999703</v>
      </c>
      <c r="U98">
        <f>T98*'t test of Plot Yield'!StdError</f>
        <v>19.372560778356235</v>
      </c>
      <c r="V98" s="5">
        <f t="shared" si="3"/>
        <v>1.6998120820821687E-4</v>
      </c>
      <c r="W98" s="5">
        <f t="shared" si="8"/>
        <v>3.500667431168094E-2</v>
      </c>
      <c r="X98" s="5">
        <f t="shared" si="4"/>
        <v>1.6998120820821687E-4</v>
      </c>
      <c r="Y98" s="5">
        <f t="shared" si="5"/>
        <v>3.500667431168094E-2</v>
      </c>
      <c r="AB98">
        <f t="shared" si="6"/>
        <v>6.9673501343544772E-5</v>
      </c>
    </row>
    <row r="99" spans="20:28" x14ac:dyDescent="0.25">
      <c r="T99">
        <v>4.69999999999997</v>
      </c>
      <c r="U99">
        <f>T99*'t test of Plot Yield'!StdError</f>
        <v>19.793703403972675</v>
      </c>
      <c r="V99" s="5">
        <f t="shared" si="3"/>
        <v>1.330228626030227E-4</v>
      </c>
      <c r="W99" s="5">
        <f t="shared" si="8"/>
        <v>2.9146635976673111E-2</v>
      </c>
      <c r="X99" s="5">
        <f t="shared" si="4"/>
        <v>1.330228626030227E-4</v>
      </c>
      <c r="Y99" s="5">
        <f t="shared" si="5"/>
        <v>2.9146635976673111E-2</v>
      </c>
      <c r="AB99">
        <f t="shared" si="6"/>
        <v>5.459867221233039E-5</v>
      </c>
    </row>
    <row r="100" spans="20:28" x14ac:dyDescent="0.25">
      <c r="T100">
        <v>4.7999999999999696</v>
      </c>
      <c r="U100">
        <f>T100*'t test of Plot Yield'!StdError</f>
        <v>20.214846029589118</v>
      </c>
      <c r="V100" s="5">
        <f t="shared" si="3"/>
        <v>1.0410127167155029E-4</v>
      </c>
      <c r="W100" s="5">
        <f t="shared" si="8"/>
        <v>2.418442438915511E-2</v>
      </c>
      <c r="X100" s="5">
        <f t="shared" si="4"/>
        <v>1.0410127167155029E-4</v>
      </c>
      <c r="Y100" s="5">
        <f t="shared" si="5"/>
        <v>2.418442438915511E-2</v>
      </c>
      <c r="AB100">
        <f t="shared" si="6"/>
        <v>4.2801555824247175E-5</v>
      </c>
    </row>
    <row r="101" spans="20:28" x14ac:dyDescent="0.25">
      <c r="T101">
        <v>4.8999999999999604</v>
      </c>
      <c r="U101">
        <f>T101*'t test of Plot Yield'!StdError</f>
        <v>20.635988655205519</v>
      </c>
      <c r="V101" s="5">
        <f t="shared" si="3"/>
        <v>8.1477321485941119E-5</v>
      </c>
      <c r="W101" s="5">
        <f t="shared" si="8"/>
        <v>2.0004886980463703E-2</v>
      </c>
      <c r="X101" s="5">
        <f t="shared" si="4"/>
        <v>8.1477321485941119E-5</v>
      </c>
      <c r="Y101" s="5">
        <f t="shared" si="5"/>
        <v>2.0004886980463703E-2</v>
      </c>
      <c r="AB101">
        <f t="shared" si="6"/>
        <v>3.3568907445539156E-5</v>
      </c>
    </row>
    <row r="102" spans="20:28" x14ac:dyDescent="0.25">
      <c r="T102">
        <v>4.99999999999996</v>
      </c>
      <c r="U102">
        <f>T102*'t test of Plot Yield'!StdError</f>
        <v>21.057131280821963</v>
      </c>
      <c r="V102" s="5">
        <f t="shared" si="3"/>
        <v>6.378404532537324E-5</v>
      </c>
      <c r="W102" s="5">
        <f t="shared" si="8"/>
        <v>1.6501623820840562E-2</v>
      </c>
      <c r="X102" s="5">
        <f t="shared" si="4"/>
        <v>6.378404532537324E-5</v>
      </c>
      <c r="Y102" s="5">
        <f t="shared" si="5"/>
        <v>1.6501623820840562E-2</v>
      </c>
      <c r="AB102">
        <f t="shared" si="6"/>
        <v>2.6342060378593563E-5</v>
      </c>
    </row>
    <row r="103" spans="20:28" x14ac:dyDescent="0.25">
      <c r="T103">
        <v>5.0999999999999597</v>
      </c>
      <c r="U103">
        <f>T103*'t test of Plot Yield'!StdError</f>
        <v>21.478273906438403</v>
      </c>
      <c r="V103" s="5">
        <f t="shared" si="3"/>
        <v>4.9948541038527873E-5</v>
      </c>
      <c r="W103" s="5">
        <f t="shared" si="8"/>
        <v>1.3578082207554971E-2</v>
      </c>
      <c r="X103" s="5">
        <f t="shared" si="4"/>
        <v>4.9948541038527873E-5</v>
      </c>
      <c r="Y103" s="5">
        <f t="shared" si="5"/>
        <v>1.3578082207554971E-2</v>
      </c>
      <c r="AB103">
        <f t="shared" si="6"/>
        <v>2.0683761910108086E-5</v>
      </c>
    </row>
    <row r="104" spans="20:28" x14ac:dyDescent="0.25">
      <c r="T104">
        <v>5.1999999999999602</v>
      </c>
      <c r="U104">
        <f>T104*'t test of Plot Yield'!StdError</f>
        <v>21.899416532054847</v>
      </c>
      <c r="V104" s="5">
        <f t="shared" si="3"/>
        <v>3.9129754089424643E-5</v>
      </c>
      <c r="W104" s="5">
        <f t="shared" si="8"/>
        <v>1.1147973322739679E-2</v>
      </c>
      <c r="X104" s="5">
        <f t="shared" si="4"/>
        <v>3.9129754089424643E-5</v>
      </c>
      <c r="Y104" s="5">
        <f t="shared" si="5"/>
        <v>1.1147973322739679E-2</v>
      </c>
      <c r="AB104">
        <f t="shared" si="6"/>
        <v>1.6251996282716225E-5</v>
      </c>
    </row>
    <row r="105" spans="20:28" x14ac:dyDescent="0.25">
      <c r="T105">
        <v>5.2999999999999599</v>
      </c>
      <c r="U105">
        <f>T105*'t test of Plot Yield'!StdError</f>
        <v>22.320559157671291</v>
      </c>
      <c r="V105" s="5">
        <f t="shared" si="3"/>
        <v>3.0669066805752554E-5</v>
      </c>
      <c r="W105" s="5">
        <f t="shared" si="8"/>
        <v>9.1351839443692372E-3</v>
      </c>
      <c r="X105" s="5">
        <f t="shared" si="4"/>
        <v>3.0669066805752554E-5</v>
      </c>
      <c r="Y105" s="5">
        <f t="shared" si="5"/>
        <v>9.1351839443692372E-3</v>
      </c>
      <c r="AB105">
        <f t="shared" si="6"/>
        <v>1.2779365925046034E-5</v>
      </c>
    </row>
    <row r="106" spans="20:28" x14ac:dyDescent="0.25">
      <c r="T106">
        <v>5.3999999999999604</v>
      </c>
      <c r="U106">
        <f>T106*'t test of Plot Yield'!StdError</f>
        <v>22.741701783287734</v>
      </c>
      <c r="V106" s="5">
        <f t="shared" si="3"/>
        <v>2.4051173109416633E-5</v>
      </c>
      <c r="W106" s="5">
        <f t="shared" si="8"/>
        <v>7.4733327685820349E-3</v>
      </c>
      <c r="X106" s="5">
        <f t="shared" si="4"/>
        <v>2.4051173109416633E-5</v>
      </c>
      <c r="Y106" s="5">
        <f t="shared" si="5"/>
        <v>7.4733327685820349E-3</v>
      </c>
      <c r="AB106">
        <f t="shared" si="6"/>
        <v>1.0056880509774032E-5</v>
      </c>
    </row>
    <row r="107" spans="20:28" x14ac:dyDescent="0.25">
      <c r="T107">
        <v>5.49999999999996</v>
      </c>
      <c r="U107">
        <f>T107*'t test of Plot Yield'!StdError</f>
        <v>23.162844408904174</v>
      </c>
      <c r="V107" s="5">
        <f t="shared" si="3"/>
        <v>1.8873178001544298E-5</v>
      </c>
      <c r="W107" s="5">
        <f t="shared" si="8"/>
        <v>6.1050949926097671E-3</v>
      </c>
      <c r="X107" s="5">
        <f t="shared" ref="X107:X108" si="9">V107</f>
        <v>1.8873178001544298E-5</v>
      </c>
      <c r="Y107" s="5">
        <f t="shared" si="5"/>
        <v>6.1050949926097671E-3</v>
      </c>
      <c r="AB107">
        <f t="shared" si="6"/>
        <v>7.9212318476627868E-6</v>
      </c>
    </row>
    <row r="108" spans="20:28" x14ac:dyDescent="0.25">
      <c r="T108">
        <v>5.5999999999999597</v>
      </c>
      <c r="U108">
        <f>T108*'t test of Plot Yield'!StdError</f>
        <v>23.583987034520614</v>
      </c>
      <c r="V108" s="5">
        <f t="shared" ref="V108" si="10">_xlfn.T.DIST(T108,22,FALSE)</f>
        <v>1.4820248490804543E-5</v>
      </c>
      <c r="W108" s="5">
        <f t="shared" ref="W108" si="11">_xlfn.T.DIST(T85,15,FALSE)</f>
        <v>4.981393237737745E-3</v>
      </c>
      <c r="X108" s="5">
        <f t="shared" si="9"/>
        <v>1.4820248490804543E-5</v>
      </c>
      <c r="Y108" s="5">
        <f t="shared" ref="Y108" si="12">W108</f>
        <v>4.981393237737745E-3</v>
      </c>
      <c r="AB108">
        <f t="shared" si="6"/>
        <v>6.2448187535645386E-6</v>
      </c>
    </row>
    <row r="109" spans="20:28" x14ac:dyDescent="0.25">
      <c r="V109" s="5"/>
    </row>
    <row r="110" spans="20:28" x14ac:dyDescent="0.25">
      <c r="V110" s="5"/>
    </row>
    <row r="111" spans="20:28" x14ac:dyDescent="0.25">
      <c r="V111" s="5"/>
    </row>
    <row r="112" spans="20:28" x14ac:dyDescent="0.25">
      <c r="V112" s="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10</vt:i4>
      </vt:variant>
    </vt:vector>
  </HeadingPairs>
  <TitlesOfParts>
    <vt:vector size="15" baseType="lpstr">
      <vt:lpstr>t test of Plot Yield</vt:lpstr>
      <vt:lpstr>Alpha charted</vt:lpstr>
      <vt:lpstr>Alpha and the Alternative</vt:lpstr>
      <vt:lpstr>Alpha and Beta</vt:lpstr>
      <vt:lpstr>Plot Yield Power Analysis</vt:lpstr>
      <vt:lpstr>'t test of Plot Yield'!ControlGroup</vt:lpstr>
      <vt:lpstr>'t test of Plot Yield'!Critical_value_in_bushels</vt:lpstr>
      <vt:lpstr>'t test of Plot Yield'!Critical_value_t</vt:lpstr>
      <vt:lpstr>'t test of Plot Yield'!df</vt:lpstr>
      <vt:lpstr>'t test of Plot Yield'!ExpGroup</vt:lpstr>
      <vt:lpstr>'t test of Plot Yield'!Pooled_Variance</vt:lpstr>
      <vt:lpstr>'t test of Plot Yield'!Print_Area</vt:lpstr>
      <vt:lpstr>'t test of Plot Yield'!StdError</vt:lpstr>
      <vt:lpstr>'t test of Plot Yield'!Sum_of_Squares_Within</vt:lpstr>
      <vt:lpstr>'t test of Plot Yield'!t_stat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C^2</dc:creator>
  <cp:lastModifiedBy>C^2</cp:lastModifiedBy>
  <dcterms:created xsi:type="dcterms:W3CDTF">2012-09-27T23:04:05Z</dcterms:created>
  <dcterms:modified xsi:type="dcterms:W3CDTF">2012-07-19T23:21:18Z</dcterms:modified>
</cp:coreProperties>
</file>