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codeName="ThisWorkbook" defaultThemeVersion="124226"/>
  <bookViews>
    <workbookView xWindow="480" yWindow="60" windowWidth="14355" windowHeight="8220" activeTab="2"/>
  </bookViews>
  <sheets>
    <sheet name="ANOVA on the worksheet" sheetId="1" r:id="rId1"/>
    <sheet name="ANOVA from the Add-in" sheetId="2" r:id="rId2"/>
    <sheet name="ANOVA, unequal N's" sheetId="3" r:id="rId3"/>
    <sheet name="Sheet4" sheetId="4" r:id="rId4"/>
  </sheets>
  <definedNames>
    <definedName name="Count1" localSheetId="2">'ANOVA, unequal N''s'!$F$5</definedName>
    <definedName name="Count2" localSheetId="2">'ANOVA, unequal N''s'!$F$6</definedName>
    <definedName name="Count3" localSheetId="2">'ANOVA, unequal N''s'!$F$7</definedName>
    <definedName name="dfB" localSheetId="0">'ANOVA on the worksheet'!$I$3</definedName>
    <definedName name="dfB" localSheetId="2">'ANOVA, unequal N''s'!$G$22</definedName>
    <definedName name="dfW" localSheetId="0">'ANOVA on the worksheet'!$I$4</definedName>
    <definedName name="dfW" localSheetId="2">'ANOVA, unequal N''s'!$G$23</definedName>
    <definedName name="Fratio" localSheetId="0">'ANOVA on the worksheet'!$K$3</definedName>
    <definedName name="Fratio" localSheetId="2">'ANOVA, unequal N''s'!$I$22</definedName>
    <definedName name="GrandMean" localSheetId="2">'ANOVA, unequal N''s'!$F$19</definedName>
    <definedName name="Group1" localSheetId="2">'ANOVA, unequal N''s'!$A$2:$A$17</definedName>
    <definedName name="Group2" localSheetId="2">'ANOVA, unequal N''s'!$B$2:$B$13</definedName>
    <definedName name="Group3" localSheetId="2">'ANOVA, unequal N''s'!$C$2:$C$19</definedName>
    <definedName name="GroupMeans" localSheetId="0">'ANOVA on the worksheet'!$E$7:$E$9</definedName>
    <definedName name="Mean1" localSheetId="2">'ANOVA, unequal N''s'!$H$5</definedName>
    <definedName name="Mean2" localSheetId="2">'ANOVA, unequal N''s'!$H$6</definedName>
    <definedName name="Mean3" localSheetId="2">'ANOVA, unequal N''s'!$H$7</definedName>
    <definedName name="MSB" localSheetId="0">'ANOVA on the worksheet'!$J$3</definedName>
    <definedName name="MSB" localSheetId="2">'ANOVA, unequal N''s'!$H$22</definedName>
    <definedName name="MSW" localSheetId="0">'ANOVA on the worksheet'!$J$4</definedName>
    <definedName name="MSW" localSheetId="2">'ANOVA, unequal N''s'!$H$23</definedName>
    <definedName name="N" localSheetId="0">'ANOVA on the worksheet'!$E$15</definedName>
    <definedName name="N" localSheetId="2">'ANOVA, unequal N''s'!$D$15</definedName>
    <definedName name="SSB" localSheetId="0">'ANOVA on the worksheet'!$H$3</definedName>
    <definedName name="SSB" localSheetId="2">'ANOVA, unequal N''s'!$F$22</definedName>
    <definedName name="SSW" localSheetId="0">'ANOVA on the worksheet'!$H$4</definedName>
    <definedName name="SSW" localSheetId="2">'ANOVA, unequal N''s'!$F$23</definedName>
  </definedNames>
  <calcPr calcId="144315"/>
</workbook>
</file>

<file path=xl/calcChain.xml><?xml version="1.0" encoding="utf-8"?>
<calcChain xmlns="http://schemas.openxmlformats.org/spreadsheetml/2006/main">
  <c r="K22" i="3" l="1"/>
  <c r="J22" i="3"/>
  <c r="I22" i="3"/>
  <c r="H23" i="3"/>
  <c r="H22" i="3"/>
  <c r="F23" i="3"/>
  <c r="F22" i="3"/>
  <c r="L3" i="1"/>
  <c r="K3" i="1"/>
  <c r="J4" i="1"/>
  <c r="J3" i="1"/>
  <c r="H3" i="1"/>
  <c r="I22" i="4" l="1"/>
  <c r="F28" i="4" l="1"/>
  <c r="F25" i="4"/>
  <c r="F22" i="4"/>
  <c r="F21" i="4"/>
  <c r="F19" i="4"/>
  <c r="F20" i="4"/>
  <c r="B10" i="4"/>
  <c r="C10" i="4"/>
  <c r="D10" i="4"/>
  <c r="A10" i="4"/>
  <c r="B11" i="4"/>
  <c r="C11" i="4"/>
  <c r="D11" i="4"/>
  <c r="A11" i="4"/>
  <c r="G23" i="3"/>
  <c r="G24" i="3" s="1"/>
  <c r="F19" i="3"/>
  <c r="M12" i="2"/>
  <c r="I5" i="1"/>
  <c r="H4" i="1"/>
  <c r="E9" i="1"/>
  <c r="E8" i="1"/>
  <c r="E7" i="1"/>
  <c r="H5" i="1" s="1"/>
  <c r="F24" i="3" l="1"/>
</calcChain>
</file>

<file path=xl/sharedStrings.xml><?xml version="1.0" encoding="utf-8"?>
<sst xmlns="http://schemas.openxmlformats.org/spreadsheetml/2006/main" count="111" uniqueCount="51">
  <si>
    <t>Subject</t>
  </si>
  <si>
    <t>Subject's HDL value</t>
  </si>
  <si>
    <t>Charles</t>
  </si>
  <si>
    <t>Rob</t>
  </si>
  <si>
    <t>Pat</t>
  </si>
  <si>
    <t>Ellen</t>
  </si>
  <si>
    <t>Julia</t>
  </si>
  <si>
    <t>Linda</t>
  </si>
  <si>
    <t>Jodie</t>
  </si>
  <si>
    <t>Eileen</t>
  </si>
  <si>
    <t>Fred</t>
  </si>
  <si>
    <t>Tom</t>
  </si>
  <si>
    <t>Judy</t>
  </si>
  <si>
    <t>Helen</t>
  </si>
  <si>
    <t>Group</t>
  </si>
  <si>
    <t>Sample size:</t>
  </si>
  <si>
    <t>Between Groups</t>
  </si>
  <si>
    <t>Within Groups</t>
  </si>
  <si>
    <t>Total</t>
  </si>
  <si>
    <t>Sum of Squares</t>
  </si>
  <si>
    <t>df</t>
  </si>
  <si>
    <t>Mean Square</t>
  </si>
  <si>
    <t>F</t>
  </si>
  <si>
    <t>p(F)</t>
  </si>
  <si>
    <t>Source of Variation</t>
  </si>
  <si>
    <t>Group 1</t>
  </si>
  <si>
    <t>Group 3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</si>
  <si>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</si>
  <si>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</si>
  <si>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</si>
  <si>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</si>
  <si>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</si>
  <si>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</si>
  <si>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</si>
  <si>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</si>
  <si>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SS</t>
  </si>
  <si>
    <t>MS</t>
  </si>
  <si>
    <t>P-value</t>
  </si>
  <si>
    <t>F crit</t>
  </si>
  <si>
    <t>Group 2</t>
  </si>
  <si>
    <t>Column 1</t>
  </si>
  <si>
    <t>Column 2</t>
  </si>
  <si>
    <t>Column 3</t>
  </si>
  <si>
    <t>Grand Mean</t>
  </si>
  <si>
    <t>Column 4</t>
  </si>
  <si>
    <t>Phi per Kirk p. 108</t>
  </si>
  <si>
    <t>Phi per Kirk p 108</t>
  </si>
  <si>
    <t>used on data from G&amp;H p 354</t>
  </si>
  <si>
    <t>delta per kirk</t>
  </si>
  <si>
    <t>Group Means</t>
  </si>
  <si>
    <t>Critical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</si>
</sst>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lightGray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Fill="1" applyBorder="1"/>
    <xf numFmtId="0" fontId="0" fillId="0" borderId="1" xfId="0" applyBorder="1"/>
    <xf numFmtId="0" fontId="0" fillId="0" borderId="4" xfId="0" quotePrefix="1" applyBorder="1"/>
    <xf numFmtId="0" fontId="0" fillId="0" borderId="8" xfId="0" applyBorder="1"/>
    <xf numFmtId="164" fontId="0" fillId="0" borderId="0" xfId="0" applyNumberFormat="1"/>
    <xf numFmtId="2" fontId="0" fillId="0" borderId="0" xfId="0" applyNumberFormat="1"/>
    <xf numFmtId="0" fontId="0" fillId="0" borderId="9" xfId="0" applyBorder="1"/>
    <xf numFmtId="0" fontId="0" fillId="0" borderId="10" xfId="0" applyBorder="1" applyAlignment="1">
      <alignment horizontal="right"/>
    </xf>
    <xf numFmtId="0" fontId="0" fillId="0" borderId="11" xfId="0" applyBorder="1"/>
    <xf numFmtId="0" fontId="1" fillId="0" borderId="0" xfId="0" applyFont="1"/>
    <xf numFmtId="0" fontId="1" fillId="0" borderId="7" xfId="0" applyFont="1" applyBorder="1" applyAlignment="1">
      <alignment horizontal="center"/>
    </xf>
    <xf numFmtId="0" fontId="0" fillId="0" borderId="0" xfId="0" applyFill="1" applyBorder="1" applyAlignment="1"/>
    <xf numFmtId="0" fontId="0" fillId="0" borderId="7" xfId="0" applyFill="1" applyBorder="1" applyAlignment="1"/>
    <xf numFmtId="0" fontId="2" fillId="0" borderId="12" xfId="0" applyFont="1" applyFill="1" applyBorder="1" applyAlignment="1">
      <alignment horizontal="center"/>
    </xf>
    <xf numFmtId="164" fontId="0" fillId="0" borderId="0" xfId="0" applyNumberFormat="1" applyFill="1" applyBorder="1" applyAlignment="1"/>
    <xf numFmtId="2" fontId="0" fillId="0" borderId="0" xfId="0" applyNumberFormat="1" applyFill="1" applyBorder="1" applyAlignment="1"/>
    <xf numFmtId="2" fontId="0" fillId="0" borderId="7" xfId="0" applyNumberFormat="1" applyFill="1" applyBorder="1" applyAlignment="1"/>
    <xf numFmtId="2" fontId="3" fillId="0" borderId="0" xfId="0" applyNumberFormat="1" applyFont="1"/>
    <xf numFmtId="2" fontId="1" fillId="0" borderId="0" xfId="0" applyNumberFormat="1" applyFont="1"/>
    <xf numFmtId="0" fontId="0" fillId="2" borderId="0" xfId="0" applyFill="1"/>
    <xf numFmtId="0" fontId="0" fillId="0" borderId="0" xfId="0" applyBorder="1" applyAlignment="1">
      <alignment horizontal="center" wrapText="1"/>
    </xf>
    <xf numFmtId="0" fontId="0" fillId="0" borderId="0" xfId="0" applyBorder="1"/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3</xdr:row>
      <xdr:rowOff>0</xdr:rowOff>
    </xdr:from>
    <xdr:to>
      <xdr:col>4</xdr:col>
      <xdr:colOff>533402</xdr:colOff>
      <xdr:row>6</xdr:row>
      <xdr:rowOff>95250</xdr:rowOff>
    </xdr:to>
    <xdr:cxnSp macro="">
      <xdr:nvCxnSpPr>
        <xdr:cNvPr id="3" name="Straight Arrow Connector 2"/>
        <xdr:cNvCxnSpPr/>
      </xdr:nvCxnSpPr>
      <xdr:spPr>
        <a:xfrm flipH="1" flipV="1">
          <a:off x="2047875" y="971550"/>
          <a:ext cx="800102" cy="685800"/>
        </a:xfrm>
        <a:prstGeom prst="straightConnector1">
          <a:avLst/>
        </a:prstGeom>
        <a:ln w="158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352425</xdr:colOff>
      <xdr:row>7</xdr:row>
      <xdr:rowOff>28575</xdr:rowOff>
    </xdr:from>
    <xdr:to>
      <xdr:col>4</xdr:col>
      <xdr:colOff>552453</xdr:colOff>
      <xdr:row>7</xdr:row>
      <xdr:rowOff>95252</xdr:rowOff>
    </xdr:to>
    <xdr:cxnSp macro="">
      <xdr:nvCxnSpPr>
        <xdr:cNvPr id="4" name="Straight Arrow Connector 3"/>
        <xdr:cNvCxnSpPr/>
      </xdr:nvCxnSpPr>
      <xdr:spPr>
        <a:xfrm flipH="1" flipV="1">
          <a:off x="2057400" y="1781175"/>
          <a:ext cx="809628" cy="66677"/>
        </a:xfrm>
        <a:prstGeom prst="straightConnector1">
          <a:avLst/>
        </a:prstGeom>
        <a:ln w="158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381000</xdr:colOff>
      <xdr:row>8</xdr:row>
      <xdr:rowOff>123825</xdr:rowOff>
    </xdr:from>
    <xdr:to>
      <xdr:col>4</xdr:col>
      <xdr:colOff>609601</xdr:colOff>
      <xdr:row>11</xdr:row>
      <xdr:rowOff>28575</xdr:rowOff>
    </xdr:to>
    <xdr:cxnSp macro="">
      <xdr:nvCxnSpPr>
        <xdr:cNvPr id="5" name="Straight Arrow Connector 4"/>
        <xdr:cNvCxnSpPr/>
      </xdr:nvCxnSpPr>
      <xdr:spPr>
        <a:xfrm flipH="1">
          <a:off x="2085975" y="2066925"/>
          <a:ext cx="838201" cy="485775"/>
        </a:xfrm>
        <a:prstGeom prst="straightConnector1">
          <a:avLst/>
        </a:prstGeom>
        <a:ln w="158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47624</xdr:colOff>
      <xdr:row>1</xdr:row>
      <xdr:rowOff>47625</xdr:rowOff>
    </xdr:from>
    <xdr:to>
      <xdr:col>3</xdr:col>
      <xdr:colOff>238125</xdr:colOff>
      <xdr:row>4</xdr:row>
      <xdr:rowOff>133350</xdr:rowOff>
    </xdr:to>
    <xdr:sp macro="" textlink="">
      <xdr:nvSpPr>
        <xdr:cNvPr id="11" name="Right Brace 10"/>
        <xdr:cNvSpPr/>
      </xdr:nvSpPr>
      <xdr:spPr>
        <a:xfrm>
          <a:off x="1752599" y="628650"/>
          <a:ext cx="190501" cy="666750"/>
        </a:xfrm>
        <a:prstGeom prst="rightBrac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28574</xdr:colOff>
      <xdr:row>5</xdr:row>
      <xdr:rowOff>66675</xdr:rowOff>
    </xdr:from>
    <xdr:to>
      <xdr:col>3</xdr:col>
      <xdr:colOff>257175</xdr:colOff>
      <xdr:row>8</xdr:row>
      <xdr:rowOff>123825</xdr:rowOff>
    </xdr:to>
    <xdr:sp macro="" textlink="">
      <xdr:nvSpPr>
        <xdr:cNvPr id="12" name="Right Brace 11"/>
        <xdr:cNvSpPr/>
      </xdr:nvSpPr>
      <xdr:spPr>
        <a:xfrm>
          <a:off x="1733549" y="1428750"/>
          <a:ext cx="228601" cy="638175"/>
        </a:xfrm>
        <a:prstGeom prst="rightBrac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28574</xdr:colOff>
      <xdr:row>9</xdr:row>
      <xdr:rowOff>76200</xdr:rowOff>
    </xdr:from>
    <xdr:to>
      <xdr:col>3</xdr:col>
      <xdr:colOff>266700</xdr:colOff>
      <xdr:row>12</xdr:row>
      <xdr:rowOff>142875</xdr:rowOff>
    </xdr:to>
    <xdr:sp macro="" textlink="">
      <xdr:nvSpPr>
        <xdr:cNvPr id="13" name="Right Brace 12"/>
        <xdr:cNvSpPr/>
      </xdr:nvSpPr>
      <xdr:spPr>
        <a:xfrm>
          <a:off x="1733549" y="2219325"/>
          <a:ext cx="238126" cy="638175"/>
        </a:xfrm>
        <a:prstGeom prst="rightBrac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0</xdr:colOff>
      <xdr:row>6</xdr:row>
      <xdr:rowOff>1</xdr:rowOff>
    </xdr:from>
    <xdr:to>
      <xdr:col>6</xdr:col>
      <xdr:colOff>85725</xdr:colOff>
      <xdr:row>8</xdr:row>
      <xdr:rowOff>190501</xdr:rowOff>
    </xdr:to>
    <xdr:sp macro="" textlink="">
      <xdr:nvSpPr>
        <xdr:cNvPr id="20" name="Right Brace 19"/>
        <xdr:cNvSpPr/>
      </xdr:nvSpPr>
      <xdr:spPr>
        <a:xfrm>
          <a:off x="3105150" y="1562101"/>
          <a:ext cx="276225" cy="571500"/>
        </a:xfrm>
        <a:prstGeom prst="rightBrac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5"/>
  <sheetViews>
    <sheetView workbookViewId="0">
      <selection activeCell="L3" sqref="L3"/>
    </sheetView>
  </sheetViews>
  <sheetFormatPr defaultRowHeight="15" x14ac:dyDescent="0.25"/>
  <cols>
    <col min="1" max="1" width="7.5703125" bestFit="1" customWidth="1"/>
    <col min="2" max="2" width="8.85546875" bestFit="1" customWidth="1"/>
    <col min="5" max="5" width="11.85546875" bestFit="1" customWidth="1"/>
    <col min="6" max="6" width="2.85546875" customWidth="1"/>
    <col min="7" max="7" width="18.140625" bestFit="1" customWidth="1"/>
    <col min="8" max="8" width="14.7109375" bestFit="1" customWidth="1"/>
    <col min="10" max="10" width="12.5703125" bestFit="1" customWidth="1"/>
  </cols>
  <sheetData>
    <row r="1" spans="1:12" ht="45.75" thickBot="1" x14ac:dyDescent="0.3">
      <c r="A1" s="1" t="s">
        <v>0</v>
      </c>
      <c r="B1" s="10" t="s">
        <v>14</v>
      </c>
      <c r="C1" s="2" t="s">
        <v>1</v>
      </c>
    </row>
    <row r="2" spans="1:12" ht="15.75" thickBot="1" x14ac:dyDescent="0.3">
      <c r="A2" s="3" t="s">
        <v>2</v>
      </c>
      <c r="B2" s="4">
        <v>1</v>
      </c>
      <c r="C2" s="4">
        <v>55</v>
      </c>
      <c r="E2" s="28"/>
      <c r="G2" s="17" t="s">
        <v>24</v>
      </c>
      <c r="H2" s="17" t="s">
        <v>19</v>
      </c>
      <c r="I2" s="17" t="s">
        <v>20</v>
      </c>
      <c r="J2" s="17" t="s">
        <v>21</v>
      </c>
      <c r="K2" s="17" t="s">
        <v>22</v>
      </c>
      <c r="L2" s="17" t="s">
        <v>23</v>
      </c>
    </row>
    <row r="3" spans="1:12" x14ac:dyDescent="0.25">
      <c r="A3" s="5" t="s">
        <v>3</v>
      </c>
      <c r="B3" s="6">
        <v>1</v>
      </c>
      <c r="C3" s="6">
        <v>51</v>
      </c>
      <c r="E3" s="28"/>
      <c r="G3" t="s">
        <v>16</v>
      </c>
      <c r="H3">
        <f>N*DEVSQ(GroupMeans)</f>
        <v>104</v>
      </c>
      <c r="I3">
        <v>2</v>
      </c>
      <c r="J3">
        <f>SSB/dfB</f>
        <v>52</v>
      </c>
      <c r="K3" s="12">
        <f>MSB/MSW</f>
        <v>11.142857142857142</v>
      </c>
      <c r="L3" s="11">
        <f>_xlfn.F.DIST.RT(Fratio,dfB,dfW)</f>
        <v>3.6731101796500607E-3</v>
      </c>
    </row>
    <row r="4" spans="1:12" x14ac:dyDescent="0.25">
      <c r="A4" s="5" t="s">
        <v>4</v>
      </c>
      <c r="B4" s="6">
        <v>1</v>
      </c>
      <c r="C4" s="6">
        <v>54</v>
      </c>
      <c r="E4" s="28"/>
      <c r="G4" t="s">
        <v>17</v>
      </c>
      <c r="H4">
        <f>DEVSQ(C2:C5)+DEVSQ(C6:C9)+DEVSQ(C10:C13)</f>
        <v>42</v>
      </c>
      <c r="I4">
        <v>9</v>
      </c>
      <c r="J4" s="12">
        <f>SSW/dfW</f>
        <v>4.666666666666667</v>
      </c>
    </row>
    <row r="5" spans="1:12" ht="15.75" thickBot="1" x14ac:dyDescent="0.3">
      <c r="A5" s="7" t="s">
        <v>5</v>
      </c>
      <c r="B5" s="8">
        <v>1</v>
      </c>
      <c r="C5" s="8">
        <v>52</v>
      </c>
      <c r="E5" s="28"/>
      <c r="G5" t="s">
        <v>18</v>
      </c>
      <c r="H5">
        <f>H3+H4</f>
        <v>146</v>
      </c>
      <c r="I5">
        <f>I3+I4</f>
        <v>11</v>
      </c>
    </row>
    <row r="6" spans="1:12" ht="15.75" thickBot="1" x14ac:dyDescent="0.3">
      <c r="A6" s="3" t="s">
        <v>6</v>
      </c>
      <c r="B6" s="4">
        <v>2</v>
      </c>
      <c r="C6" s="4">
        <v>48</v>
      </c>
      <c r="E6" s="28"/>
    </row>
    <row r="7" spans="1:12" x14ac:dyDescent="0.25">
      <c r="A7" s="5" t="s">
        <v>7</v>
      </c>
      <c r="B7" s="6">
        <v>2</v>
      </c>
      <c r="C7" s="6">
        <v>45</v>
      </c>
      <c r="E7" s="4">
        <f>AVERAGE(C2:C5)</f>
        <v>53</v>
      </c>
    </row>
    <row r="8" spans="1:12" x14ac:dyDescent="0.25">
      <c r="A8" s="9" t="s">
        <v>8</v>
      </c>
      <c r="B8" s="6">
        <v>2</v>
      </c>
      <c r="C8" s="6">
        <v>43</v>
      </c>
      <c r="E8" s="6">
        <f>AVERAGE(C6:C9)</f>
        <v>46</v>
      </c>
      <c r="G8" s="27" t="s">
        <v>49</v>
      </c>
    </row>
    <row r="9" spans="1:12" ht="15.75" thickBot="1" x14ac:dyDescent="0.3">
      <c r="A9" s="7" t="s">
        <v>9</v>
      </c>
      <c r="B9" s="8">
        <v>2</v>
      </c>
      <c r="C9" s="8">
        <v>48</v>
      </c>
      <c r="E9" s="8">
        <f>AVERAGE(C10:C13)</f>
        <v>51</v>
      </c>
    </row>
    <row r="10" spans="1:12" x14ac:dyDescent="0.25">
      <c r="A10" s="3" t="s">
        <v>10</v>
      </c>
      <c r="B10" s="4">
        <v>3</v>
      </c>
      <c r="C10" s="4">
        <v>50</v>
      </c>
      <c r="E10" s="28"/>
    </row>
    <row r="11" spans="1:12" x14ac:dyDescent="0.25">
      <c r="A11" s="5" t="s">
        <v>11</v>
      </c>
      <c r="B11" s="6">
        <v>3</v>
      </c>
      <c r="C11" s="6">
        <v>54</v>
      </c>
      <c r="E11" s="28"/>
    </row>
    <row r="12" spans="1:12" x14ac:dyDescent="0.25">
      <c r="A12" s="5" t="s">
        <v>12</v>
      </c>
      <c r="B12" s="6">
        <v>3</v>
      </c>
      <c r="C12" s="6">
        <v>49</v>
      </c>
      <c r="E12" s="28"/>
    </row>
    <row r="13" spans="1:12" ht="15.75" thickBot="1" x14ac:dyDescent="0.3">
      <c r="A13" s="7" t="s">
        <v>13</v>
      </c>
      <c r="B13" s="8">
        <v>3</v>
      </c>
      <c r="C13" s="8">
        <v>51</v>
      </c>
      <c r="E13" s="28"/>
    </row>
    <row r="14" spans="1:12" ht="15.75" thickBot="1" x14ac:dyDescent="0.3"/>
    <row r="15" spans="1:12" ht="15.75" thickBot="1" x14ac:dyDescent="0.3">
      <c r="C15" s="13"/>
      <c r="D15" s="14" t="s">
        <v>15</v>
      </c>
      <c r="E15" s="15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M15"/>
  <sheetViews>
    <sheetView workbookViewId="0">
      <selection activeCell="M12" sqref="M12"/>
    </sheetView>
  </sheetViews>
  <sheetFormatPr defaultRowHeight="15" x14ac:dyDescent="0.25"/>
  <cols>
    <col min="1" max="1" width="3.28515625" customWidth="1"/>
    <col min="6" max="6" width="19.140625" customWidth="1"/>
  </cols>
  <sheetData>
    <row r="1" spans="2:13" ht="15.75" thickBot="1" x14ac:dyDescent="0.3">
      <c r="B1" t="s">
        <v>25</v>
      </c>
      <c r="C1" t="s">
        <v>39</v>
      </c>
      <c r="D1" t="s">
        <v>26</v>
      </c>
      <c r="F1" t="s">
        <v>27</v>
      </c>
    </row>
    <row r="2" spans="2:13" x14ac:dyDescent="0.25">
      <c r="B2" s="4">
        <v>55</v>
      </c>
      <c r="C2" s="4">
        <v>48</v>
      </c>
      <c r="D2" s="4">
        <v>50</v>
      </c>
    </row>
    <row r="3" spans="2:13" ht="15.75" thickBot="1" x14ac:dyDescent="0.3">
      <c r="B3" s="6">
        <v>51</v>
      </c>
      <c r="C3" s="6">
        <v>45</v>
      </c>
      <c r="D3" s="6">
        <v>54</v>
      </c>
      <c r="F3" t="s">
        <v>28</v>
      </c>
    </row>
    <row r="4" spans="2:13" x14ac:dyDescent="0.25">
      <c r="B4" s="6">
        <v>54</v>
      </c>
      <c r="C4" s="6">
        <v>43</v>
      </c>
      <c r="D4" s="6">
        <v>49</v>
      </c>
      <c r="F4" s="20" t="s">
        <v>29</v>
      </c>
      <c r="G4" s="20" t="s">
        <v>30</v>
      </c>
      <c r="H4" s="20" t="s">
        <v>31</v>
      </c>
      <c r="I4" s="20" t="s">
        <v>32</v>
      </c>
      <c r="J4" s="20" t="s">
        <v>33</v>
      </c>
    </row>
    <row r="5" spans="2:13" ht="15.75" thickBot="1" x14ac:dyDescent="0.3">
      <c r="B5" s="8">
        <v>52</v>
      </c>
      <c r="C5" s="8">
        <v>48</v>
      </c>
      <c r="D5" s="8">
        <v>51</v>
      </c>
      <c r="F5" s="18" t="s">
        <v>25</v>
      </c>
      <c r="G5" s="18">
        <v>4</v>
      </c>
      <c r="H5" s="18">
        <v>212</v>
      </c>
      <c r="I5" s="18">
        <v>53</v>
      </c>
      <c r="J5" s="22">
        <v>3.3333333333333335</v>
      </c>
    </row>
    <row r="6" spans="2:13" x14ac:dyDescent="0.25">
      <c r="F6" s="18" t="s">
        <v>39</v>
      </c>
      <c r="G6" s="18">
        <v>4</v>
      </c>
      <c r="H6" s="18">
        <v>184</v>
      </c>
      <c r="I6" s="18">
        <v>46</v>
      </c>
      <c r="J6" s="18">
        <v>6</v>
      </c>
    </row>
    <row r="7" spans="2:13" ht="15.75" thickBot="1" x14ac:dyDescent="0.3">
      <c r="F7" s="19" t="s">
        <v>26</v>
      </c>
      <c r="G7" s="19">
        <v>4</v>
      </c>
      <c r="H7" s="19">
        <v>204</v>
      </c>
      <c r="I7" s="19">
        <v>51</v>
      </c>
      <c r="J7" s="23">
        <v>4.666666666666667</v>
      </c>
    </row>
    <row r="10" spans="2:13" ht="15.75" thickBot="1" x14ac:dyDescent="0.3">
      <c r="F10" t="s">
        <v>34</v>
      </c>
    </row>
    <row r="11" spans="2:13" x14ac:dyDescent="0.25">
      <c r="F11" s="20" t="s">
        <v>24</v>
      </c>
      <c r="G11" s="20" t="s">
        <v>35</v>
      </c>
      <c r="H11" s="20" t="s">
        <v>20</v>
      </c>
      <c r="I11" s="20" t="s">
        <v>36</v>
      </c>
      <c r="J11" s="20" t="s">
        <v>22</v>
      </c>
      <c r="K11" s="20" t="s">
        <v>37</v>
      </c>
      <c r="L11" s="20" t="s">
        <v>38</v>
      </c>
    </row>
    <row r="12" spans="2:13" x14ac:dyDescent="0.25">
      <c r="F12" s="18" t="s">
        <v>16</v>
      </c>
      <c r="G12" s="18">
        <v>104</v>
      </c>
      <c r="H12" s="18">
        <v>2</v>
      </c>
      <c r="I12" s="18">
        <v>52</v>
      </c>
      <c r="J12" s="22">
        <v>11.142857142857142</v>
      </c>
      <c r="K12" s="21">
        <v>3.6731101796500607E-3</v>
      </c>
      <c r="L12" s="22">
        <v>4.2564947290937507</v>
      </c>
      <c r="M12" s="24">
        <f>_xlfn.F.INV(0.95,H12,H13)</f>
        <v>4.2564947290937489</v>
      </c>
    </row>
    <row r="13" spans="2:13" x14ac:dyDescent="0.25">
      <c r="F13" s="18" t="s">
        <v>17</v>
      </c>
      <c r="G13" s="18">
        <v>42</v>
      </c>
      <c r="H13" s="18">
        <v>9</v>
      </c>
      <c r="I13" s="22">
        <v>4.666666666666667</v>
      </c>
      <c r="J13" s="18"/>
      <c r="K13" s="18"/>
      <c r="L13" s="18"/>
    </row>
    <row r="14" spans="2:13" x14ac:dyDescent="0.25">
      <c r="F14" s="18"/>
      <c r="G14" s="18"/>
      <c r="H14" s="18"/>
      <c r="I14" s="18"/>
      <c r="J14" s="18"/>
      <c r="K14" s="18"/>
      <c r="L14" s="18"/>
    </row>
    <row r="15" spans="2:13" ht="15.75" thickBot="1" x14ac:dyDescent="0.3">
      <c r="F15" s="19" t="s">
        <v>18</v>
      </c>
      <c r="G15" s="19">
        <v>146</v>
      </c>
      <c r="H15" s="19">
        <v>11</v>
      </c>
      <c r="I15" s="19"/>
      <c r="J15" s="19"/>
      <c r="K15" s="19"/>
      <c r="L15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24"/>
  <sheetViews>
    <sheetView tabSelected="1" workbookViewId="0">
      <selection activeCell="K22" sqref="K22"/>
    </sheetView>
  </sheetViews>
  <sheetFormatPr defaultRowHeight="15" x14ac:dyDescent="0.25"/>
  <cols>
    <col min="5" max="5" width="20.42578125" customWidth="1"/>
    <col min="6" max="6" width="14.7109375" bestFit="1" customWidth="1"/>
    <col min="8" max="8" width="13" bestFit="1" customWidth="1"/>
    <col min="9" max="9" width="10.7109375" bestFit="1" customWidth="1"/>
    <col min="10" max="11" width="10.5703125" bestFit="1" customWidth="1"/>
  </cols>
  <sheetData>
    <row r="1" spans="1:11" ht="15.75" thickBot="1" x14ac:dyDescent="0.3">
      <c r="A1" s="17" t="s">
        <v>25</v>
      </c>
      <c r="B1" s="17" t="s">
        <v>39</v>
      </c>
      <c r="C1" s="17" t="s">
        <v>26</v>
      </c>
      <c r="E1" t="s">
        <v>27</v>
      </c>
    </row>
    <row r="2" spans="1:11" x14ac:dyDescent="0.25">
      <c r="A2">
        <v>13</v>
      </c>
      <c r="B2">
        <v>10</v>
      </c>
      <c r="C2">
        <v>14</v>
      </c>
    </row>
    <row r="3" spans="1:11" ht="15.75" thickBot="1" x14ac:dyDescent="0.3">
      <c r="A3">
        <v>13</v>
      </c>
      <c r="B3">
        <v>11</v>
      </c>
      <c r="C3">
        <v>14</v>
      </c>
      <c r="E3" t="s">
        <v>28</v>
      </c>
    </row>
    <row r="4" spans="1:11" x14ac:dyDescent="0.25">
      <c r="A4">
        <v>13</v>
      </c>
      <c r="B4">
        <v>12</v>
      </c>
      <c r="C4">
        <v>14</v>
      </c>
      <c r="E4" s="20" t="s">
        <v>29</v>
      </c>
      <c r="F4" s="20" t="s">
        <v>30</v>
      </c>
      <c r="G4" s="20" t="s">
        <v>31</v>
      </c>
      <c r="H4" s="20" t="s">
        <v>32</v>
      </c>
      <c r="I4" s="20" t="s">
        <v>33</v>
      </c>
    </row>
    <row r="5" spans="1:11" x14ac:dyDescent="0.25">
      <c r="A5">
        <v>15</v>
      </c>
      <c r="B5">
        <v>15</v>
      </c>
      <c r="C5">
        <v>18</v>
      </c>
      <c r="E5" s="18" t="s">
        <v>25</v>
      </c>
      <c r="F5" s="18">
        <v>16</v>
      </c>
      <c r="G5" s="18">
        <v>182</v>
      </c>
      <c r="H5" s="22">
        <v>11.375</v>
      </c>
      <c r="I5" s="22">
        <v>5.9833333333333334</v>
      </c>
    </row>
    <row r="6" spans="1:11" x14ac:dyDescent="0.25">
      <c r="A6">
        <v>10</v>
      </c>
      <c r="B6">
        <v>14</v>
      </c>
      <c r="C6">
        <v>12</v>
      </c>
      <c r="E6" s="18" t="s">
        <v>39</v>
      </c>
      <c r="F6" s="18">
        <v>12</v>
      </c>
      <c r="G6" s="18">
        <v>149</v>
      </c>
      <c r="H6" s="22">
        <v>12.416666666666666</v>
      </c>
      <c r="I6" s="22">
        <v>3.9015151515151585</v>
      </c>
    </row>
    <row r="7" spans="1:11" ht="15.75" thickBot="1" x14ac:dyDescent="0.3">
      <c r="A7">
        <v>8</v>
      </c>
      <c r="B7">
        <v>14</v>
      </c>
      <c r="C7">
        <v>9</v>
      </c>
      <c r="E7" s="19" t="s">
        <v>26</v>
      </c>
      <c r="F7" s="19">
        <v>18</v>
      </c>
      <c r="G7" s="19">
        <v>228</v>
      </c>
      <c r="H7" s="23">
        <v>12.666666666666666</v>
      </c>
      <c r="I7" s="23">
        <v>7.882352941176471</v>
      </c>
    </row>
    <row r="8" spans="1:11" x14ac:dyDescent="0.25">
      <c r="A8">
        <v>10</v>
      </c>
      <c r="B8">
        <v>15</v>
      </c>
      <c r="C8">
        <v>11</v>
      </c>
    </row>
    <row r="9" spans="1:11" x14ac:dyDescent="0.25">
      <c r="A9">
        <v>8</v>
      </c>
      <c r="B9">
        <v>14</v>
      </c>
      <c r="C9">
        <v>8</v>
      </c>
    </row>
    <row r="10" spans="1:11" ht="15.75" thickBot="1" x14ac:dyDescent="0.3">
      <c r="A10">
        <v>10</v>
      </c>
      <c r="B10">
        <v>10</v>
      </c>
      <c r="C10">
        <v>11</v>
      </c>
      <c r="E10" t="s">
        <v>34</v>
      </c>
    </row>
    <row r="11" spans="1:11" x14ac:dyDescent="0.25">
      <c r="A11">
        <v>9</v>
      </c>
      <c r="B11">
        <v>11</v>
      </c>
      <c r="C11">
        <v>10</v>
      </c>
      <c r="E11" s="20" t="s">
        <v>24</v>
      </c>
      <c r="F11" s="20" t="s">
        <v>35</v>
      </c>
      <c r="G11" s="20" t="s">
        <v>20</v>
      </c>
      <c r="H11" s="20" t="s">
        <v>36</v>
      </c>
      <c r="I11" s="20" t="s">
        <v>22</v>
      </c>
      <c r="J11" s="20" t="s">
        <v>37</v>
      </c>
      <c r="K11" s="20" t="s">
        <v>38</v>
      </c>
    </row>
    <row r="12" spans="1:11" x14ac:dyDescent="0.25">
      <c r="A12">
        <v>14</v>
      </c>
      <c r="B12">
        <v>10</v>
      </c>
      <c r="C12">
        <v>15</v>
      </c>
      <c r="E12" s="18" t="s">
        <v>16</v>
      </c>
      <c r="F12" s="22">
        <v>15.268115942028999</v>
      </c>
      <c r="G12" s="18">
        <v>2</v>
      </c>
      <c r="H12" s="22">
        <v>7.6340579710144993</v>
      </c>
      <c r="I12" s="22">
        <v>1.2309918478260879</v>
      </c>
      <c r="J12" s="22">
        <v>0.30208668580466158</v>
      </c>
      <c r="K12" s="22">
        <v>3.2144803278830421</v>
      </c>
    </row>
    <row r="13" spans="1:11" x14ac:dyDescent="0.25">
      <c r="A13">
        <v>9</v>
      </c>
      <c r="B13">
        <v>13</v>
      </c>
      <c r="C13">
        <v>10</v>
      </c>
      <c r="E13" s="18" t="s">
        <v>17</v>
      </c>
      <c r="F13" s="22">
        <v>266.66666666666669</v>
      </c>
      <c r="G13" s="18">
        <v>43</v>
      </c>
      <c r="H13" s="22">
        <v>6.2015503875968996</v>
      </c>
      <c r="I13" s="22"/>
      <c r="J13" s="22"/>
      <c r="K13" s="22"/>
    </row>
    <row r="14" spans="1:11" x14ac:dyDescent="0.25">
      <c r="A14">
        <v>13</v>
      </c>
      <c r="C14">
        <v>14</v>
      </c>
      <c r="E14" s="18"/>
      <c r="F14" s="22"/>
      <c r="G14" s="18"/>
      <c r="H14" s="18"/>
      <c r="I14" s="18"/>
      <c r="J14" s="18"/>
      <c r="K14" s="18"/>
    </row>
    <row r="15" spans="1:11" ht="15.75" thickBot="1" x14ac:dyDescent="0.3">
      <c r="A15">
        <v>14</v>
      </c>
      <c r="C15">
        <v>17</v>
      </c>
      <c r="E15" s="19" t="s">
        <v>18</v>
      </c>
      <c r="F15" s="23">
        <v>281.93478260869568</v>
      </c>
      <c r="G15" s="19">
        <v>45</v>
      </c>
      <c r="H15" s="19"/>
      <c r="I15" s="19"/>
      <c r="J15" s="19"/>
      <c r="K15" s="19"/>
    </row>
    <row r="16" spans="1:11" x14ac:dyDescent="0.25">
      <c r="A16">
        <v>14</v>
      </c>
      <c r="C16">
        <v>16</v>
      </c>
    </row>
    <row r="17" spans="1:11" x14ac:dyDescent="0.25">
      <c r="A17">
        <v>9</v>
      </c>
      <c r="C17">
        <v>10</v>
      </c>
      <c r="E17" s="26"/>
      <c r="F17" s="26"/>
      <c r="G17" s="26"/>
      <c r="H17" s="26"/>
      <c r="I17" s="26"/>
      <c r="J17" s="26"/>
      <c r="K17" s="26"/>
    </row>
    <row r="18" spans="1:11" x14ac:dyDescent="0.25">
      <c r="C18">
        <v>13</v>
      </c>
    </row>
    <row r="19" spans="1:11" x14ac:dyDescent="0.25">
      <c r="C19">
        <v>12</v>
      </c>
      <c r="E19" s="16" t="s">
        <v>43</v>
      </c>
      <c r="F19" s="25">
        <f>AVERAGE(A2:C24)</f>
        <v>12.152173913043478</v>
      </c>
    </row>
    <row r="21" spans="1:11" ht="15.75" thickBot="1" x14ac:dyDescent="0.3">
      <c r="E21" s="17" t="s">
        <v>24</v>
      </c>
      <c r="F21" s="17" t="s">
        <v>19</v>
      </c>
      <c r="G21" s="17" t="s">
        <v>20</v>
      </c>
      <c r="H21" s="17" t="s">
        <v>21</v>
      </c>
      <c r="I21" s="17" t="s">
        <v>22</v>
      </c>
      <c r="J21" s="17" t="s">
        <v>23</v>
      </c>
      <c r="K21" s="29" t="s">
        <v>50</v>
      </c>
    </row>
    <row r="22" spans="1:11" x14ac:dyDescent="0.25">
      <c r="E22" t="s">
        <v>16</v>
      </c>
      <c r="F22" s="12">
        <f>Count1*(Mean1-GrandMean)^2+Count2*(Mean2-GrandMean)^2+Count3*(Mean3-GrandMean)^2</f>
        <v>15.26811594202897</v>
      </c>
      <c r="G22">
        <v>2</v>
      </c>
      <c r="H22" s="12">
        <f>SSB/dfB</f>
        <v>7.6340579710144851</v>
      </c>
      <c r="I22" s="12">
        <f>MSB/MSW</f>
        <v>1.2309918478260857</v>
      </c>
      <c r="J22" s="12">
        <f>_xlfn.F.DIST.RT(Fratio,dfB,dfW)</f>
        <v>0.30208668580466225</v>
      </c>
      <c r="K22" s="12">
        <f>_xlfn.F.INV(0.95,dfB,dfW)</f>
        <v>3.2144803278830421</v>
      </c>
    </row>
    <row r="23" spans="1:11" x14ac:dyDescent="0.25">
      <c r="E23" t="s">
        <v>17</v>
      </c>
      <c r="F23" s="12">
        <f>DEVSQ(Group1)+DEVSQ(Group2)+DEVSQ(Group3)</f>
        <v>266.66666666666669</v>
      </c>
      <c r="G23">
        <f>COUNT(A2:C19)-3</f>
        <v>43</v>
      </c>
      <c r="H23" s="12">
        <f>SSW/dfW</f>
        <v>6.2015503875968996</v>
      </c>
    </row>
    <row r="24" spans="1:11" x14ac:dyDescent="0.25">
      <c r="E24" t="s">
        <v>18</v>
      </c>
      <c r="F24" s="12">
        <f>F22+F23</f>
        <v>281.93478260869563</v>
      </c>
      <c r="G24">
        <f>G22+G23</f>
        <v>45</v>
      </c>
    </row>
  </sheetData>
  <sortState ref="A1:D24">
    <sortCondition ref="D1:D2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A4" workbookViewId="0">
      <selection activeCell="I22" sqref="I22"/>
    </sheetView>
  </sheetViews>
  <sheetFormatPr defaultRowHeight="15" x14ac:dyDescent="0.25"/>
  <cols>
    <col min="5" max="5" width="18" bestFit="1" customWidth="1"/>
    <col min="6" max="6" width="19.140625" bestFit="1" customWidth="1"/>
  </cols>
  <sheetData>
    <row r="1" spans="1:12" x14ac:dyDescent="0.25">
      <c r="A1">
        <v>3</v>
      </c>
      <c r="B1">
        <v>4</v>
      </c>
      <c r="C1">
        <v>7</v>
      </c>
      <c r="D1">
        <v>7</v>
      </c>
      <c r="F1" t="s">
        <v>27</v>
      </c>
    </row>
    <row r="2" spans="1:12" x14ac:dyDescent="0.25">
      <c r="A2">
        <v>6</v>
      </c>
      <c r="B2">
        <v>5</v>
      </c>
      <c r="C2">
        <v>8</v>
      </c>
      <c r="D2">
        <v>8</v>
      </c>
    </row>
    <row r="3" spans="1:12" ht="15.75" thickBot="1" x14ac:dyDescent="0.3">
      <c r="A3">
        <v>3</v>
      </c>
      <c r="B3">
        <v>4</v>
      </c>
      <c r="C3">
        <v>7</v>
      </c>
      <c r="D3">
        <v>9</v>
      </c>
      <c r="F3" t="s">
        <v>28</v>
      </c>
    </row>
    <row r="4" spans="1:12" x14ac:dyDescent="0.25">
      <c r="A4">
        <v>3</v>
      </c>
      <c r="B4">
        <v>3</v>
      </c>
      <c r="C4">
        <v>6</v>
      </c>
      <c r="D4">
        <v>8</v>
      </c>
      <c r="F4" s="20" t="s">
        <v>29</v>
      </c>
      <c r="G4" s="20" t="s">
        <v>30</v>
      </c>
      <c r="H4" s="20" t="s">
        <v>31</v>
      </c>
      <c r="I4" s="20" t="s">
        <v>32</v>
      </c>
      <c r="J4" s="20" t="s">
        <v>33</v>
      </c>
    </row>
    <row r="5" spans="1:12" x14ac:dyDescent="0.25">
      <c r="A5">
        <v>1</v>
      </c>
      <c r="B5">
        <v>2</v>
      </c>
      <c r="C5">
        <v>5</v>
      </c>
      <c r="D5">
        <v>10</v>
      </c>
      <c r="F5" s="18" t="s">
        <v>40</v>
      </c>
      <c r="G5" s="18">
        <v>8</v>
      </c>
      <c r="H5" s="18">
        <v>22</v>
      </c>
      <c r="I5" s="18">
        <v>2.75</v>
      </c>
      <c r="J5" s="18">
        <v>2.2142857142857144</v>
      </c>
    </row>
    <row r="6" spans="1:12" x14ac:dyDescent="0.25">
      <c r="A6">
        <v>2</v>
      </c>
      <c r="B6">
        <v>3</v>
      </c>
      <c r="C6">
        <v>6</v>
      </c>
      <c r="D6">
        <v>10</v>
      </c>
      <c r="F6" s="18" t="s">
        <v>41</v>
      </c>
      <c r="G6" s="18">
        <v>8</v>
      </c>
      <c r="H6" s="18">
        <v>28</v>
      </c>
      <c r="I6" s="18">
        <v>3.5</v>
      </c>
      <c r="J6" s="18">
        <v>0.8571428571428571</v>
      </c>
    </row>
    <row r="7" spans="1:12" x14ac:dyDescent="0.25">
      <c r="A7">
        <v>2</v>
      </c>
      <c r="B7">
        <v>4</v>
      </c>
      <c r="C7">
        <v>5</v>
      </c>
      <c r="D7">
        <v>9</v>
      </c>
      <c r="F7" s="18" t="s">
        <v>42</v>
      </c>
      <c r="G7" s="18">
        <v>8</v>
      </c>
      <c r="H7" s="18">
        <v>50</v>
      </c>
      <c r="I7" s="18">
        <v>6.25</v>
      </c>
      <c r="J7" s="18">
        <v>1.0714285714285714</v>
      </c>
    </row>
    <row r="8" spans="1:12" ht="15.75" thickBot="1" x14ac:dyDescent="0.3">
      <c r="A8">
        <v>2</v>
      </c>
      <c r="B8">
        <v>3</v>
      </c>
      <c r="C8">
        <v>6</v>
      </c>
      <c r="D8">
        <v>11</v>
      </c>
      <c r="F8" s="19" t="s">
        <v>44</v>
      </c>
      <c r="G8" s="19">
        <v>8</v>
      </c>
      <c r="H8" s="19">
        <v>72</v>
      </c>
      <c r="I8" s="19">
        <v>9</v>
      </c>
      <c r="J8" s="19">
        <v>1.7142857142857142</v>
      </c>
    </row>
    <row r="10" spans="1:12" x14ac:dyDescent="0.25">
      <c r="A10">
        <f>SUM(A1:A8)</f>
        <v>22</v>
      </c>
      <c r="B10">
        <f>SUM(B1:B8)</f>
        <v>28</v>
      </c>
      <c r="C10">
        <f>SUM(C1:C8)</f>
        <v>50</v>
      </c>
      <c r="D10">
        <f>SUM(D1:D8)</f>
        <v>72</v>
      </c>
    </row>
    <row r="11" spans="1:12" ht="15.75" thickBot="1" x14ac:dyDescent="0.3">
      <c r="A11">
        <f>AVERAGE(A1:A8)</f>
        <v>2.75</v>
      </c>
      <c r="B11">
        <f>AVERAGE(B1:B8)</f>
        <v>3.5</v>
      </c>
      <c r="C11">
        <f>AVERAGE(C1:C8)</f>
        <v>6.25</v>
      </c>
      <c r="D11">
        <f>AVERAGE(D1:D8)</f>
        <v>9</v>
      </c>
      <c r="F11" t="s">
        <v>34</v>
      </c>
    </row>
    <row r="12" spans="1:12" x14ac:dyDescent="0.25">
      <c r="F12" s="20" t="s">
        <v>24</v>
      </c>
      <c r="G12" s="20" t="s">
        <v>35</v>
      </c>
      <c r="H12" s="20" t="s">
        <v>20</v>
      </c>
      <c r="I12" s="20" t="s">
        <v>36</v>
      </c>
      <c r="J12" s="20" t="s">
        <v>22</v>
      </c>
      <c r="K12" s="20" t="s">
        <v>37</v>
      </c>
      <c r="L12" s="20" t="s">
        <v>38</v>
      </c>
    </row>
    <row r="13" spans="1:12" x14ac:dyDescent="0.25">
      <c r="F13" s="18" t="s">
        <v>16</v>
      </c>
      <c r="G13" s="18">
        <v>194.5</v>
      </c>
      <c r="H13" s="18">
        <v>3</v>
      </c>
      <c r="I13" s="18">
        <v>64.833333333333329</v>
      </c>
      <c r="J13" s="18">
        <v>44.27642276422764</v>
      </c>
      <c r="K13" s="18">
        <v>9.3211424135009823E-11</v>
      </c>
      <c r="L13" s="18">
        <v>2.9466852660172647</v>
      </c>
    </row>
    <row r="14" spans="1:12" x14ac:dyDescent="0.25">
      <c r="F14" s="18" t="s">
        <v>17</v>
      </c>
      <c r="G14" s="18">
        <v>41</v>
      </c>
      <c r="H14" s="18">
        <v>28</v>
      </c>
      <c r="I14" s="18">
        <v>1.4642857142857142</v>
      </c>
      <c r="J14" s="18"/>
      <c r="K14" s="18"/>
      <c r="L14" s="18"/>
    </row>
    <row r="15" spans="1:12" x14ac:dyDescent="0.25">
      <c r="F15" s="18"/>
      <c r="G15" s="18"/>
      <c r="H15" s="18"/>
      <c r="I15" s="18"/>
      <c r="J15" s="18"/>
      <c r="K15" s="18"/>
      <c r="L15" s="18"/>
    </row>
    <row r="16" spans="1:12" ht="15.75" thickBot="1" x14ac:dyDescent="0.3">
      <c r="F16" s="19" t="s">
        <v>18</v>
      </c>
      <c r="G16" s="19">
        <v>235.5</v>
      </c>
      <c r="H16" s="19">
        <v>31</v>
      </c>
      <c r="I16" s="19"/>
      <c r="J16" s="19"/>
      <c r="K16" s="19"/>
      <c r="L16" s="19"/>
    </row>
    <row r="19" spans="1:9" x14ac:dyDescent="0.25">
      <c r="F19">
        <f>DEVSQ(A11:D11)</f>
        <v>24.3125</v>
      </c>
    </row>
    <row r="20" spans="1:9" x14ac:dyDescent="0.25">
      <c r="F20">
        <f>3/8*(I13-I14)</f>
        <v>23.763392857142854</v>
      </c>
    </row>
    <row r="21" spans="1:9" x14ac:dyDescent="0.25">
      <c r="F21">
        <f>SQRT(I14)</f>
        <v>1.2100767390069582</v>
      </c>
    </row>
    <row r="22" spans="1:9" x14ac:dyDescent="0.25">
      <c r="E22" t="s">
        <v>45</v>
      </c>
      <c r="F22">
        <f>SQRT(F20/4)/(F21/SQRT(G8))</f>
        <v>5.6971323552442357</v>
      </c>
      <c r="H22" t="s">
        <v>48</v>
      </c>
      <c r="I22">
        <f>SQRT(G8*F20/I14)</f>
        <v>11.394264710488471</v>
      </c>
    </row>
    <row r="25" spans="1:9" x14ac:dyDescent="0.25">
      <c r="A25">
        <v>100</v>
      </c>
      <c r="B25">
        <v>90</v>
      </c>
      <c r="F25">
        <f>DEVSQ(A25:B25)</f>
        <v>50</v>
      </c>
    </row>
    <row r="27" spans="1:9" x14ac:dyDescent="0.25">
      <c r="A27">
        <v>40</v>
      </c>
      <c r="F27">
        <v>15</v>
      </c>
    </row>
    <row r="28" spans="1:9" x14ac:dyDescent="0.25">
      <c r="E28" t="s">
        <v>46</v>
      </c>
      <c r="F28">
        <f>SQRT(F25/2)/(F27/SQRT(A27))</f>
        <v>2.1081851067789197</v>
      </c>
    </row>
    <row r="29" spans="1:9" x14ac:dyDescent="0.25">
      <c r="E29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27</vt:i4>
      </vt:variant>
    </vt:vector>
  </HeadingPairs>
  <TitlesOfParts>
    <vt:vector size="31" baseType="lpstr">
      <vt:lpstr>ANOVA on the worksheet</vt:lpstr>
      <vt:lpstr>ANOVA from the Add-in</vt:lpstr>
      <vt:lpstr>ANOVA, unequal N's</vt:lpstr>
      <vt:lpstr>Sheet4</vt:lpstr>
      <vt:lpstr>'ANOVA, unequal N''s'!Count1</vt:lpstr>
      <vt:lpstr>'ANOVA, unequal N''s'!Count2</vt:lpstr>
      <vt:lpstr>'ANOVA, unequal N''s'!Count3</vt:lpstr>
      <vt:lpstr>'ANOVA on the worksheet'!dfB</vt:lpstr>
      <vt:lpstr>'ANOVA, unequal N''s'!dfB</vt:lpstr>
      <vt:lpstr>'ANOVA on the worksheet'!dfW</vt:lpstr>
      <vt:lpstr>'ANOVA, unequal N''s'!dfW</vt:lpstr>
      <vt:lpstr>'ANOVA on the worksheet'!Fratio</vt:lpstr>
      <vt:lpstr>'ANOVA, unequal N''s'!Fratio</vt:lpstr>
      <vt:lpstr>'ANOVA, unequal N''s'!GrandMean</vt:lpstr>
      <vt:lpstr>'ANOVA, unequal N''s'!Group1</vt:lpstr>
      <vt:lpstr>'ANOVA, unequal N''s'!Group2</vt:lpstr>
      <vt:lpstr>'ANOVA, unequal N''s'!Group3</vt:lpstr>
      <vt:lpstr>'ANOVA on the worksheet'!GroupMeans</vt:lpstr>
      <vt:lpstr>'ANOVA, unequal N''s'!Mean1</vt:lpstr>
      <vt:lpstr>'ANOVA, unequal N''s'!Mean2</vt:lpstr>
      <vt:lpstr>'ANOVA, unequal N''s'!Mean3</vt:lpstr>
      <vt:lpstr>'ANOVA on the worksheet'!MSB</vt:lpstr>
      <vt:lpstr>'ANOVA, unequal N''s'!MSB</vt:lpstr>
      <vt:lpstr>'ANOVA on the worksheet'!MSW</vt:lpstr>
      <vt:lpstr>'ANOVA, unequal N''s'!MSW</vt:lpstr>
      <vt:lpstr>'ANOVA on the worksheet'!N</vt:lpstr>
      <vt:lpstr>'ANOVA, unequal N''s'!N</vt:lpstr>
      <vt:lpstr>'ANOVA on the worksheet'!SSB</vt:lpstr>
      <vt:lpstr>'ANOVA, unequal N''s'!SSB</vt:lpstr>
      <vt:lpstr>'ANOVA on the worksheet'!SSW</vt:lpstr>
      <vt:lpstr>'ANOVA, unequal N''s'!SSW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C^2</dc:creator>
  <cp:lastModifiedBy>C^2</cp:lastModifiedBy>
  <dcterms:created xsi:type="dcterms:W3CDTF">2012-11-12T18:55:41Z</dcterms:created>
  <dcterms:modified xsi:type="dcterms:W3CDTF">2010-03-14T22:14:34Z</dcterms:modified>
</cp:coreProperties>
</file>