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externalLinks/externalLink1.xml" ContentType="application/vnd.openxmlformats-officedocument.spreadsheetml.externalLink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114"/>
  <workbookPr codeName="ThisWorkbook" hidePivotFieldList="1" defaultThemeVersion="124226"/>
  <bookViews>
    <workbookView xWindow="720" yWindow="330" windowWidth="14115" windowHeight="7950" tabRatio="761" firstSheet="2" activeTab="6"/>
  </bookViews>
  <sheets>
    <sheet name="Creating Vectors for LINEST()" sheetId="1" r:id="rId1"/>
    <sheet name="A Two Factor Design" sheetId="2" r:id="rId2"/>
    <sheet name="Two Factor Traditional ANOVA" sheetId="3" r:id="rId3"/>
    <sheet name="Loss of Statistical Power " sheetId="23" r:id="rId4"/>
    <sheet name="Interaction absent" sheetId="7" r:id="rId5"/>
    <sheet name="Interaction present" sheetId="6" r:id="rId6"/>
    <sheet name="Age and Weight" sheetId="18" r:id="rId7"/>
    <sheet name="Height and Weight" sheetId="16" r:id="rId8"/>
    <sheet name="Age and Height" sheetId="17" r:id="rId9"/>
    <sheet name="Age, Height and Weight" sheetId="11" r:id="rId10"/>
    <sheet name="Apportioned Variance" sheetId="20" r:id="rId11"/>
    <sheet name="Coded Vectors" sheetId="9" r:id="rId12"/>
    <sheet name="Treatment and Patient Type 1" sheetId="21" r:id="rId13"/>
    <sheet name="Treatment and Patient Type  2" sheetId="22" r:id="rId14"/>
    <sheet name="ANOVA -- Proportion of Variance" sheetId="5" r:id="rId15"/>
    <sheet name="Get the Proportions of Variance" sheetId="10" r:id="rId16"/>
  </sheets>
  <externalReferences>
    <externalReference r:id="rId17"/>
  </externalReferences>
  <definedNames>
    <definedName name="LookupRange" localSheetId="0">'Creating Vectors for LINEST()'!$F$2:$H$4</definedName>
    <definedName name="one">[1]Sheet2!$H$2:$H$23</definedName>
    <definedName name="_xlnm.Print_Area" localSheetId="11">'Coded Vectors'!$A$1:$U$33</definedName>
    <definedName name="Pt_1" localSheetId="15">'Get the Proportions of Variance'!$C$2:$C$19</definedName>
    <definedName name="Pt_2" localSheetId="15">'Get the Proportions of Variance'!$D$2:$D$19</definedName>
    <definedName name="Score" localSheetId="15">'Get the Proportions of Variance'!$A$2:$A$19</definedName>
    <definedName name="Score" localSheetId="12">'Treatment and Patient Type 1'!$A$2:$A$19</definedName>
    <definedName name="solver_adj" localSheetId="14" hidden="1">'ANOVA -- Proportion of Variance'!$C$2:$C$19</definedName>
    <definedName name="solver_adj" localSheetId="11" hidden="1">'Coded Vectors'!$A$3:$A$11</definedName>
    <definedName name="solver_cvg" localSheetId="14" hidden="1">0.0001</definedName>
    <definedName name="solver_cvg" localSheetId="11" hidden="1">0.0001</definedName>
    <definedName name="solver_drv" localSheetId="14" hidden="1">1</definedName>
    <definedName name="solver_drv" localSheetId="11" hidden="1">1</definedName>
    <definedName name="solver_eng" localSheetId="14" hidden="1">1</definedName>
    <definedName name="solver_eng" localSheetId="11" hidden="1">1</definedName>
    <definedName name="solver_est" localSheetId="14" hidden="1">1</definedName>
    <definedName name="solver_est" localSheetId="11" hidden="1">1</definedName>
    <definedName name="solver_itr" localSheetId="14" hidden="1">2147483647</definedName>
    <definedName name="solver_itr" localSheetId="11" hidden="1">2147483647</definedName>
    <definedName name="solver_lhs1" localSheetId="14" hidden="1">'ANOVA -- Proportion of Variance'!$K$12</definedName>
    <definedName name="solver_lhs2" localSheetId="14" hidden="1">'ANOVA -- Proportion of Variance'!$L$12</definedName>
    <definedName name="solver_mip" localSheetId="14" hidden="1">2147483647</definedName>
    <definedName name="solver_mip" localSheetId="11" hidden="1">2147483647</definedName>
    <definedName name="solver_mni" localSheetId="14" hidden="1">30</definedName>
    <definedName name="solver_mni" localSheetId="11" hidden="1">30</definedName>
    <definedName name="solver_mrt" localSheetId="14" hidden="1">0.075</definedName>
    <definedName name="solver_mrt" localSheetId="11" hidden="1">0.075</definedName>
    <definedName name="solver_msl" localSheetId="14" hidden="1">2</definedName>
    <definedName name="solver_msl" localSheetId="11" hidden="1">2</definedName>
    <definedName name="solver_neg" localSheetId="14" hidden="1">1</definedName>
    <definedName name="solver_neg" localSheetId="11" hidden="1">1</definedName>
    <definedName name="solver_nod" localSheetId="14" hidden="1">2147483647</definedName>
    <definedName name="solver_nod" localSheetId="11" hidden="1">2147483647</definedName>
    <definedName name="solver_num" localSheetId="14" hidden="1">2</definedName>
    <definedName name="solver_num" localSheetId="11" hidden="1">0</definedName>
    <definedName name="solver_nwt" localSheetId="14" hidden="1">1</definedName>
    <definedName name="solver_nwt" localSheetId="11" hidden="1">1</definedName>
    <definedName name="solver_opt" localSheetId="14" hidden="1">'ANOVA -- Proportion of Variance'!$M$12</definedName>
    <definedName name="solver_opt" localSheetId="11" hidden="1">'Coded Vectors'!$I$15</definedName>
    <definedName name="solver_pre" localSheetId="14" hidden="1">0.000001</definedName>
    <definedName name="solver_pre" localSheetId="11" hidden="1">0.000001</definedName>
    <definedName name="solver_rbv" localSheetId="14" hidden="1">1</definedName>
    <definedName name="solver_rbv" localSheetId="11" hidden="1">1</definedName>
    <definedName name="solver_rel1" localSheetId="14" hidden="1">3</definedName>
    <definedName name="solver_rel2" localSheetId="14" hidden="1">3</definedName>
    <definedName name="solver_rhs1" localSheetId="14" hidden="1">0.125</definedName>
    <definedName name="solver_rhs2" localSheetId="14" hidden="1">0.125</definedName>
    <definedName name="solver_rlx" localSheetId="14" hidden="1">2</definedName>
    <definedName name="solver_rlx" localSheetId="11" hidden="1">2</definedName>
    <definedName name="solver_rsd" localSheetId="14" hidden="1">0</definedName>
    <definedName name="solver_rsd" localSheetId="11" hidden="1">0</definedName>
    <definedName name="solver_scl" localSheetId="14" hidden="1">1</definedName>
    <definedName name="solver_scl" localSheetId="11" hidden="1">1</definedName>
    <definedName name="solver_sho" localSheetId="14" hidden="1">2</definedName>
    <definedName name="solver_sho" localSheetId="11" hidden="1">2</definedName>
    <definedName name="solver_ssz" localSheetId="14" hidden="1">100</definedName>
    <definedName name="solver_ssz" localSheetId="11" hidden="1">100</definedName>
    <definedName name="solver_tim" localSheetId="14" hidden="1">2147483647</definedName>
    <definedName name="solver_tim" localSheetId="11" hidden="1">2147483647</definedName>
    <definedName name="solver_tol" localSheetId="14" hidden="1">0.01</definedName>
    <definedName name="solver_tol" localSheetId="11" hidden="1">0.01</definedName>
    <definedName name="solver_typ" localSheetId="14" hidden="1">3</definedName>
    <definedName name="solver_typ" localSheetId="11" hidden="1">3</definedName>
    <definedName name="solver_val" localSheetId="14" hidden="1">0.12</definedName>
    <definedName name="solver_val" localSheetId="11" hidden="1">0.135</definedName>
    <definedName name="solver_ver" localSheetId="14" hidden="1">3</definedName>
    <definedName name="solver_ver" localSheetId="11" hidden="1">3</definedName>
    <definedName name="three">[1]Sheet2!$I$2:$I$23</definedName>
    <definedName name="two">[1]Sheet2!$J$2:$J$23</definedName>
    <definedName name="Tx" localSheetId="15">'Get the Proportions of Variance'!$B$2:$B$19</definedName>
    <definedName name="Tx_Pt1" localSheetId="15">'Get the Proportions of Variance'!$E$2:$E$19</definedName>
    <definedName name="Tx_Pt2" localSheetId="15">'Get the Proportions of Variance'!$F$2:$F$19</definedName>
  </definedNames>
  <calcPr calcId="144315"/>
  <pivotCaches>
    <pivotCache cacheId="0" r:id="rId18"/>
  </pivotCaches>
</workbook>
</file>

<file path=xl/calcChain.xml><?xml version="1.0" encoding="utf-8"?>
<calcChain xmlns="http://schemas.openxmlformats.org/spreadsheetml/2006/main">
  <c r="D3" i="1" l="1"/>
  <c r="D4" i="1"/>
  <c r="D5" i="1"/>
  <c r="D6" i="1"/>
  <c r="D7" i="1"/>
  <c r="D8" i="1"/>
  <c r="D9" i="1"/>
  <c r="D10" i="1"/>
  <c r="D11" i="1"/>
  <c r="D12" i="1"/>
  <c r="D13" i="1"/>
  <c r="D14" i="1"/>
  <c r="D15" i="1"/>
  <c r="D16" i="1"/>
  <c r="D17" i="1"/>
  <c r="D18" i="1"/>
  <c r="D19" i="1"/>
  <c r="C3" i="1"/>
  <c r="C4" i="1"/>
  <c r="C5" i="1"/>
  <c r="C6" i="1"/>
  <c r="C7" i="1"/>
  <c r="C8" i="1"/>
  <c r="C9" i="1"/>
  <c r="C10" i="1"/>
  <c r="C11" i="1"/>
  <c r="C12" i="1"/>
  <c r="C13" i="1"/>
  <c r="C14" i="1"/>
  <c r="C15" i="1"/>
  <c r="C16" i="1"/>
  <c r="C17" i="1"/>
  <c r="C18" i="1"/>
  <c r="C19" i="1"/>
  <c r="M15" i="5" l="1"/>
  <c r="L15" i="5"/>
  <c r="K21" i="21"/>
  <c r="I4" i="21"/>
  <c r="I2" i="21"/>
  <c r="K19" i="21"/>
  <c r="K18" i="21"/>
  <c r="K17" i="21"/>
  <c r="K16" i="21"/>
  <c r="K15" i="21"/>
  <c r="K14" i="21"/>
  <c r="K13" i="21"/>
  <c r="K12" i="21"/>
  <c r="K11" i="21"/>
  <c r="K10" i="21"/>
  <c r="K9" i="21"/>
  <c r="K8" i="21"/>
  <c r="K7" i="21"/>
  <c r="K6" i="21"/>
  <c r="K5" i="21"/>
  <c r="K4" i="21"/>
  <c r="K3" i="21"/>
  <c r="K2" i="21"/>
  <c r="J2" i="21" a="1"/>
  <c r="J18" i="21" s="1"/>
  <c r="J3" i="21" l="1"/>
  <c r="J5" i="21"/>
  <c r="J7" i="21"/>
  <c r="J9" i="21"/>
  <c r="J11" i="21"/>
  <c r="J13" i="21"/>
  <c r="J15" i="21"/>
  <c r="J17" i="21"/>
  <c r="J19" i="21"/>
  <c r="J2" i="21"/>
  <c r="J4" i="21"/>
  <c r="J6" i="21"/>
  <c r="J8" i="21"/>
  <c r="J10" i="21"/>
  <c r="J12" i="21"/>
  <c r="J14" i="21"/>
  <c r="J16" i="21"/>
  <c r="L3" i="1" l="1"/>
  <c r="L4" i="1"/>
  <c r="L5" i="1"/>
  <c r="L6" i="1"/>
  <c r="L7" i="1"/>
  <c r="L8" i="1"/>
  <c r="L9" i="1"/>
  <c r="L10" i="1"/>
  <c r="L11" i="1"/>
  <c r="L12" i="1"/>
  <c r="L13" i="1"/>
  <c r="L14" i="1"/>
  <c r="L15" i="1"/>
  <c r="L16" i="1"/>
  <c r="L17" i="1"/>
  <c r="L18" i="1"/>
  <c r="L19" i="1"/>
  <c r="L2" i="1"/>
  <c r="I17" i="22"/>
  <c r="K2" i="22" a="1"/>
  <c r="K3" i="22" s="1"/>
  <c r="J2" i="22" a="1"/>
  <c r="J2" i="22" s="1"/>
  <c r="I6" i="22"/>
  <c r="I4" i="22"/>
  <c r="I2" i="22"/>
  <c r="M12" i="5"/>
  <c r="L12" i="5"/>
  <c r="L21" i="5"/>
  <c r="K21" i="5"/>
  <c r="M21" i="5" s="1"/>
  <c r="F19" i="22"/>
  <c r="E19" i="22"/>
  <c r="F18" i="22"/>
  <c r="E18" i="22"/>
  <c r="F17" i="22"/>
  <c r="E17" i="22"/>
  <c r="F16" i="22"/>
  <c r="E16" i="22"/>
  <c r="F15" i="22"/>
  <c r="E15" i="22"/>
  <c r="F14" i="22"/>
  <c r="E14" i="22"/>
  <c r="F13" i="22"/>
  <c r="E13" i="22"/>
  <c r="F12" i="22"/>
  <c r="E12" i="22"/>
  <c r="F11" i="22"/>
  <c r="E11" i="22"/>
  <c r="F10" i="22"/>
  <c r="E10" i="22"/>
  <c r="F9" i="22"/>
  <c r="E9" i="22"/>
  <c r="F8" i="22"/>
  <c r="E8" i="22"/>
  <c r="F7" i="22"/>
  <c r="E7" i="22"/>
  <c r="F6" i="22"/>
  <c r="E6" i="22"/>
  <c r="F5" i="22"/>
  <c r="E5" i="22"/>
  <c r="F4" i="22"/>
  <c r="E4" i="22"/>
  <c r="F3" i="22"/>
  <c r="E3" i="22"/>
  <c r="F2" i="22"/>
  <c r="E2" i="22"/>
  <c r="F19" i="21"/>
  <c r="E19" i="21"/>
  <c r="F18" i="21"/>
  <c r="E18" i="21"/>
  <c r="F17" i="21"/>
  <c r="E17" i="21"/>
  <c r="F16" i="21"/>
  <c r="E16" i="21"/>
  <c r="F15" i="21"/>
  <c r="E15" i="21"/>
  <c r="F14" i="21"/>
  <c r="E14" i="21"/>
  <c r="F13" i="21"/>
  <c r="E13" i="21"/>
  <c r="F12" i="21"/>
  <c r="E12" i="21"/>
  <c r="F11" i="21"/>
  <c r="E11" i="21"/>
  <c r="F10" i="21"/>
  <c r="E10" i="21"/>
  <c r="F9" i="21"/>
  <c r="E9" i="21"/>
  <c r="F8" i="21"/>
  <c r="E8" i="21"/>
  <c r="F7" i="21"/>
  <c r="E7" i="21"/>
  <c r="F6" i="21"/>
  <c r="E6" i="21"/>
  <c r="F5" i="21"/>
  <c r="E5" i="21"/>
  <c r="F4" i="21"/>
  <c r="E4" i="21"/>
  <c r="F3" i="21"/>
  <c r="E3" i="21"/>
  <c r="F2" i="21"/>
  <c r="E2" i="21"/>
  <c r="I21" i="9" a="1"/>
  <c r="I21" i="9" s="1"/>
  <c r="E24" i="9" a="1"/>
  <c r="E24" i="9" s="1"/>
  <c r="E23" i="9" a="1"/>
  <c r="E23" i="9" s="1"/>
  <c r="E22" i="9" a="1"/>
  <c r="E22" i="9" s="1"/>
  <c r="B23" i="9"/>
  <c r="B22" i="9"/>
  <c r="A22" i="9"/>
  <c r="K16" i="9"/>
  <c r="K7" i="9"/>
  <c r="J6" i="9"/>
  <c r="J15" i="9" s="1"/>
  <c r="J7" i="9"/>
  <c r="J16" i="9" s="1"/>
  <c r="I5" i="9"/>
  <c r="I14" i="9" s="1"/>
  <c r="I6" i="9"/>
  <c r="I15" i="9" s="1"/>
  <c r="I7" i="9"/>
  <c r="I16" i="9" s="1"/>
  <c r="K18" i="22" l="1"/>
  <c r="K16" i="22"/>
  <c r="K14" i="22"/>
  <c r="K12" i="22"/>
  <c r="K10" i="22"/>
  <c r="K8" i="22"/>
  <c r="K6" i="22"/>
  <c r="K4" i="22"/>
  <c r="K2" i="22"/>
  <c r="K19" i="22"/>
  <c r="K17" i="22"/>
  <c r="K15" i="22"/>
  <c r="K13" i="22"/>
  <c r="K11" i="22"/>
  <c r="K9" i="22"/>
  <c r="K7" i="22"/>
  <c r="K5" i="22"/>
  <c r="J19" i="22"/>
  <c r="J17" i="22"/>
  <c r="J15" i="22"/>
  <c r="J13" i="22"/>
  <c r="J11" i="22"/>
  <c r="J9" i="22"/>
  <c r="J7" i="22"/>
  <c r="J5" i="22"/>
  <c r="J3" i="22"/>
  <c r="J18" i="22"/>
  <c r="J16" i="22"/>
  <c r="J14" i="22"/>
  <c r="J12" i="22"/>
  <c r="J10" i="22"/>
  <c r="J8" i="22"/>
  <c r="J6" i="22"/>
  <c r="J4" i="22"/>
  <c r="N21" i="9"/>
  <c r="L21" i="9"/>
  <c r="J21" i="9"/>
  <c r="M21" i="9"/>
  <c r="K21" i="9"/>
  <c r="I18" i="22" l="1"/>
  <c r="F23" i="9"/>
  <c r="C23" i="9"/>
  <c r="F24" i="9"/>
  <c r="F22" i="9"/>
  <c r="C22" i="9"/>
  <c r="M8" i="10"/>
  <c r="L8" i="10"/>
  <c r="K8" i="10"/>
  <c r="J8" i="10"/>
  <c r="I8" i="10"/>
  <c r="I9" i="10" s="1"/>
  <c r="F19" i="10"/>
  <c r="E19" i="10"/>
  <c r="F18" i="10"/>
  <c r="E18" i="10"/>
  <c r="F17" i="10"/>
  <c r="E17" i="10"/>
  <c r="F16" i="10"/>
  <c r="E16" i="10"/>
  <c r="F15" i="10"/>
  <c r="E15" i="10"/>
  <c r="F14" i="10"/>
  <c r="E14" i="10"/>
  <c r="F13" i="10"/>
  <c r="E13" i="10"/>
  <c r="F12" i="10"/>
  <c r="E12" i="10"/>
  <c r="F11" i="10"/>
  <c r="E11" i="10"/>
  <c r="F10" i="10"/>
  <c r="E10" i="10"/>
  <c r="F9" i="10"/>
  <c r="E9" i="10"/>
  <c r="F8" i="10"/>
  <c r="E8" i="10"/>
  <c r="F7" i="10"/>
  <c r="E7" i="10"/>
  <c r="F6" i="10"/>
  <c r="E6" i="10"/>
  <c r="F5" i="10"/>
  <c r="E5" i="10"/>
  <c r="F4" i="10"/>
  <c r="E4" i="10"/>
  <c r="F3" i="10"/>
  <c r="E3" i="10"/>
  <c r="F2" i="10"/>
  <c r="E2" i="10"/>
  <c r="J14" i="9"/>
  <c r="K15" i="9"/>
  <c r="L16" i="9"/>
  <c r="M17" i="9"/>
  <c r="N18" i="9"/>
  <c r="I13" i="9"/>
  <c r="K9" i="10" l="1"/>
  <c r="M9" i="10"/>
  <c r="F20" i="9" l="1"/>
  <c r="E20" i="9"/>
  <c r="F19" i="9"/>
  <c r="E19" i="9"/>
  <c r="F18" i="9"/>
  <c r="E18" i="9"/>
  <c r="F17" i="9"/>
  <c r="E17" i="9"/>
  <c r="F16" i="9"/>
  <c r="E16" i="9"/>
  <c r="F15" i="9"/>
  <c r="E15" i="9"/>
  <c r="F14" i="9"/>
  <c r="E14" i="9"/>
  <c r="F13" i="9"/>
  <c r="E13" i="9"/>
  <c r="F12" i="9"/>
  <c r="E12" i="9"/>
  <c r="F11" i="9"/>
  <c r="E11" i="9"/>
  <c r="F10" i="9"/>
  <c r="E10" i="9"/>
  <c r="F9" i="9"/>
  <c r="E9" i="9"/>
  <c r="F8" i="9"/>
  <c r="E8" i="9"/>
  <c r="F7" i="9"/>
  <c r="E7" i="9"/>
  <c r="F6" i="9"/>
  <c r="E6" i="9"/>
  <c r="F5" i="9"/>
  <c r="E5" i="9"/>
  <c r="F4" i="9"/>
  <c r="E4" i="9"/>
  <c r="F3" i="9"/>
  <c r="E3" i="9"/>
  <c r="C16" i="7"/>
  <c r="B16" i="7"/>
  <c r="C15" i="7"/>
  <c r="B15" i="7"/>
  <c r="C14" i="7"/>
  <c r="B14" i="7"/>
  <c r="C14" i="6"/>
  <c r="C15" i="6"/>
  <c r="C16" i="6"/>
  <c r="B16" i="6"/>
  <c r="B15" i="6"/>
  <c r="B14" i="6"/>
  <c r="H19" i="5"/>
  <c r="G19" i="5"/>
  <c r="H18" i="5"/>
  <c r="G18" i="5"/>
  <c r="H17" i="5"/>
  <c r="G17" i="5"/>
  <c r="H16" i="5"/>
  <c r="G16" i="5"/>
  <c r="H15" i="5"/>
  <c r="G15" i="5"/>
  <c r="H14" i="5"/>
  <c r="G14" i="5"/>
  <c r="H13" i="5"/>
  <c r="G13" i="5"/>
  <c r="H12" i="5"/>
  <c r="G12" i="5"/>
  <c r="K12" i="5"/>
  <c r="K13" i="5" s="1"/>
  <c r="H11" i="5"/>
  <c r="G11" i="5"/>
  <c r="H10" i="5"/>
  <c r="G10" i="5"/>
  <c r="H9" i="5"/>
  <c r="G9" i="5"/>
  <c r="H8" i="5"/>
  <c r="G8" i="5"/>
  <c r="H7" i="5"/>
  <c r="G7" i="5"/>
  <c r="H6" i="5"/>
  <c r="G6" i="5"/>
  <c r="H5" i="5"/>
  <c r="G5" i="5"/>
  <c r="H4" i="5"/>
  <c r="G4" i="5"/>
  <c r="H3" i="5"/>
  <c r="G3" i="5"/>
  <c r="H2" i="5"/>
  <c r="G2" i="5"/>
  <c r="M9" i="9" l="1"/>
  <c r="M18" i="9" s="1"/>
  <c r="L8" i="9"/>
  <c r="L17" i="9" s="1"/>
  <c r="K8" i="9"/>
  <c r="K17" i="9" s="1"/>
  <c r="J8" i="9"/>
  <c r="J17" i="9" s="1"/>
  <c r="I8" i="9"/>
  <c r="I17" i="9" s="1"/>
  <c r="K9" i="9"/>
  <c r="K18" i="9" s="1"/>
  <c r="L9" i="9"/>
  <c r="L18" i="9" s="1"/>
  <c r="J9" i="9"/>
  <c r="J18" i="9" s="1"/>
  <c r="I9" i="9"/>
  <c r="I18" i="9" s="1"/>
  <c r="M13" i="5"/>
  <c r="O12" i="5"/>
  <c r="N12" i="5"/>
  <c r="O13" i="5" l="1"/>
  <c r="D2" i="1" l="1"/>
  <c r="C2" i="1"/>
</calcChain>
</file>

<file path=xl/sharedStrings.xml><?xml version="1.0" encoding="utf-8"?>
<sst xmlns="http://schemas.openxmlformats.org/spreadsheetml/2006/main" count="394" uniqueCount="114">
  <si>
    <t>Medication</t>
  </si>
  <si>
    <t>HDL</t>
  </si>
  <si>
    <t>Medication A</t>
  </si>
  <si>
    <t>Medication B</t>
  </si>
  <si>
    <t>Placebo</t>
  </si>
  <si>
    <t>Vector 1</t>
  </si>
  <si>
    <t>Vector 2</t>
  </si>
  <si>
    <t>F</t>
  </si>
  <si>
    <t>Grand Total</t>
  </si>
  <si>
    <t>Anova: Two-Factor With Replication</t>
  </si>
  <si>
    <t>SUMMARY</t>
  </si>
  <si>
    <t>Total</t>
  </si>
  <si>
    <t>Count</t>
  </si>
  <si>
    <t>Sum</t>
  </si>
  <si>
    <t>Average</t>
  </si>
  <si>
    <t>Variance</t>
  </si>
  <si>
    <t>ANOVA</t>
  </si>
  <si>
    <t>SS</t>
  </si>
  <si>
    <t>df</t>
  </si>
  <si>
    <t>MS</t>
  </si>
  <si>
    <t>P-value</t>
  </si>
  <si>
    <t>F crit</t>
  </si>
  <si>
    <t>Sample</t>
  </si>
  <si>
    <t>Columns</t>
  </si>
  <si>
    <t>Interaction</t>
  </si>
  <si>
    <t>Within</t>
  </si>
  <si>
    <t>Treatment</t>
  </si>
  <si>
    <t>Score</t>
  </si>
  <si>
    <t>Tx</t>
  </si>
  <si>
    <t>Pt1</t>
  </si>
  <si>
    <t>Pt2</t>
  </si>
  <si>
    <t>Tx Pt1</t>
  </si>
  <si>
    <t>Tx Pt2</t>
  </si>
  <si>
    <t>SUMMARY OUTPUT</t>
  </si>
  <si>
    <t>Medical</t>
  </si>
  <si>
    <t>Inpatient</t>
  </si>
  <si>
    <t>Outpatient</t>
  </si>
  <si>
    <t>Regression</t>
  </si>
  <si>
    <t>Residual</t>
  </si>
  <si>
    <t>Short Stay</t>
  </si>
  <si>
    <t>Main Effects</t>
  </si>
  <si>
    <t>Interactions</t>
  </si>
  <si>
    <t>Surgical</t>
  </si>
  <si>
    <t>Effects</t>
  </si>
  <si>
    <t>Patient Type 1</t>
  </si>
  <si>
    <t>Patient Type 2</t>
  </si>
  <si>
    <t>Tx by Patient Type 1</t>
  </si>
  <si>
    <t>Tx by Patient Type 2</t>
  </si>
  <si>
    <t>Significance F</t>
  </si>
  <si>
    <t>Count of Score</t>
  </si>
  <si>
    <t>Patient Type</t>
  </si>
  <si>
    <t>Averages</t>
  </si>
  <si>
    <t>Proportion of Var</t>
  </si>
  <si>
    <t>PT1</t>
  </si>
  <si>
    <t>PT2</t>
  </si>
  <si>
    <t>Tx PT1</t>
  </si>
  <si>
    <t>Tx PT2</t>
  </si>
  <si>
    <t>Correlation Matrix</t>
  </si>
  <si>
    <t>Total Sum of Squares</t>
  </si>
  <si>
    <t>49% of Weight explained by Age</t>
  </si>
  <si>
    <t>Weight</t>
  </si>
  <si>
    <t>36% variance of Weight</t>
  </si>
  <si>
    <t>shared by Height</t>
  </si>
  <si>
    <t>Age</t>
  </si>
  <si>
    <t>Height</t>
  </si>
  <si>
    <t xml:space="preserve">30% variance shared by Age and Height </t>
  </si>
  <si>
    <t>Variance shared by Age, Weight and Height</t>
  </si>
  <si>
    <t>Kept by Age</t>
  </si>
  <si>
    <t>Kept by Height</t>
  </si>
  <si>
    <t>Shared by Age and Height, Assigned to Age</t>
  </si>
  <si>
    <t>Regression coefficients</t>
  </si>
  <si>
    <r>
      <t>R</t>
    </r>
    <r>
      <rPr>
        <b/>
        <vertAlign val="superscript"/>
        <sz val="12"/>
        <color theme="1"/>
        <rFont val="Calibri"/>
        <family val="2"/>
        <scheme val="minor"/>
      </rPr>
      <t>2</t>
    </r>
    <r>
      <rPr>
        <b/>
        <sz val="12"/>
        <color theme="1"/>
        <rFont val="Calibri"/>
        <family val="2"/>
        <scheme val="minor"/>
      </rPr>
      <t xml:space="preserve"> Matrix</t>
    </r>
  </si>
  <si>
    <t>via LINEST()</t>
  </si>
  <si>
    <t>Intercept</t>
  </si>
  <si>
    <t>Source of Variation</t>
  </si>
  <si>
    <t>Regression Statistics</t>
  </si>
  <si>
    <t>Multiple R</t>
  </si>
  <si>
    <t>R Square</t>
  </si>
  <si>
    <t>Adjusted R Square</t>
  </si>
  <si>
    <t>Standard Error</t>
  </si>
  <si>
    <t>Observations</t>
  </si>
  <si>
    <t>Coefficients</t>
  </si>
  <si>
    <t>t Stat</t>
  </si>
  <si>
    <t>Lower 95%</t>
  </si>
  <si>
    <t>Upper 95%</t>
  </si>
  <si>
    <t>Lower 95.0%</t>
  </si>
  <si>
    <t>Upper 95.0%</t>
  </si>
  <si>
    <t>X Variable 1</t>
  </si>
  <si>
    <t>X Variable 2</t>
  </si>
  <si>
    <t>X Variable 3</t>
  </si>
  <si>
    <t>X Variable 4</t>
  </si>
  <si>
    <t>X Variable 5</t>
  </si>
  <si>
    <t>=RSQ($A$2:$A$19,D2:D19-TREND(D2:D19,$B2:C19))</t>
  </si>
  <si>
    <t>=RSQ(A2:A19,C2:C19-TREND(C2:C19,B2:B19))</t>
  </si>
  <si>
    <t>=RSQ(A2:A19,B2:B19)</t>
  </si>
  <si>
    <t>=TREND(C2:C19,B2:B19)</t>
  </si>
  <si>
    <t>=C2:C19-TREND(C2:C19,B2:B19)</t>
  </si>
  <si>
    <t>=RSQ(A2:A19,D2:D19)</t>
  </si>
  <si>
    <t>Sex</t>
  </si>
  <si>
    <t>M</t>
  </si>
  <si>
    <t>Sex Vector</t>
  </si>
  <si>
    <t>Anova: Single Factor</t>
  </si>
  <si>
    <t>Groups</t>
  </si>
  <si>
    <t>Between Groups</t>
  </si>
  <si>
    <t>Within Groups</t>
  </si>
  <si>
    <t>B2:B19</t>
  </si>
  <si>
    <t>B2:B19 Pt1</t>
  </si>
  <si>
    <t>B2:B19 Pt2</t>
  </si>
  <si>
    <t>=TREND(Pt_1,B2:B19)</t>
  </si>
  <si>
    <t>=Pt_1-TREND(Pt_1,B2:B19)</t>
  </si>
  <si>
    <t>A2:A19</t>
  </si>
  <si>
    <t>=RSQ(A2:A19,Pt_1-TREND(Pt_1,B2:B19))</t>
  </si>
  <si>
    <t>=RSQ(A2:A19,K2:K19)</t>
  </si>
  <si>
    <t>start here for 4-6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</si>
</sst>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0.000"/>
    <numFmt numFmtId="165" formatCode="0.0"/>
  </numFmts>
  <fonts count="1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0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0"/>
      <name val="Arial"/>
      <family val="2"/>
    </font>
    <font>
      <b/>
      <u/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i/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0"/>
      <name val="Arial"/>
      <family val="2"/>
    </font>
    <font>
      <b/>
      <vertAlign val="superscript"/>
      <sz val="12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8" tint="0.79998168889431442"/>
        <bgColor indexed="64"/>
      </patternFill>
    </fill>
  </fills>
  <borders count="17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/>
      <bottom style="medium">
        <color indexed="18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thin">
        <color indexed="64"/>
      </right>
      <top/>
      <bottom/>
      <diagonal/>
    </border>
  </borders>
  <cellStyleXfs count="3">
    <xf numFmtId="0" fontId="0" fillId="0" borderId="0"/>
    <xf numFmtId="0" fontId="4" fillId="0" borderId="0"/>
    <xf numFmtId="9" fontId="9" fillId="0" borderId="0" applyFont="0" applyFill="0" applyBorder="0" applyAlignment="0" applyProtection="0"/>
  </cellStyleXfs>
  <cellXfs count="166">
    <xf numFmtId="0" fontId="0" fillId="0" borderId="0" xfId="0"/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2" borderId="3" xfId="0" applyFill="1" applyBorder="1"/>
    <xf numFmtId="0" fontId="0" fillId="2" borderId="4" xfId="0" applyFill="1" applyBorder="1"/>
    <xf numFmtId="0" fontId="0" fillId="3" borderId="3" xfId="0" applyFill="1" applyBorder="1"/>
    <xf numFmtId="0" fontId="0" fillId="3" borderId="4" xfId="0" applyFill="1" applyBorder="1"/>
    <xf numFmtId="0" fontId="0" fillId="4" borderId="3" xfId="0" applyFill="1" applyBorder="1"/>
    <xf numFmtId="0" fontId="0" fillId="4" borderId="4" xfId="0" applyFill="1" applyBorder="1"/>
    <xf numFmtId="0" fontId="0" fillId="4" borderId="5" xfId="0" applyFill="1" applyBorder="1"/>
    <xf numFmtId="0" fontId="0" fillId="4" borderId="6" xfId="0" applyFill="1" applyBorder="1"/>
    <xf numFmtId="0" fontId="0" fillId="0" borderId="3" xfId="0" applyFill="1" applyBorder="1"/>
    <xf numFmtId="0" fontId="0" fillId="0" borderId="5" xfId="0" applyFill="1" applyBorder="1"/>
    <xf numFmtId="0" fontId="0" fillId="0" borderId="7" xfId="0" applyFill="1" applyBorder="1"/>
    <xf numFmtId="0" fontId="0" fillId="0" borderId="0" xfId="0" applyBorder="1"/>
    <xf numFmtId="0" fontId="0" fillId="0" borderId="0" xfId="0" applyNumberFormat="1"/>
    <xf numFmtId="0" fontId="0" fillId="0" borderId="0" xfId="0" pivotButton="1"/>
    <xf numFmtId="0" fontId="0" fillId="0" borderId="0" xfId="0" applyAlignment="1">
      <alignment horizontal="left"/>
    </xf>
    <xf numFmtId="0" fontId="0" fillId="0" borderId="0" xfId="0" applyFill="1" applyBorder="1" applyAlignment="1"/>
    <xf numFmtId="0" fontId="2" fillId="0" borderId="12" xfId="0" applyFont="1" applyFill="1" applyBorder="1" applyAlignment="1">
      <alignment horizontal="right"/>
    </xf>
    <xf numFmtId="0" fontId="0" fillId="0" borderId="10" xfId="0" applyFill="1" applyBorder="1" applyAlignment="1"/>
    <xf numFmtId="0" fontId="3" fillId="0" borderId="13" xfId="0" applyFont="1" applyFill="1" applyBorder="1" applyAlignment="1">
      <alignment horizontal="center"/>
    </xf>
    <xf numFmtId="165" fontId="0" fillId="0" borderId="0" xfId="0" applyNumberFormat="1" applyFill="1" applyBorder="1" applyAlignment="1"/>
    <xf numFmtId="0" fontId="0" fillId="0" borderId="0" xfId="0" applyAlignment="1">
      <alignment horizontal="right"/>
    </xf>
    <xf numFmtId="0" fontId="1" fillId="0" borderId="0" xfId="0" applyFont="1" applyBorder="1"/>
    <xf numFmtId="0" fontId="1" fillId="0" borderId="0" xfId="0" applyFont="1" applyFill="1" applyBorder="1"/>
    <xf numFmtId="0" fontId="1" fillId="0" borderId="0" xfId="0" applyFont="1"/>
    <xf numFmtId="1" fontId="0" fillId="0" borderId="9" xfId="0" applyNumberFormat="1" applyFill="1" applyBorder="1"/>
    <xf numFmtId="1" fontId="0" fillId="0" borderId="8" xfId="0" applyNumberFormat="1" applyFill="1" applyBorder="1"/>
    <xf numFmtId="1" fontId="0" fillId="0" borderId="0" xfId="0" applyNumberFormat="1" applyFill="1" applyBorder="1"/>
    <xf numFmtId="1" fontId="0" fillId="0" borderId="4" xfId="0" applyNumberFormat="1" applyFill="1" applyBorder="1"/>
    <xf numFmtId="1" fontId="0" fillId="0" borderId="10" xfId="0" applyNumberFormat="1" applyFill="1" applyBorder="1"/>
    <xf numFmtId="1" fontId="0" fillId="0" borderId="6" xfId="0" applyNumberFormat="1" applyFill="1" applyBorder="1"/>
    <xf numFmtId="0" fontId="0" fillId="5" borderId="7" xfId="0" applyFill="1" applyBorder="1"/>
    <xf numFmtId="1" fontId="0" fillId="5" borderId="9" xfId="0" applyNumberFormat="1" applyFill="1" applyBorder="1"/>
    <xf numFmtId="1" fontId="0" fillId="5" borderId="8" xfId="0" applyNumberFormat="1" applyFill="1" applyBorder="1"/>
    <xf numFmtId="0" fontId="0" fillId="5" borderId="3" xfId="0" applyFill="1" applyBorder="1"/>
    <xf numFmtId="1" fontId="0" fillId="5" borderId="0" xfId="0" applyNumberFormat="1" applyFill="1" applyBorder="1"/>
    <xf numFmtId="1" fontId="0" fillId="5" borderId="4" xfId="0" applyNumberFormat="1" applyFill="1" applyBorder="1"/>
    <xf numFmtId="0" fontId="0" fillId="5" borderId="5" xfId="0" applyFill="1" applyBorder="1"/>
    <xf numFmtId="1" fontId="0" fillId="5" borderId="10" xfId="0" applyNumberFormat="1" applyFill="1" applyBorder="1"/>
    <xf numFmtId="1" fontId="0" fillId="5" borderId="6" xfId="0" applyNumberFormat="1" applyFill="1" applyBorder="1"/>
    <xf numFmtId="0" fontId="1" fillId="0" borderId="7" xfId="0" applyFont="1" applyBorder="1" applyAlignment="1">
      <alignment horizontal="centerContinuous"/>
    </xf>
    <xf numFmtId="0" fontId="1" fillId="0" borderId="9" xfId="0" applyFont="1" applyBorder="1" applyAlignment="1">
      <alignment horizontal="centerContinuous"/>
    </xf>
    <xf numFmtId="0" fontId="1" fillId="0" borderId="8" xfId="0" applyFont="1" applyBorder="1" applyAlignment="1">
      <alignment horizontal="centerContinuous"/>
    </xf>
    <xf numFmtId="0" fontId="1" fillId="0" borderId="3" xfId="0" applyFont="1" applyFill="1" applyBorder="1" applyAlignment="1">
      <alignment horizontal="center"/>
    </xf>
    <xf numFmtId="0" fontId="1" fillId="0" borderId="0" xfId="0" applyFont="1" applyFill="1" applyBorder="1" applyAlignment="1">
      <alignment horizontal="center"/>
    </xf>
    <xf numFmtId="0" fontId="1" fillId="0" borderId="4" xfId="0" applyFont="1" applyFill="1" applyBorder="1" applyAlignment="1">
      <alignment horizontal="center"/>
    </xf>
    <xf numFmtId="0" fontId="1" fillId="0" borderId="7" xfId="0" applyFont="1" applyBorder="1"/>
    <xf numFmtId="164" fontId="0" fillId="0" borderId="14" xfId="0" applyNumberFormat="1" applyBorder="1"/>
    <xf numFmtId="164" fontId="0" fillId="0" borderId="7" xfId="0" applyNumberFormat="1" applyBorder="1"/>
    <xf numFmtId="164" fontId="0" fillId="0" borderId="8" xfId="0" applyNumberFormat="1" applyBorder="1"/>
    <xf numFmtId="164" fontId="0" fillId="0" borderId="0" xfId="0" applyNumberFormat="1"/>
    <xf numFmtId="0" fontId="1" fillId="0" borderId="5" xfId="0" applyFont="1" applyBorder="1"/>
    <xf numFmtId="164" fontId="0" fillId="0" borderId="5" xfId="0" applyNumberFormat="1" applyBorder="1"/>
    <xf numFmtId="165" fontId="0" fillId="0" borderId="10" xfId="0" applyNumberFormat="1" applyFill="1" applyBorder="1" applyAlignment="1"/>
    <xf numFmtId="165" fontId="0" fillId="0" borderId="15" xfId="0" applyNumberFormat="1" applyBorder="1"/>
    <xf numFmtId="165" fontId="0" fillId="0" borderId="6" xfId="0" applyNumberFormat="1" applyBorder="1"/>
    <xf numFmtId="0" fontId="1" fillId="0" borderId="6" xfId="0" applyFont="1" applyFill="1" applyBorder="1" applyAlignment="1">
      <alignment horizontal="center"/>
    </xf>
    <xf numFmtId="2" fontId="0" fillId="0" borderId="0" xfId="0" applyNumberFormat="1" applyFill="1" applyBorder="1"/>
    <xf numFmtId="0" fontId="0" fillId="6" borderId="1" xfId="0" applyFill="1" applyBorder="1" applyAlignment="1">
      <alignment horizontal="center"/>
    </xf>
    <xf numFmtId="0" fontId="0" fillId="6" borderId="11" xfId="0" applyFill="1" applyBorder="1" applyAlignment="1">
      <alignment horizontal="center"/>
    </xf>
    <xf numFmtId="0" fontId="0" fillId="6" borderId="2" xfId="0" applyFill="1" applyBorder="1" applyAlignment="1">
      <alignment horizontal="center"/>
    </xf>
    <xf numFmtId="0" fontId="0" fillId="6" borderId="7" xfId="0" applyFill="1" applyBorder="1"/>
    <xf numFmtId="2" fontId="0" fillId="6" borderId="9" xfId="0" applyNumberFormat="1" applyFill="1" applyBorder="1"/>
    <xf numFmtId="2" fontId="0" fillId="6" borderId="8" xfId="0" applyNumberFormat="1" applyFill="1" applyBorder="1"/>
    <xf numFmtId="0" fontId="0" fillId="6" borderId="3" xfId="0" applyFill="1" applyBorder="1"/>
    <xf numFmtId="2" fontId="0" fillId="6" borderId="0" xfId="0" applyNumberFormat="1" applyFill="1" applyBorder="1"/>
    <xf numFmtId="2" fontId="0" fillId="6" borderId="4" xfId="0" applyNumberFormat="1" applyFill="1" applyBorder="1"/>
    <xf numFmtId="0" fontId="0" fillId="6" borderId="5" xfId="0" applyFill="1" applyBorder="1"/>
    <xf numFmtId="2" fontId="0" fillId="6" borderId="10" xfId="0" applyNumberFormat="1" applyFill="1" applyBorder="1"/>
    <xf numFmtId="2" fontId="0" fillId="6" borderId="6" xfId="0" applyNumberFormat="1" applyFill="1" applyBorder="1"/>
    <xf numFmtId="165" fontId="0" fillId="0" borderId="0" xfId="0" applyNumberFormat="1"/>
    <xf numFmtId="165" fontId="0" fillId="0" borderId="7" xfId="0" applyNumberFormat="1" applyBorder="1"/>
    <xf numFmtId="165" fontId="0" fillId="0" borderId="8" xfId="0" applyNumberFormat="1" applyBorder="1"/>
    <xf numFmtId="165" fontId="0" fillId="0" borderId="3" xfId="0" applyNumberFormat="1" applyBorder="1"/>
    <xf numFmtId="165" fontId="0" fillId="0" borderId="4" xfId="0" applyNumberFormat="1" applyBorder="1"/>
    <xf numFmtId="165" fontId="0" fillId="0" borderId="5" xfId="0" applyNumberFormat="1" applyBorder="1"/>
    <xf numFmtId="0" fontId="1" fillId="0" borderId="0" xfId="0" applyFont="1" applyAlignment="1">
      <alignment horizontal="centerContinuous"/>
    </xf>
    <xf numFmtId="0" fontId="0" fillId="0" borderId="0" xfId="0" applyAlignment="1">
      <alignment horizontal="centerContinuous"/>
    </xf>
    <xf numFmtId="0" fontId="5" fillId="0" borderId="0" xfId="0" applyFont="1" applyFill="1" applyBorder="1" applyAlignment="1">
      <alignment horizontal="left"/>
    </xf>
    <xf numFmtId="1" fontId="5" fillId="0" borderId="0" xfId="0" applyNumberFormat="1" applyFont="1" applyFill="1" applyBorder="1" applyAlignment="1"/>
    <xf numFmtId="0" fontId="6" fillId="0" borderId="0" xfId="0" applyFont="1"/>
    <xf numFmtId="0" fontId="7" fillId="0" borderId="0" xfId="0" applyFont="1" applyBorder="1" applyAlignment="1">
      <alignment horizontal="centerContinuous"/>
    </xf>
    <xf numFmtId="0" fontId="7" fillId="0" borderId="16" xfId="0" applyFont="1" applyBorder="1" applyAlignment="1">
      <alignment horizontal="centerContinuous"/>
    </xf>
    <xf numFmtId="0" fontId="7" fillId="0" borderId="0" xfId="0" applyFont="1" applyBorder="1"/>
    <xf numFmtId="0" fontId="7" fillId="0" borderId="1" xfId="0" applyFont="1" applyFill="1" applyBorder="1"/>
    <xf numFmtId="0" fontId="7" fillId="0" borderId="11" xfId="0" applyFont="1" applyFill="1" applyBorder="1"/>
    <xf numFmtId="0" fontId="7" fillId="0" borderId="2" xfId="0" applyFont="1" applyFill="1" applyBorder="1"/>
    <xf numFmtId="2" fontId="6" fillId="0" borderId="7" xfId="0" applyNumberFormat="1" applyFont="1" applyFill="1" applyBorder="1"/>
    <xf numFmtId="1" fontId="6" fillId="0" borderId="9" xfId="0" applyNumberFormat="1" applyFont="1" applyFill="1" applyBorder="1"/>
    <xf numFmtId="1" fontId="6" fillId="0" borderId="8" xfId="0" applyNumberFormat="1" applyFont="1" applyFill="1" applyBorder="1"/>
    <xf numFmtId="0" fontId="8" fillId="0" borderId="13" xfId="0" applyFont="1" applyFill="1" applyBorder="1" applyAlignment="1">
      <alignment horizontal="center"/>
    </xf>
    <xf numFmtId="2" fontId="6" fillId="0" borderId="3" xfId="0" applyNumberFormat="1" applyFont="1" applyFill="1" applyBorder="1"/>
    <xf numFmtId="1" fontId="6" fillId="0" borderId="0" xfId="0" applyNumberFormat="1" applyFont="1" applyFill="1" applyBorder="1"/>
    <xf numFmtId="1" fontId="6" fillId="0" borderId="4" xfId="0" applyNumberFormat="1" applyFont="1" applyFill="1" applyBorder="1"/>
    <xf numFmtId="0" fontId="6" fillId="0" borderId="0" xfId="0" applyFont="1" applyFill="1" applyBorder="1" applyAlignment="1"/>
    <xf numFmtId="2" fontId="6" fillId="0" borderId="5" xfId="0" applyNumberFormat="1" applyFont="1" applyFill="1" applyBorder="1"/>
    <xf numFmtId="1" fontId="6" fillId="0" borderId="10" xfId="0" applyNumberFormat="1" applyFont="1" applyFill="1" applyBorder="1"/>
    <xf numFmtId="1" fontId="6" fillId="0" borderId="6" xfId="0" applyNumberFormat="1" applyFont="1" applyFill="1" applyBorder="1"/>
    <xf numFmtId="2" fontId="6" fillId="5" borderId="7" xfId="0" applyNumberFormat="1" applyFont="1" applyFill="1" applyBorder="1"/>
    <xf numFmtId="1" fontId="6" fillId="5" borderId="9" xfId="0" applyNumberFormat="1" applyFont="1" applyFill="1" applyBorder="1"/>
    <xf numFmtId="1" fontId="6" fillId="5" borderId="8" xfId="0" applyNumberFormat="1" applyFont="1" applyFill="1" applyBorder="1"/>
    <xf numFmtId="2" fontId="6" fillId="5" borderId="3" xfId="0" applyNumberFormat="1" applyFont="1" applyFill="1" applyBorder="1"/>
    <xf numFmtId="1" fontId="6" fillId="5" borderId="0" xfId="0" applyNumberFormat="1" applyFont="1" applyFill="1" applyBorder="1"/>
    <xf numFmtId="1" fontId="6" fillId="5" borderId="4" xfId="0" applyNumberFormat="1" applyFont="1" applyFill="1" applyBorder="1"/>
    <xf numFmtId="2" fontId="6" fillId="5" borderId="5" xfId="0" applyNumberFormat="1" applyFont="1" applyFill="1" applyBorder="1"/>
    <xf numFmtId="1" fontId="6" fillId="5" borderId="10" xfId="0" applyNumberFormat="1" applyFont="1" applyFill="1" applyBorder="1"/>
    <xf numFmtId="1" fontId="6" fillId="5" borderId="6" xfId="0" applyNumberFormat="1" applyFont="1" applyFill="1" applyBorder="1"/>
    <xf numFmtId="0" fontId="6" fillId="0" borderId="10" xfId="0" applyFont="1" applyFill="1" applyBorder="1" applyAlignment="1"/>
    <xf numFmtId="164" fontId="6" fillId="0" borderId="0" xfId="0" applyNumberFormat="1" applyFont="1" applyFill="1" applyBorder="1" applyAlignment="1"/>
    <xf numFmtId="164" fontId="6" fillId="0" borderId="10" xfId="0" applyNumberFormat="1" applyFont="1" applyFill="1" applyBorder="1" applyAlignment="1"/>
    <xf numFmtId="165" fontId="0" fillId="0" borderId="7" xfId="0" applyNumberFormat="1" applyFill="1" applyBorder="1"/>
    <xf numFmtId="165" fontId="0" fillId="0" borderId="3" xfId="0" applyNumberFormat="1" applyFill="1" applyBorder="1"/>
    <xf numFmtId="165" fontId="0" fillId="0" borderId="5" xfId="0" applyNumberFormat="1" applyFill="1" applyBorder="1"/>
    <xf numFmtId="165" fontId="0" fillId="5" borderId="7" xfId="0" applyNumberFormat="1" applyFill="1" applyBorder="1"/>
    <xf numFmtId="165" fontId="0" fillId="5" borderId="3" xfId="0" applyNumberFormat="1" applyFill="1" applyBorder="1"/>
    <xf numFmtId="165" fontId="0" fillId="5" borderId="5" xfId="0" applyNumberFormat="1" applyFill="1" applyBorder="1"/>
    <xf numFmtId="0" fontId="0" fillId="0" borderId="1" xfId="0" applyBorder="1"/>
    <xf numFmtId="0" fontId="0" fillId="0" borderId="11" xfId="0" applyBorder="1" applyAlignment="1">
      <alignment horizontal="right"/>
    </xf>
    <xf numFmtId="165" fontId="0" fillId="0" borderId="2" xfId="0" applyNumberFormat="1" applyFill="1" applyBorder="1" applyAlignment="1"/>
    <xf numFmtId="164" fontId="0" fillId="0" borderId="9" xfId="0" applyNumberFormat="1" applyBorder="1"/>
    <xf numFmtId="9" fontId="10" fillId="0" borderId="0" xfId="1" applyNumberFormat="1" applyFont="1"/>
    <xf numFmtId="0" fontId="4" fillId="0" borderId="0" xfId="1"/>
    <xf numFmtId="0" fontId="10" fillId="0" borderId="0" xfId="1" applyFont="1"/>
    <xf numFmtId="9" fontId="10" fillId="0" borderId="0" xfId="1" applyNumberFormat="1" applyFont="1" applyAlignment="1">
      <alignment horizontal="left"/>
    </xf>
    <xf numFmtId="0" fontId="10" fillId="0" borderId="0" xfId="1" applyFont="1" applyAlignment="1">
      <alignment horizontal="center"/>
    </xf>
    <xf numFmtId="164" fontId="6" fillId="0" borderId="0" xfId="0" applyNumberFormat="1" applyFont="1"/>
    <xf numFmtId="2" fontId="6" fillId="0" borderId="10" xfId="0" applyNumberFormat="1" applyFont="1" applyFill="1" applyBorder="1" applyAlignment="1"/>
    <xf numFmtId="1" fontId="6" fillId="0" borderId="10" xfId="0" applyNumberFormat="1" applyFont="1" applyFill="1" applyBorder="1" applyAlignment="1"/>
    <xf numFmtId="2" fontId="0" fillId="0" borderId="0" xfId="0" applyNumberFormat="1"/>
    <xf numFmtId="2" fontId="6" fillId="0" borderId="0" xfId="0" applyNumberFormat="1" applyFont="1"/>
    <xf numFmtId="1" fontId="6" fillId="0" borderId="0" xfId="0" applyNumberFormat="1" applyFont="1" applyFill="1" applyBorder="1" applyAlignment="1"/>
    <xf numFmtId="0" fontId="7" fillId="0" borderId="0" xfId="0" applyFont="1"/>
    <xf numFmtId="2" fontId="6" fillId="0" borderId="0" xfId="0" applyNumberFormat="1" applyFont="1" applyFill="1" applyBorder="1" applyAlignment="1"/>
    <xf numFmtId="0" fontId="7" fillId="0" borderId="0" xfId="0" applyFont="1" applyAlignment="1">
      <alignment horizontal="right"/>
    </xf>
    <xf numFmtId="0" fontId="7" fillId="0" borderId="0" xfId="0" applyFont="1" applyAlignment="1">
      <alignment horizontal="centerContinuous"/>
    </xf>
    <xf numFmtId="0" fontId="6" fillId="0" borderId="0" xfId="0" applyFont="1" applyAlignment="1">
      <alignment horizontal="centerContinuous"/>
    </xf>
    <xf numFmtId="2" fontId="6" fillId="0" borderId="7" xfId="0" applyNumberFormat="1" applyFont="1" applyBorder="1"/>
    <xf numFmtId="2" fontId="6" fillId="0" borderId="8" xfId="0" applyNumberFormat="1" applyFont="1" applyBorder="1"/>
    <xf numFmtId="2" fontId="6" fillId="0" borderId="5" xfId="0" applyNumberFormat="1" applyFont="1" applyBorder="1"/>
    <xf numFmtId="2" fontId="6" fillId="0" borderId="6" xfId="0" applyNumberFormat="1" applyFont="1" applyBorder="1"/>
    <xf numFmtId="2" fontId="6" fillId="0" borderId="3" xfId="0" applyNumberFormat="1" applyFont="1" applyBorder="1"/>
    <xf numFmtId="2" fontId="6" fillId="0" borderId="4" xfId="0" applyNumberFormat="1" applyFont="1" applyBorder="1"/>
    <xf numFmtId="2" fontId="1" fillId="0" borderId="0" xfId="0" applyNumberFormat="1" applyFont="1" applyBorder="1"/>
    <xf numFmtId="0" fontId="0" fillId="0" borderId="0" xfId="0" quotePrefix="1"/>
    <xf numFmtId="0" fontId="1" fillId="0" borderId="1" xfId="0" quotePrefix="1" applyFont="1" applyFill="1" applyBorder="1"/>
    <xf numFmtId="164" fontId="0" fillId="0" borderId="2" xfId="2" applyNumberFormat="1" applyFont="1" applyBorder="1"/>
    <xf numFmtId="1" fontId="0" fillId="0" borderId="0" xfId="0" applyNumberFormat="1"/>
    <xf numFmtId="0" fontId="1" fillId="0" borderId="0" xfId="0" quotePrefix="1" applyFont="1"/>
    <xf numFmtId="0" fontId="1" fillId="0" borderId="1" xfId="0" quotePrefix="1" applyFont="1" applyBorder="1"/>
    <xf numFmtId="164" fontId="0" fillId="0" borderId="2" xfId="0" applyNumberFormat="1" applyBorder="1"/>
    <xf numFmtId="164" fontId="0" fillId="0" borderId="0" xfId="0" applyNumberFormat="1" applyFill="1" applyBorder="1" applyAlignment="1"/>
    <xf numFmtId="164" fontId="0" fillId="0" borderId="10" xfId="0" applyNumberFormat="1" applyFill="1" applyBorder="1" applyAlignment="1"/>
    <xf numFmtId="164" fontId="5" fillId="0" borderId="0" xfId="0" applyNumberFormat="1" applyFont="1" applyFill="1" applyBorder="1" applyAlignment="1"/>
    <xf numFmtId="0" fontId="3" fillId="0" borderId="13" xfId="0" applyFont="1" applyFill="1" applyBorder="1" applyAlignment="1">
      <alignment horizontal="centerContinuous"/>
    </xf>
    <xf numFmtId="0" fontId="1" fillId="0" borderId="1" xfId="0" quotePrefix="1" applyFont="1" applyBorder="1" applyAlignment="1">
      <alignment horizontal="right"/>
    </xf>
    <xf numFmtId="164" fontId="0" fillId="0" borderId="2" xfId="0" applyNumberFormat="1" applyBorder="1" applyAlignment="1">
      <alignment horizontal="right"/>
    </xf>
    <xf numFmtId="0" fontId="0" fillId="0" borderId="7" xfId="0" applyBorder="1"/>
    <xf numFmtId="0" fontId="0" fillId="0" borderId="9" xfId="0" applyBorder="1"/>
    <xf numFmtId="0" fontId="0" fillId="0" borderId="8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10" xfId="0" applyBorder="1"/>
    <xf numFmtId="0" fontId="0" fillId="0" borderId="6" xfId="0" applyBorder="1"/>
  </cellXfs>
  <cellStyles count="3">
    <cellStyle name="Normal" xfId="0" builtinId="0"/>
    <cellStyle name="Normal 2" xfId="1"/>
    <cellStyle name="Percent" xfId="2" builtinId="5"/>
  </cellStyles>
  <dxfs count="1">
    <dxf>
      <alignment horizontal="right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pivotCacheDefinition" Target="pivotCache/pivotCacheDefinition1.xml"/><Relationship Id="rId3" Type="http://schemas.openxmlformats.org/officeDocument/2006/relationships/worksheet" Target="worksheets/sheet3.xml"/><Relationship Id="rId21" Type="http://schemas.openxmlformats.org/officeDocument/2006/relationships/sharedStrings" Target="sharedString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externalLink" Target="externalLinks/externalLink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calcChain" Target="calcChain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lineChart>
        <c:grouping val="standard"/>
        <c:varyColors val="0"/>
        <c:ser>
          <c:idx val="0"/>
          <c:order val="0"/>
          <c:tx>
            <c:v>Medical</c:v>
          </c:tx>
          <c:cat>
            <c:strRef>
              <c:f>'Interaction absent'!$A$14:$A$16</c:f>
              <c:strCache>
                <c:ptCount val="3"/>
                <c:pt idx="0">
                  <c:v>Inpatient</c:v>
                </c:pt>
                <c:pt idx="1">
                  <c:v>Outpatient</c:v>
                </c:pt>
                <c:pt idx="2">
                  <c:v>Short Stay</c:v>
                </c:pt>
              </c:strCache>
            </c:strRef>
          </c:cat>
          <c:val>
            <c:numRef>
              <c:f>'Interaction absent'!$B$14:$B$16</c:f>
              <c:numCache>
                <c:formatCode>0.0</c:formatCode>
                <c:ptCount val="3"/>
                <c:pt idx="0">
                  <c:v>84.057863555027595</c:v>
                </c:pt>
                <c:pt idx="1">
                  <c:v>93.8</c:v>
                </c:pt>
                <c:pt idx="2">
                  <c:v>95.187241875928621</c:v>
                </c:pt>
              </c:numCache>
            </c:numRef>
          </c:val>
          <c:smooth val="0"/>
        </c:ser>
        <c:ser>
          <c:idx val="1"/>
          <c:order val="1"/>
          <c:tx>
            <c:v>Surgical</c:v>
          </c:tx>
          <c:cat>
            <c:strRef>
              <c:f>'Interaction absent'!$A$14:$A$16</c:f>
              <c:strCache>
                <c:ptCount val="3"/>
                <c:pt idx="0">
                  <c:v>Inpatient</c:v>
                </c:pt>
                <c:pt idx="1">
                  <c:v>Outpatient</c:v>
                </c:pt>
                <c:pt idx="2">
                  <c:v>Short Stay</c:v>
                </c:pt>
              </c:strCache>
            </c:strRef>
          </c:cat>
          <c:val>
            <c:numRef>
              <c:f>'Interaction absent'!$C$14:$C$16</c:f>
              <c:numCache>
                <c:formatCode>0.0</c:formatCode>
                <c:ptCount val="3"/>
                <c:pt idx="0">
                  <c:v>100.05475571013363</c:v>
                </c:pt>
                <c:pt idx="1">
                  <c:v>105.66666666666667</c:v>
                </c:pt>
                <c:pt idx="2">
                  <c:v>110.5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15029120"/>
        <c:axId val="115030656"/>
      </c:lineChart>
      <c:catAx>
        <c:axId val="115029120"/>
        <c:scaling>
          <c:orientation val="minMax"/>
        </c:scaling>
        <c:delete val="0"/>
        <c:axPos val="b"/>
        <c:majorTickMark val="out"/>
        <c:minorTickMark val="none"/>
        <c:tickLblPos val="nextTo"/>
        <c:crossAx val="115030656"/>
        <c:crosses val="autoZero"/>
        <c:auto val="1"/>
        <c:lblAlgn val="ctr"/>
        <c:lblOffset val="100"/>
        <c:noMultiLvlLbl val="0"/>
      </c:catAx>
      <c:valAx>
        <c:axId val="115030656"/>
        <c:scaling>
          <c:orientation val="minMax"/>
          <c:max val="140"/>
        </c:scaling>
        <c:delete val="0"/>
        <c:axPos val="l"/>
        <c:majorGridlines/>
        <c:numFmt formatCode="0.0" sourceLinked="1"/>
        <c:majorTickMark val="out"/>
        <c:minorTickMark val="none"/>
        <c:tickLblPos val="nextTo"/>
        <c:crossAx val="115029120"/>
        <c:crosses val="autoZero"/>
        <c:crossBetween val="between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lineChart>
        <c:grouping val="standard"/>
        <c:varyColors val="0"/>
        <c:ser>
          <c:idx val="0"/>
          <c:order val="0"/>
          <c:tx>
            <c:v>Medical</c:v>
          </c:tx>
          <c:cat>
            <c:strRef>
              <c:f>'Interaction present'!$A$14:$A$16</c:f>
              <c:strCache>
                <c:ptCount val="3"/>
                <c:pt idx="0">
                  <c:v>Inpatient</c:v>
                </c:pt>
                <c:pt idx="1">
                  <c:v>Outpatient</c:v>
                </c:pt>
                <c:pt idx="2">
                  <c:v>Short Stay</c:v>
                </c:pt>
              </c:strCache>
            </c:strRef>
          </c:cat>
          <c:val>
            <c:numRef>
              <c:f>'Interaction present'!$B$14:$B$16</c:f>
              <c:numCache>
                <c:formatCode>0.0</c:formatCode>
                <c:ptCount val="3"/>
                <c:pt idx="0">
                  <c:v>83.790868893870254</c:v>
                </c:pt>
                <c:pt idx="1">
                  <c:v>116.89022684244979</c:v>
                </c:pt>
                <c:pt idx="2">
                  <c:v>90.041295664139795</c:v>
                </c:pt>
              </c:numCache>
            </c:numRef>
          </c:val>
          <c:smooth val="0"/>
        </c:ser>
        <c:ser>
          <c:idx val="1"/>
          <c:order val="1"/>
          <c:tx>
            <c:v>Surgical</c:v>
          </c:tx>
          <c:cat>
            <c:strRef>
              <c:f>'Interaction present'!$A$14:$A$16</c:f>
              <c:strCache>
                <c:ptCount val="3"/>
                <c:pt idx="0">
                  <c:v>Inpatient</c:v>
                </c:pt>
                <c:pt idx="1">
                  <c:v>Outpatient</c:v>
                </c:pt>
                <c:pt idx="2">
                  <c:v>Short Stay</c:v>
                </c:pt>
              </c:strCache>
            </c:strRef>
          </c:cat>
          <c:val>
            <c:numRef>
              <c:f>'Interaction present'!$C$14:$C$16</c:f>
              <c:numCache>
                <c:formatCode>0.0</c:formatCode>
                <c:ptCount val="3"/>
                <c:pt idx="0">
                  <c:v>100.05475571013363</c:v>
                </c:pt>
                <c:pt idx="1">
                  <c:v>101.81457292198512</c:v>
                </c:pt>
                <c:pt idx="2">
                  <c:v>120.49291982045641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15438336"/>
        <c:axId val="115439872"/>
      </c:lineChart>
      <c:catAx>
        <c:axId val="115438336"/>
        <c:scaling>
          <c:orientation val="minMax"/>
        </c:scaling>
        <c:delete val="0"/>
        <c:axPos val="b"/>
        <c:majorTickMark val="out"/>
        <c:minorTickMark val="none"/>
        <c:tickLblPos val="nextTo"/>
        <c:crossAx val="115439872"/>
        <c:crosses val="autoZero"/>
        <c:auto val="1"/>
        <c:lblAlgn val="ctr"/>
        <c:lblOffset val="100"/>
        <c:noMultiLvlLbl val="0"/>
      </c:catAx>
      <c:valAx>
        <c:axId val="115439872"/>
        <c:scaling>
          <c:orientation val="minMax"/>
        </c:scaling>
        <c:delete val="0"/>
        <c:axPos val="l"/>
        <c:majorGridlines/>
        <c:numFmt formatCode="0.0" sourceLinked="1"/>
        <c:majorTickMark val="out"/>
        <c:minorTickMark val="none"/>
        <c:tickLblPos val="nextTo"/>
        <c:crossAx val="115438336"/>
        <c:crosses val="autoZero"/>
        <c:crossBetween val="between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466725</xdr:colOff>
      <xdr:row>1</xdr:row>
      <xdr:rowOff>28575</xdr:rowOff>
    </xdr:from>
    <xdr:to>
      <xdr:col>11</xdr:col>
      <xdr:colOff>161925</xdr:colOff>
      <xdr:row>20</xdr:row>
      <xdr:rowOff>119062</xdr:rowOff>
    </xdr:to>
    <xdr:graphicFrame macro="">
      <xdr:nvGraphicFramePr>
        <xdr:cNvPr id="2" name="Chart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466725</xdr:colOff>
      <xdr:row>1</xdr:row>
      <xdr:rowOff>28575</xdr:rowOff>
    </xdr:from>
    <xdr:to>
      <xdr:col>11</xdr:col>
      <xdr:colOff>161925</xdr:colOff>
      <xdr:row>20</xdr:row>
      <xdr:rowOff>119062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590550</xdr:colOff>
      <xdr:row>5</xdr:row>
      <xdr:rowOff>28575</xdr:rowOff>
    </xdr:from>
    <xdr:to>
      <xdr:col>9</xdr:col>
      <xdr:colOff>47625</xdr:colOff>
      <xdr:row>15</xdr:row>
      <xdr:rowOff>142875</xdr:rowOff>
    </xdr:to>
    <xdr:sp macro="" textlink="">
      <xdr:nvSpPr>
        <xdr:cNvPr id="2" name="Oval 1"/>
        <xdr:cNvSpPr/>
      </xdr:nvSpPr>
      <xdr:spPr>
        <a:xfrm>
          <a:off x="1809750" y="838200"/>
          <a:ext cx="1895475" cy="1733550"/>
        </a:xfrm>
        <a:prstGeom prst="ellipse">
          <a:avLst/>
        </a:prstGeom>
        <a:solidFill>
          <a:schemeClr val="accent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 anchorCtr="0"/>
        <a:lstStyle/>
        <a:p>
          <a:endParaRPr lang="en-US"/>
        </a:p>
      </xdr:txBody>
    </xdr:sp>
    <xdr:clientData/>
  </xdr:twoCellAnchor>
  <xdr:twoCellAnchor>
    <xdr:from>
      <xdr:col>4</xdr:col>
      <xdr:colOff>542925</xdr:colOff>
      <xdr:row>5</xdr:row>
      <xdr:rowOff>38100</xdr:rowOff>
    </xdr:from>
    <xdr:to>
      <xdr:col>8</xdr:col>
      <xdr:colOff>0</xdr:colOff>
      <xdr:row>15</xdr:row>
      <xdr:rowOff>152400</xdr:rowOff>
    </xdr:to>
    <xdr:sp macro="" textlink="">
      <xdr:nvSpPr>
        <xdr:cNvPr id="3" name="Oval 2"/>
        <xdr:cNvSpPr/>
      </xdr:nvSpPr>
      <xdr:spPr>
        <a:xfrm>
          <a:off x="1152525" y="847725"/>
          <a:ext cx="1895475" cy="1733550"/>
        </a:xfrm>
        <a:prstGeom prst="ellipse">
          <a:avLst/>
        </a:prstGeom>
        <a:solidFill>
          <a:schemeClr val="accent1">
            <a:alpha val="71000"/>
          </a:schemeClr>
        </a:solidFill>
        <a:ln>
          <a:solidFill>
            <a:schemeClr val="accent1">
              <a:shade val="5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endParaRPr lang="en-US"/>
        </a:p>
      </xdr:txBody>
    </xdr:sp>
    <xdr:clientData/>
  </xdr:twoCellAnchor>
  <xdr:twoCellAnchor>
    <xdr:from>
      <xdr:col>7</xdr:col>
      <xdr:colOff>285751</xdr:colOff>
      <xdr:row>2</xdr:row>
      <xdr:rowOff>142875</xdr:rowOff>
    </xdr:from>
    <xdr:to>
      <xdr:col>7</xdr:col>
      <xdr:colOff>319088</xdr:colOff>
      <xdr:row>5</xdr:row>
      <xdr:rowOff>28575</xdr:rowOff>
    </xdr:to>
    <xdr:cxnSp macro="">
      <xdr:nvCxnSpPr>
        <xdr:cNvPr id="4" name="Straight Arrow Connector 5"/>
        <xdr:cNvCxnSpPr>
          <a:cxnSpLocks noChangeShapeType="1"/>
          <a:endCxn id="2" idx="0"/>
        </xdr:cNvCxnSpPr>
      </xdr:nvCxnSpPr>
      <xdr:spPr bwMode="auto">
        <a:xfrm>
          <a:off x="2724151" y="466725"/>
          <a:ext cx="33337" cy="371475"/>
        </a:xfrm>
        <a:prstGeom prst="straightConnector1">
          <a:avLst/>
        </a:prstGeom>
        <a:noFill/>
        <a:ln w="9525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arrow" w="med" len="med"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xmlns:mc="http://schemas.openxmlformats.org/markup-compatibility/2006" val="808080" mc:Ignorable=""/>
                </a:outerShdw>
              </a:effectLst>
            </a14:hiddenEffects>
          </a:ext>
        </a:extLst>
      </xdr:spPr>
    </xdr:cxnSp>
    <xdr:clientData/>
  </xdr:twoCellAnchor>
  <xdr:twoCellAnchor>
    <xdr:from>
      <xdr:col>4</xdr:col>
      <xdr:colOff>266700</xdr:colOff>
      <xdr:row>14</xdr:row>
      <xdr:rowOff>60452</xdr:rowOff>
    </xdr:from>
    <xdr:to>
      <xdr:col>5</xdr:col>
      <xdr:colOff>210911</xdr:colOff>
      <xdr:row>17</xdr:row>
      <xdr:rowOff>19050</xdr:rowOff>
    </xdr:to>
    <xdr:cxnSp macro="">
      <xdr:nvCxnSpPr>
        <xdr:cNvPr id="6" name="Straight Arrow Connector 10"/>
        <xdr:cNvCxnSpPr>
          <a:cxnSpLocks noChangeShapeType="1"/>
          <a:endCxn id="3" idx="3"/>
        </xdr:cNvCxnSpPr>
      </xdr:nvCxnSpPr>
      <xdr:spPr bwMode="auto">
        <a:xfrm flipV="1">
          <a:off x="876300" y="2327402"/>
          <a:ext cx="553811" cy="444373"/>
        </a:xfrm>
        <a:prstGeom prst="straightConnector1">
          <a:avLst/>
        </a:prstGeom>
        <a:noFill/>
        <a:ln w="9525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arrow" w="med" len="med"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xmlns:mc="http://schemas.openxmlformats.org/markup-compatibility/2006" val="808080" mc:Ignorable=""/>
                </a:outerShdw>
              </a:effectLst>
            </a14:hiddenEffects>
          </a:ext>
        </a:extLst>
      </xdr:spPr>
    </xdr:cxnSp>
    <xdr:clientData/>
  </xdr:twoCellAnchor>
  <xdr:twoCellAnchor>
    <xdr:from>
      <xdr:col>5</xdr:col>
      <xdr:colOff>171450</xdr:colOff>
      <xdr:row>3</xdr:row>
      <xdr:rowOff>0</xdr:rowOff>
    </xdr:from>
    <xdr:to>
      <xdr:col>6</xdr:col>
      <xdr:colOff>590550</xdr:colOff>
      <xdr:row>10</xdr:row>
      <xdr:rowOff>114300</xdr:rowOff>
    </xdr:to>
    <xdr:cxnSp macro="">
      <xdr:nvCxnSpPr>
        <xdr:cNvPr id="7" name="Straight Arrow Connector 7"/>
        <xdr:cNvCxnSpPr>
          <a:cxnSpLocks noChangeShapeType="1"/>
        </xdr:cNvCxnSpPr>
      </xdr:nvCxnSpPr>
      <xdr:spPr bwMode="auto">
        <a:xfrm>
          <a:off x="1390650" y="485775"/>
          <a:ext cx="1028700" cy="1247775"/>
        </a:xfrm>
        <a:prstGeom prst="straightConnector1">
          <a:avLst/>
        </a:prstGeom>
        <a:noFill/>
        <a:ln w="9525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arrow" w="med" len="med"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xmlns:mc="http://schemas.openxmlformats.org/markup-compatibility/2006" val="808080" mc:Ignorable=""/>
                </a:outerShdw>
              </a:effectLst>
            </a14:hiddenEffects>
          </a:ext>
        </a:extLst>
      </xdr:spPr>
    </xdr:cxn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590550</xdr:colOff>
      <xdr:row>5</xdr:row>
      <xdr:rowOff>28575</xdr:rowOff>
    </xdr:from>
    <xdr:to>
      <xdr:col>9</xdr:col>
      <xdr:colOff>47625</xdr:colOff>
      <xdr:row>15</xdr:row>
      <xdr:rowOff>142875</xdr:rowOff>
    </xdr:to>
    <xdr:sp macro="" textlink="">
      <xdr:nvSpPr>
        <xdr:cNvPr id="2" name="Oval 1"/>
        <xdr:cNvSpPr/>
      </xdr:nvSpPr>
      <xdr:spPr>
        <a:xfrm>
          <a:off x="1809750" y="838200"/>
          <a:ext cx="1895475" cy="1733550"/>
        </a:xfrm>
        <a:prstGeom prst="ellipse">
          <a:avLst/>
        </a:prstGeom>
        <a:solidFill>
          <a:schemeClr val="accent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 anchorCtr="0"/>
        <a:lstStyle/>
        <a:p>
          <a:endParaRPr lang="en-US"/>
        </a:p>
      </xdr:txBody>
    </xdr:sp>
    <xdr:clientData/>
  </xdr:twoCellAnchor>
  <xdr:twoCellAnchor>
    <xdr:from>
      <xdr:col>7</xdr:col>
      <xdr:colOff>285751</xdr:colOff>
      <xdr:row>2</xdr:row>
      <xdr:rowOff>142875</xdr:rowOff>
    </xdr:from>
    <xdr:to>
      <xdr:col>7</xdr:col>
      <xdr:colOff>319088</xdr:colOff>
      <xdr:row>5</xdr:row>
      <xdr:rowOff>28575</xdr:rowOff>
    </xdr:to>
    <xdr:cxnSp macro="">
      <xdr:nvCxnSpPr>
        <xdr:cNvPr id="4" name="Straight Arrow Connector 5"/>
        <xdr:cNvCxnSpPr>
          <a:cxnSpLocks noChangeShapeType="1"/>
          <a:endCxn id="2" idx="0"/>
        </xdr:cNvCxnSpPr>
      </xdr:nvCxnSpPr>
      <xdr:spPr bwMode="auto">
        <a:xfrm>
          <a:off x="2724151" y="466725"/>
          <a:ext cx="33337" cy="371475"/>
        </a:xfrm>
        <a:prstGeom prst="straightConnector1">
          <a:avLst/>
        </a:prstGeom>
        <a:noFill/>
        <a:ln w="9525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arrow" w="med" len="med"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xmlns:mc="http://schemas.openxmlformats.org/markup-compatibility/2006" val="808080" mc:Ignorable=""/>
                </a:outerShdw>
              </a:effectLst>
            </a14:hiddenEffects>
          </a:ext>
        </a:extLst>
      </xdr:spPr>
    </xdr:cxnSp>
    <xdr:clientData/>
  </xdr:twoCellAnchor>
  <xdr:twoCellAnchor>
    <xdr:from>
      <xdr:col>8</xdr:col>
      <xdr:colOff>466725</xdr:colOff>
      <xdr:row>16</xdr:row>
      <xdr:rowOff>133350</xdr:rowOff>
    </xdr:from>
    <xdr:to>
      <xdr:col>10</xdr:col>
      <xdr:colOff>190501</xdr:colOff>
      <xdr:row>17</xdr:row>
      <xdr:rowOff>152401</xdr:rowOff>
    </xdr:to>
    <xdr:cxnSp macro="">
      <xdr:nvCxnSpPr>
        <xdr:cNvPr id="5" name="Straight Arrow Connector 6"/>
        <xdr:cNvCxnSpPr>
          <a:cxnSpLocks noChangeShapeType="1"/>
        </xdr:cNvCxnSpPr>
      </xdr:nvCxnSpPr>
      <xdr:spPr bwMode="auto">
        <a:xfrm flipH="1" flipV="1">
          <a:off x="3514725" y="2724150"/>
          <a:ext cx="942976" cy="180976"/>
        </a:xfrm>
        <a:prstGeom prst="straightConnector1">
          <a:avLst/>
        </a:prstGeom>
        <a:noFill/>
        <a:ln w="9525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arrow" w="med" len="med"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xmlns:mc="http://schemas.openxmlformats.org/markup-compatibility/2006" val="808080" mc:Ignorable=""/>
                </a:outerShdw>
              </a:effectLst>
            </a14:hiddenEffects>
          </a:ext>
        </a:extLst>
      </xdr:spPr>
    </xdr:cxnSp>
    <xdr:clientData/>
  </xdr:twoCellAnchor>
  <xdr:twoCellAnchor>
    <xdr:from>
      <xdr:col>8</xdr:col>
      <xdr:colOff>19050</xdr:colOff>
      <xdr:row>12</xdr:row>
      <xdr:rowOff>95250</xdr:rowOff>
    </xdr:from>
    <xdr:to>
      <xdr:col>9</xdr:col>
      <xdr:colOff>419101</xdr:colOff>
      <xdr:row>13</xdr:row>
      <xdr:rowOff>123825</xdr:rowOff>
    </xdr:to>
    <xdr:cxnSp macro="">
      <xdr:nvCxnSpPr>
        <xdr:cNvPr id="8" name="Straight Arrow Connector 6"/>
        <xdr:cNvCxnSpPr>
          <a:cxnSpLocks noChangeShapeType="1"/>
        </xdr:cNvCxnSpPr>
      </xdr:nvCxnSpPr>
      <xdr:spPr bwMode="auto">
        <a:xfrm flipH="1">
          <a:off x="3067050" y="2038350"/>
          <a:ext cx="1009651" cy="190500"/>
        </a:xfrm>
        <a:prstGeom prst="straightConnector1">
          <a:avLst/>
        </a:prstGeom>
        <a:noFill/>
        <a:ln w="9525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arrow" w="med" len="med"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xmlns:mc="http://schemas.openxmlformats.org/markup-compatibility/2006" val="808080" mc:Ignorable=""/>
                </a:outerShdw>
              </a:effectLst>
            </a14:hiddenEffects>
          </a:ext>
        </a:extLst>
      </xdr:spPr>
    </xdr:cxnSp>
    <xdr:clientData/>
  </xdr:twoCellAnchor>
  <xdr:twoCellAnchor>
    <xdr:from>
      <xdr:col>5</xdr:col>
      <xdr:colOff>419100</xdr:colOff>
      <xdr:row>10</xdr:row>
      <xdr:rowOff>38100</xdr:rowOff>
    </xdr:from>
    <xdr:to>
      <xdr:col>8</xdr:col>
      <xdr:colOff>485775</xdr:colOff>
      <xdr:row>20</xdr:row>
      <xdr:rowOff>152400</xdr:rowOff>
    </xdr:to>
    <xdr:sp macro="" textlink="">
      <xdr:nvSpPr>
        <xdr:cNvPr id="9" name="Oval 8"/>
        <xdr:cNvSpPr/>
      </xdr:nvSpPr>
      <xdr:spPr>
        <a:xfrm>
          <a:off x="1638300" y="1657350"/>
          <a:ext cx="1895475" cy="1733550"/>
        </a:xfrm>
        <a:prstGeom prst="ellipse">
          <a:avLst/>
        </a:prstGeom>
        <a:solidFill>
          <a:schemeClr val="accent1">
            <a:alpha val="34000"/>
          </a:schemeClr>
        </a:solidFill>
        <a:ln>
          <a:solidFill>
            <a:schemeClr val="accent1">
              <a:shade val="5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endParaRPr lang="en-US"/>
        </a:p>
      </xdr:txBody>
    </xdr:sp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542925</xdr:colOff>
      <xdr:row>5</xdr:row>
      <xdr:rowOff>38100</xdr:rowOff>
    </xdr:from>
    <xdr:to>
      <xdr:col>8</xdr:col>
      <xdr:colOff>0</xdr:colOff>
      <xdr:row>15</xdr:row>
      <xdr:rowOff>152400</xdr:rowOff>
    </xdr:to>
    <xdr:sp macro="" textlink="">
      <xdr:nvSpPr>
        <xdr:cNvPr id="3" name="Oval 2"/>
        <xdr:cNvSpPr/>
      </xdr:nvSpPr>
      <xdr:spPr>
        <a:xfrm>
          <a:off x="1152525" y="847725"/>
          <a:ext cx="1895475" cy="1733550"/>
        </a:xfrm>
        <a:prstGeom prst="ellipse">
          <a:avLst/>
        </a:prstGeom>
        <a:solidFill>
          <a:schemeClr val="accent1">
            <a:alpha val="71000"/>
          </a:schemeClr>
        </a:solidFill>
        <a:ln>
          <a:solidFill>
            <a:schemeClr val="accent1">
              <a:shade val="5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endParaRPr lang="en-US"/>
        </a:p>
      </xdr:txBody>
    </xdr:sp>
    <xdr:clientData/>
  </xdr:twoCellAnchor>
  <xdr:twoCellAnchor>
    <xdr:from>
      <xdr:col>8</xdr:col>
      <xdr:colOff>409575</xdr:colOff>
      <xdr:row>11</xdr:row>
      <xdr:rowOff>95250</xdr:rowOff>
    </xdr:from>
    <xdr:to>
      <xdr:col>9</xdr:col>
      <xdr:colOff>581025</xdr:colOff>
      <xdr:row>13</xdr:row>
      <xdr:rowOff>66675</xdr:rowOff>
    </xdr:to>
    <xdr:cxnSp macro="">
      <xdr:nvCxnSpPr>
        <xdr:cNvPr id="5" name="Straight Arrow Connector 6"/>
        <xdr:cNvCxnSpPr>
          <a:cxnSpLocks noChangeShapeType="1"/>
        </xdr:cNvCxnSpPr>
      </xdr:nvCxnSpPr>
      <xdr:spPr bwMode="auto">
        <a:xfrm flipH="1">
          <a:off x="3457575" y="1876425"/>
          <a:ext cx="781050" cy="295275"/>
        </a:xfrm>
        <a:prstGeom prst="straightConnector1">
          <a:avLst/>
        </a:prstGeom>
        <a:noFill/>
        <a:ln w="9525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arrow" w="med" len="med"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xmlns:mc="http://schemas.openxmlformats.org/markup-compatibility/2006" val="808080" mc:Ignorable=""/>
                </a:outerShdw>
              </a:effectLst>
            </a14:hiddenEffects>
          </a:ext>
        </a:extLst>
      </xdr:spPr>
    </xdr:cxnSp>
    <xdr:clientData/>
  </xdr:twoCellAnchor>
  <xdr:twoCellAnchor>
    <xdr:from>
      <xdr:col>3</xdr:col>
      <xdr:colOff>352425</xdr:colOff>
      <xdr:row>12</xdr:row>
      <xdr:rowOff>28575</xdr:rowOff>
    </xdr:from>
    <xdr:to>
      <xdr:col>4</xdr:col>
      <xdr:colOff>590550</xdr:colOff>
      <xdr:row>13</xdr:row>
      <xdr:rowOff>66676</xdr:rowOff>
    </xdr:to>
    <xdr:cxnSp macro="">
      <xdr:nvCxnSpPr>
        <xdr:cNvPr id="6" name="Straight Arrow Connector 10"/>
        <xdr:cNvCxnSpPr>
          <a:cxnSpLocks noChangeShapeType="1"/>
        </xdr:cNvCxnSpPr>
      </xdr:nvCxnSpPr>
      <xdr:spPr bwMode="auto">
        <a:xfrm flipV="1">
          <a:off x="352425" y="1971675"/>
          <a:ext cx="847725" cy="200026"/>
        </a:xfrm>
        <a:prstGeom prst="straightConnector1">
          <a:avLst/>
        </a:prstGeom>
        <a:noFill/>
        <a:ln w="9525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arrow" w="med" len="med"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xmlns:mc="http://schemas.openxmlformats.org/markup-compatibility/2006" val="808080" mc:Ignorable=""/>
                </a:outerShdw>
              </a:effectLst>
            </a14:hiddenEffects>
          </a:ext>
        </a:extLst>
      </xdr:spPr>
    </xdr:cxnSp>
    <xdr:clientData/>
  </xdr:twoCellAnchor>
  <xdr:twoCellAnchor>
    <xdr:from>
      <xdr:col>5</xdr:col>
      <xdr:colOff>419100</xdr:colOff>
      <xdr:row>10</xdr:row>
      <xdr:rowOff>38100</xdr:rowOff>
    </xdr:from>
    <xdr:to>
      <xdr:col>8</xdr:col>
      <xdr:colOff>485775</xdr:colOff>
      <xdr:row>20</xdr:row>
      <xdr:rowOff>152400</xdr:rowOff>
    </xdr:to>
    <xdr:sp macro="" textlink="">
      <xdr:nvSpPr>
        <xdr:cNvPr id="9" name="Oval 8"/>
        <xdr:cNvSpPr/>
      </xdr:nvSpPr>
      <xdr:spPr>
        <a:xfrm>
          <a:off x="1638300" y="1657350"/>
          <a:ext cx="1895475" cy="1733550"/>
        </a:xfrm>
        <a:prstGeom prst="ellipse">
          <a:avLst/>
        </a:prstGeom>
        <a:solidFill>
          <a:schemeClr val="accent1">
            <a:alpha val="34000"/>
          </a:schemeClr>
        </a:solidFill>
        <a:ln>
          <a:solidFill>
            <a:schemeClr val="accent1">
              <a:shade val="5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endParaRPr lang="en-US"/>
        </a:p>
      </xdr:txBody>
    </xdr:sp>
    <xdr:clientData/>
  </xdr:twoCellAnchor>
  <xdr:twoCellAnchor>
    <xdr:from>
      <xdr:col>7</xdr:col>
      <xdr:colOff>123825</xdr:colOff>
      <xdr:row>4</xdr:row>
      <xdr:rowOff>57150</xdr:rowOff>
    </xdr:from>
    <xdr:to>
      <xdr:col>8</xdr:col>
      <xdr:colOff>276225</xdr:colOff>
      <xdr:row>12</xdr:row>
      <xdr:rowOff>95251</xdr:rowOff>
    </xdr:to>
    <xdr:cxnSp macro="">
      <xdr:nvCxnSpPr>
        <xdr:cNvPr id="10" name="Straight Arrow Connector 6"/>
        <xdr:cNvCxnSpPr>
          <a:cxnSpLocks noChangeShapeType="1"/>
        </xdr:cNvCxnSpPr>
      </xdr:nvCxnSpPr>
      <xdr:spPr bwMode="auto">
        <a:xfrm flipH="1">
          <a:off x="2562225" y="704850"/>
          <a:ext cx="762000" cy="1333501"/>
        </a:xfrm>
        <a:prstGeom prst="straightConnector1">
          <a:avLst/>
        </a:prstGeom>
        <a:noFill/>
        <a:ln w="9525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arrow" w="med" len="med"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xmlns:mc="http://schemas.openxmlformats.org/markup-compatibility/2006" val="808080" mc:Ignorable=""/>
                </a:outerShdw>
              </a:effectLst>
            </a14:hiddenEffects>
          </a:ext>
        </a:extLst>
      </xdr:spPr>
    </xdr:cxnSp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590550</xdr:colOff>
      <xdr:row>5</xdr:row>
      <xdr:rowOff>28575</xdr:rowOff>
    </xdr:from>
    <xdr:to>
      <xdr:col>9</xdr:col>
      <xdr:colOff>47625</xdr:colOff>
      <xdr:row>15</xdr:row>
      <xdr:rowOff>142875</xdr:rowOff>
    </xdr:to>
    <xdr:sp macro="" textlink="">
      <xdr:nvSpPr>
        <xdr:cNvPr id="2" name="Oval 1"/>
        <xdr:cNvSpPr/>
      </xdr:nvSpPr>
      <xdr:spPr>
        <a:xfrm>
          <a:off x="1809750" y="838200"/>
          <a:ext cx="1895475" cy="1733550"/>
        </a:xfrm>
        <a:prstGeom prst="ellipse">
          <a:avLst/>
        </a:prstGeom>
        <a:solidFill>
          <a:schemeClr val="accent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 anchorCtr="0"/>
        <a:lstStyle/>
        <a:p>
          <a:endParaRPr lang="en-US"/>
        </a:p>
      </xdr:txBody>
    </xdr:sp>
    <xdr:clientData/>
  </xdr:twoCellAnchor>
  <xdr:twoCellAnchor>
    <xdr:from>
      <xdr:col>4</xdr:col>
      <xdr:colOff>542925</xdr:colOff>
      <xdr:row>5</xdr:row>
      <xdr:rowOff>38100</xdr:rowOff>
    </xdr:from>
    <xdr:to>
      <xdr:col>8</xdr:col>
      <xdr:colOff>0</xdr:colOff>
      <xdr:row>15</xdr:row>
      <xdr:rowOff>152400</xdr:rowOff>
    </xdr:to>
    <xdr:sp macro="" textlink="">
      <xdr:nvSpPr>
        <xdr:cNvPr id="3" name="Oval 2"/>
        <xdr:cNvSpPr/>
      </xdr:nvSpPr>
      <xdr:spPr>
        <a:xfrm>
          <a:off x="1152525" y="847725"/>
          <a:ext cx="1895475" cy="1733550"/>
        </a:xfrm>
        <a:prstGeom prst="ellipse">
          <a:avLst/>
        </a:prstGeom>
        <a:solidFill>
          <a:schemeClr val="accent1">
            <a:alpha val="71000"/>
          </a:schemeClr>
        </a:solidFill>
        <a:ln>
          <a:solidFill>
            <a:schemeClr val="accent1">
              <a:shade val="5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endParaRPr lang="en-US"/>
        </a:p>
      </xdr:txBody>
    </xdr:sp>
    <xdr:clientData/>
  </xdr:twoCellAnchor>
  <xdr:twoCellAnchor>
    <xdr:from>
      <xdr:col>7</xdr:col>
      <xdr:colOff>285751</xdr:colOff>
      <xdr:row>2</xdr:row>
      <xdr:rowOff>142875</xdr:rowOff>
    </xdr:from>
    <xdr:to>
      <xdr:col>7</xdr:col>
      <xdr:colOff>319088</xdr:colOff>
      <xdr:row>5</xdr:row>
      <xdr:rowOff>28575</xdr:rowOff>
    </xdr:to>
    <xdr:cxnSp macro="">
      <xdr:nvCxnSpPr>
        <xdr:cNvPr id="4" name="Straight Arrow Connector 5"/>
        <xdr:cNvCxnSpPr>
          <a:cxnSpLocks noChangeShapeType="1"/>
          <a:endCxn id="2" idx="0"/>
        </xdr:cNvCxnSpPr>
      </xdr:nvCxnSpPr>
      <xdr:spPr bwMode="auto">
        <a:xfrm>
          <a:off x="2724151" y="466725"/>
          <a:ext cx="33337" cy="371475"/>
        </a:xfrm>
        <a:prstGeom prst="straightConnector1">
          <a:avLst/>
        </a:prstGeom>
        <a:noFill/>
        <a:ln w="9525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arrow" w="med" len="med"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xmlns:mc="http://schemas.openxmlformats.org/markup-compatibility/2006" val="808080" mc:Ignorable=""/>
                </a:outerShdw>
              </a:effectLst>
            </a14:hiddenEffects>
          </a:ext>
        </a:extLst>
      </xdr:spPr>
    </xdr:cxnSp>
    <xdr:clientData/>
  </xdr:twoCellAnchor>
  <xdr:twoCellAnchor>
    <xdr:from>
      <xdr:col>8</xdr:col>
      <xdr:colOff>466725</xdr:colOff>
      <xdr:row>16</xdr:row>
      <xdr:rowOff>133350</xdr:rowOff>
    </xdr:from>
    <xdr:to>
      <xdr:col>10</xdr:col>
      <xdr:colOff>190501</xdr:colOff>
      <xdr:row>17</xdr:row>
      <xdr:rowOff>152401</xdr:rowOff>
    </xdr:to>
    <xdr:cxnSp macro="">
      <xdr:nvCxnSpPr>
        <xdr:cNvPr id="5" name="Straight Arrow Connector 6"/>
        <xdr:cNvCxnSpPr>
          <a:cxnSpLocks noChangeShapeType="1"/>
        </xdr:cNvCxnSpPr>
      </xdr:nvCxnSpPr>
      <xdr:spPr bwMode="auto">
        <a:xfrm flipH="1" flipV="1">
          <a:off x="3514725" y="2724150"/>
          <a:ext cx="942976" cy="180976"/>
        </a:xfrm>
        <a:prstGeom prst="straightConnector1">
          <a:avLst/>
        </a:prstGeom>
        <a:noFill/>
        <a:ln w="9525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arrow" w="med" len="med"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xmlns:mc="http://schemas.openxmlformats.org/markup-compatibility/2006" val="808080" mc:Ignorable=""/>
                </a:outerShdw>
              </a:effectLst>
            </a14:hiddenEffects>
          </a:ext>
        </a:extLst>
      </xdr:spPr>
    </xdr:cxnSp>
    <xdr:clientData/>
  </xdr:twoCellAnchor>
  <xdr:twoCellAnchor>
    <xdr:from>
      <xdr:col>4</xdr:col>
      <xdr:colOff>266700</xdr:colOff>
      <xdr:row>14</xdr:row>
      <xdr:rowOff>60452</xdr:rowOff>
    </xdr:from>
    <xdr:to>
      <xdr:col>5</xdr:col>
      <xdr:colOff>210911</xdr:colOff>
      <xdr:row>17</xdr:row>
      <xdr:rowOff>19050</xdr:rowOff>
    </xdr:to>
    <xdr:cxnSp macro="">
      <xdr:nvCxnSpPr>
        <xdr:cNvPr id="6" name="Straight Arrow Connector 10"/>
        <xdr:cNvCxnSpPr>
          <a:cxnSpLocks noChangeShapeType="1"/>
          <a:endCxn id="3" idx="3"/>
        </xdr:cNvCxnSpPr>
      </xdr:nvCxnSpPr>
      <xdr:spPr bwMode="auto">
        <a:xfrm flipV="1">
          <a:off x="876300" y="2327402"/>
          <a:ext cx="553811" cy="444373"/>
        </a:xfrm>
        <a:prstGeom prst="straightConnector1">
          <a:avLst/>
        </a:prstGeom>
        <a:noFill/>
        <a:ln w="9525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arrow" w="med" len="med"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xmlns:mc="http://schemas.openxmlformats.org/markup-compatibility/2006" val="808080" mc:Ignorable=""/>
                </a:outerShdw>
              </a:effectLst>
            </a14:hiddenEffects>
          </a:ext>
        </a:extLst>
      </xdr:spPr>
    </xdr:cxnSp>
    <xdr:clientData/>
  </xdr:twoCellAnchor>
  <xdr:twoCellAnchor>
    <xdr:from>
      <xdr:col>5</xdr:col>
      <xdr:colOff>419100</xdr:colOff>
      <xdr:row>10</xdr:row>
      <xdr:rowOff>38100</xdr:rowOff>
    </xdr:from>
    <xdr:to>
      <xdr:col>8</xdr:col>
      <xdr:colOff>485775</xdr:colOff>
      <xdr:row>20</xdr:row>
      <xdr:rowOff>152400</xdr:rowOff>
    </xdr:to>
    <xdr:sp macro="" textlink="">
      <xdr:nvSpPr>
        <xdr:cNvPr id="9" name="Oval 8"/>
        <xdr:cNvSpPr/>
      </xdr:nvSpPr>
      <xdr:spPr>
        <a:xfrm>
          <a:off x="1638300" y="1657350"/>
          <a:ext cx="1895475" cy="1733550"/>
        </a:xfrm>
        <a:prstGeom prst="ellipse">
          <a:avLst/>
        </a:prstGeom>
        <a:solidFill>
          <a:schemeClr val="accent1">
            <a:alpha val="34000"/>
          </a:schemeClr>
        </a:solidFill>
        <a:ln>
          <a:solidFill>
            <a:schemeClr val="accent1">
              <a:shade val="5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endParaRPr lang="en-US"/>
        </a:p>
      </xdr:txBody>
    </xdr:sp>
    <xdr:clientData/>
  </xdr:twoCellAnchor>
  <xdr:twoCellAnchor>
    <xdr:from>
      <xdr:col>7</xdr:col>
      <xdr:colOff>95250</xdr:colOff>
      <xdr:row>12</xdr:row>
      <xdr:rowOff>95251</xdr:rowOff>
    </xdr:from>
    <xdr:to>
      <xdr:col>7</xdr:col>
      <xdr:colOff>123825</xdr:colOff>
      <xdr:row>22</xdr:row>
      <xdr:rowOff>142875</xdr:rowOff>
    </xdr:to>
    <xdr:cxnSp macro="">
      <xdr:nvCxnSpPr>
        <xdr:cNvPr id="10" name="Straight Arrow Connector 6"/>
        <xdr:cNvCxnSpPr>
          <a:cxnSpLocks noChangeShapeType="1"/>
        </xdr:cNvCxnSpPr>
      </xdr:nvCxnSpPr>
      <xdr:spPr bwMode="auto">
        <a:xfrm flipV="1">
          <a:off x="4362450" y="2038351"/>
          <a:ext cx="28575" cy="1666874"/>
        </a:xfrm>
        <a:prstGeom prst="straightConnector1">
          <a:avLst/>
        </a:prstGeom>
        <a:noFill/>
        <a:ln w="9525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arrow" w="med" len="med"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xmlns:mc="http://schemas.openxmlformats.org/markup-compatibility/2006" val="808080" mc:Ignorable=""/>
                </a:outerShdw>
              </a:effectLst>
            </a14:hiddenEffects>
          </a:ext>
        </a:extLst>
      </xdr:spPr>
    </xdr:cxnSp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590550</xdr:colOff>
      <xdr:row>5</xdr:row>
      <xdr:rowOff>28575</xdr:rowOff>
    </xdr:from>
    <xdr:to>
      <xdr:col>9</xdr:col>
      <xdr:colOff>47625</xdr:colOff>
      <xdr:row>15</xdr:row>
      <xdr:rowOff>142875</xdr:rowOff>
    </xdr:to>
    <xdr:sp macro="" textlink="">
      <xdr:nvSpPr>
        <xdr:cNvPr id="2" name="Oval 1"/>
        <xdr:cNvSpPr/>
      </xdr:nvSpPr>
      <xdr:spPr>
        <a:xfrm>
          <a:off x="3638550" y="838200"/>
          <a:ext cx="1895475" cy="1733550"/>
        </a:xfrm>
        <a:prstGeom prst="ellipse">
          <a:avLst/>
        </a:prstGeom>
        <a:solidFill>
          <a:schemeClr val="accent1">
            <a:alpha val="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 anchorCtr="0"/>
        <a:lstStyle/>
        <a:p>
          <a:endParaRPr lang="en-US"/>
        </a:p>
      </xdr:txBody>
    </xdr:sp>
    <xdr:clientData/>
  </xdr:twoCellAnchor>
  <xdr:twoCellAnchor>
    <xdr:from>
      <xdr:col>4</xdr:col>
      <xdr:colOff>542925</xdr:colOff>
      <xdr:row>5</xdr:row>
      <xdr:rowOff>38100</xdr:rowOff>
    </xdr:from>
    <xdr:to>
      <xdr:col>8</xdr:col>
      <xdr:colOff>0</xdr:colOff>
      <xdr:row>15</xdr:row>
      <xdr:rowOff>152400</xdr:rowOff>
    </xdr:to>
    <xdr:sp macro="" textlink="">
      <xdr:nvSpPr>
        <xdr:cNvPr id="3" name="Oval 2"/>
        <xdr:cNvSpPr/>
      </xdr:nvSpPr>
      <xdr:spPr>
        <a:xfrm>
          <a:off x="2981325" y="847725"/>
          <a:ext cx="1895475" cy="1733550"/>
        </a:xfrm>
        <a:prstGeom prst="ellipse">
          <a:avLst/>
        </a:prstGeom>
        <a:solidFill>
          <a:schemeClr val="accent1">
            <a:alpha val="71000"/>
          </a:schemeClr>
        </a:solidFill>
        <a:ln>
          <a:solidFill>
            <a:schemeClr val="accent1">
              <a:shade val="5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endParaRPr lang="en-US"/>
        </a:p>
      </xdr:txBody>
    </xdr:sp>
    <xdr:clientData/>
  </xdr:twoCellAnchor>
  <xdr:twoCellAnchor>
    <xdr:from>
      <xdr:col>7</xdr:col>
      <xdr:colOff>285751</xdr:colOff>
      <xdr:row>2</xdr:row>
      <xdr:rowOff>142875</xdr:rowOff>
    </xdr:from>
    <xdr:to>
      <xdr:col>7</xdr:col>
      <xdr:colOff>319088</xdr:colOff>
      <xdr:row>5</xdr:row>
      <xdr:rowOff>28575</xdr:rowOff>
    </xdr:to>
    <xdr:cxnSp macro="">
      <xdr:nvCxnSpPr>
        <xdr:cNvPr id="4" name="Straight Arrow Connector 5"/>
        <xdr:cNvCxnSpPr>
          <a:cxnSpLocks noChangeShapeType="1"/>
          <a:endCxn id="2" idx="0"/>
        </xdr:cNvCxnSpPr>
      </xdr:nvCxnSpPr>
      <xdr:spPr bwMode="auto">
        <a:xfrm>
          <a:off x="4552951" y="466725"/>
          <a:ext cx="33337" cy="371475"/>
        </a:xfrm>
        <a:prstGeom prst="straightConnector1">
          <a:avLst/>
        </a:prstGeom>
        <a:noFill/>
        <a:ln w="9525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arrow" w="med" len="med"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xmlns:mc="http://schemas.openxmlformats.org/markup-compatibility/2006" val="808080" mc:Ignorable=""/>
                </a:outerShdw>
              </a:effectLst>
            </a14:hiddenEffects>
          </a:ext>
        </a:extLst>
      </xdr:spPr>
    </xdr:cxnSp>
    <xdr:clientData/>
  </xdr:twoCellAnchor>
  <xdr:twoCellAnchor>
    <xdr:from>
      <xdr:col>8</xdr:col>
      <xdr:colOff>466725</xdr:colOff>
      <xdr:row>16</xdr:row>
      <xdr:rowOff>133350</xdr:rowOff>
    </xdr:from>
    <xdr:to>
      <xdr:col>10</xdr:col>
      <xdr:colOff>190501</xdr:colOff>
      <xdr:row>17</xdr:row>
      <xdr:rowOff>152401</xdr:rowOff>
    </xdr:to>
    <xdr:cxnSp macro="">
      <xdr:nvCxnSpPr>
        <xdr:cNvPr id="5" name="Straight Arrow Connector 6"/>
        <xdr:cNvCxnSpPr>
          <a:cxnSpLocks noChangeShapeType="1"/>
        </xdr:cNvCxnSpPr>
      </xdr:nvCxnSpPr>
      <xdr:spPr bwMode="auto">
        <a:xfrm flipH="1" flipV="1">
          <a:off x="5343525" y="2724150"/>
          <a:ext cx="942976" cy="180976"/>
        </a:xfrm>
        <a:prstGeom prst="straightConnector1">
          <a:avLst/>
        </a:prstGeom>
        <a:noFill/>
        <a:ln w="9525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arrow" w="med" len="med"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xmlns:mc="http://schemas.openxmlformats.org/markup-compatibility/2006" val="808080" mc:Ignorable=""/>
                </a:outerShdw>
              </a:effectLst>
            </a14:hiddenEffects>
          </a:ext>
        </a:extLst>
      </xdr:spPr>
    </xdr:cxnSp>
    <xdr:clientData/>
  </xdr:twoCellAnchor>
  <xdr:twoCellAnchor>
    <xdr:from>
      <xdr:col>4</xdr:col>
      <xdr:colOff>266700</xdr:colOff>
      <xdr:row>14</xdr:row>
      <xdr:rowOff>60452</xdr:rowOff>
    </xdr:from>
    <xdr:to>
      <xdr:col>5</xdr:col>
      <xdr:colOff>210911</xdr:colOff>
      <xdr:row>17</xdr:row>
      <xdr:rowOff>19050</xdr:rowOff>
    </xdr:to>
    <xdr:cxnSp macro="">
      <xdr:nvCxnSpPr>
        <xdr:cNvPr id="6" name="Straight Arrow Connector 10"/>
        <xdr:cNvCxnSpPr>
          <a:cxnSpLocks noChangeShapeType="1"/>
          <a:endCxn id="3" idx="3"/>
        </xdr:cNvCxnSpPr>
      </xdr:nvCxnSpPr>
      <xdr:spPr bwMode="auto">
        <a:xfrm flipV="1">
          <a:off x="2705100" y="2327402"/>
          <a:ext cx="553811" cy="444373"/>
        </a:xfrm>
        <a:prstGeom prst="straightConnector1">
          <a:avLst/>
        </a:prstGeom>
        <a:noFill/>
        <a:ln w="9525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arrow" w="med" len="med"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xmlns:mc="http://schemas.openxmlformats.org/markup-compatibility/2006" val="808080" mc:Ignorable=""/>
                </a:outerShdw>
              </a:effectLst>
            </a14:hiddenEffects>
          </a:ext>
        </a:extLst>
      </xdr:spPr>
    </xdr:cxnSp>
    <xdr:clientData/>
  </xdr:twoCellAnchor>
  <xdr:twoCellAnchor>
    <xdr:from>
      <xdr:col>5</xdr:col>
      <xdr:colOff>419100</xdr:colOff>
      <xdr:row>10</xdr:row>
      <xdr:rowOff>38100</xdr:rowOff>
    </xdr:from>
    <xdr:to>
      <xdr:col>8</xdr:col>
      <xdr:colOff>485775</xdr:colOff>
      <xdr:row>20</xdr:row>
      <xdr:rowOff>152400</xdr:rowOff>
    </xdr:to>
    <xdr:sp macro="" textlink="">
      <xdr:nvSpPr>
        <xdr:cNvPr id="7" name="Oval 6"/>
        <xdr:cNvSpPr/>
      </xdr:nvSpPr>
      <xdr:spPr>
        <a:xfrm>
          <a:off x="3467100" y="1657350"/>
          <a:ext cx="1895475" cy="1733550"/>
        </a:xfrm>
        <a:prstGeom prst="ellipse">
          <a:avLst/>
        </a:prstGeom>
        <a:solidFill>
          <a:schemeClr val="accent1">
            <a:alpha val="34000"/>
          </a:schemeClr>
        </a:solidFill>
        <a:ln>
          <a:solidFill>
            <a:schemeClr val="accent1">
              <a:shade val="5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endParaRPr lang="en-US"/>
        </a:p>
      </xdr:txBody>
    </xdr:sp>
    <xdr:clientData/>
  </xdr:twoCellAnchor>
  <xdr:twoCellAnchor>
    <xdr:from>
      <xdr:col>7</xdr:col>
      <xdr:colOff>95250</xdr:colOff>
      <xdr:row>12</xdr:row>
      <xdr:rowOff>95251</xdr:rowOff>
    </xdr:from>
    <xdr:to>
      <xdr:col>7</xdr:col>
      <xdr:colOff>123825</xdr:colOff>
      <xdr:row>22</xdr:row>
      <xdr:rowOff>142875</xdr:rowOff>
    </xdr:to>
    <xdr:cxnSp macro="">
      <xdr:nvCxnSpPr>
        <xdr:cNvPr id="8" name="Straight Arrow Connector 6"/>
        <xdr:cNvCxnSpPr>
          <a:cxnSpLocks noChangeShapeType="1"/>
        </xdr:cNvCxnSpPr>
      </xdr:nvCxnSpPr>
      <xdr:spPr bwMode="auto">
        <a:xfrm flipV="1">
          <a:off x="4362450" y="2038351"/>
          <a:ext cx="28575" cy="1666874"/>
        </a:xfrm>
        <a:prstGeom prst="straightConnector1">
          <a:avLst/>
        </a:prstGeom>
        <a:noFill/>
        <a:ln w="9525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arrow" w="med" len="med"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xmlns:mc="http://schemas.openxmlformats.org/markup-compatibility/2006" val="808080" mc:Ignorable=""/>
                </a:outerShdw>
              </a:effectLst>
            </a14:hiddenEffects>
          </a:ext>
        </a:extLst>
      </xdr:spPr>
    </xdr:cxnSp>
    <xdr:clientData/>
  </xdr:twoCellAnchor>
  <xdr:twoCellAnchor>
    <xdr:from>
      <xdr:col>5</xdr:col>
      <xdr:colOff>133350</xdr:colOff>
      <xdr:row>3</xdr:row>
      <xdr:rowOff>0</xdr:rowOff>
    </xdr:from>
    <xdr:to>
      <xdr:col>7</xdr:col>
      <xdr:colOff>28575</xdr:colOff>
      <xdr:row>7</xdr:row>
      <xdr:rowOff>47625</xdr:rowOff>
    </xdr:to>
    <xdr:cxnSp macro="">
      <xdr:nvCxnSpPr>
        <xdr:cNvPr id="9" name="Straight Arrow Connector 10"/>
        <xdr:cNvCxnSpPr>
          <a:cxnSpLocks noChangeShapeType="1"/>
        </xdr:cNvCxnSpPr>
      </xdr:nvCxnSpPr>
      <xdr:spPr bwMode="auto">
        <a:xfrm>
          <a:off x="3181350" y="485775"/>
          <a:ext cx="1114425" cy="695325"/>
        </a:xfrm>
        <a:prstGeom prst="straightConnector1">
          <a:avLst/>
        </a:prstGeom>
        <a:noFill/>
        <a:ln w="9525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arrow" w="med" len="med"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xmlns:mc="http://schemas.openxmlformats.org/markup-compatibility/2006" val="808080" mc:Ignorable=""/>
                </a:outerShdw>
              </a:effectLst>
            </a14:hiddenEffects>
          </a:ext>
        </a:extLst>
      </xdr:spPr>
    </xdr:cxnSp>
    <xdr:clientData/>
  </xdr:twoCellAnchor>
  <xdr:twoCellAnchor>
    <xdr:from>
      <xdr:col>8</xdr:col>
      <xdr:colOff>142876</xdr:colOff>
      <xdr:row>13</xdr:row>
      <xdr:rowOff>104775</xdr:rowOff>
    </xdr:from>
    <xdr:to>
      <xdr:col>9</xdr:col>
      <xdr:colOff>581025</xdr:colOff>
      <xdr:row>13</xdr:row>
      <xdr:rowOff>104776</xdr:rowOff>
    </xdr:to>
    <xdr:cxnSp macro="">
      <xdr:nvCxnSpPr>
        <xdr:cNvPr id="12" name="Straight Arrow Connector 10"/>
        <xdr:cNvCxnSpPr>
          <a:cxnSpLocks noChangeShapeType="1"/>
        </xdr:cNvCxnSpPr>
      </xdr:nvCxnSpPr>
      <xdr:spPr bwMode="auto">
        <a:xfrm flipH="1">
          <a:off x="5019676" y="2209800"/>
          <a:ext cx="1047749" cy="1"/>
        </a:xfrm>
        <a:prstGeom prst="straightConnector1">
          <a:avLst/>
        </a:prstGeom>
        <a:noFill/>
        <a:ln w="9525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arrow" w="med" len="med"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xmlns:mc="http://schemas.openxmlformats.org/markup-compatibility/2006" val="808080" mc:Ignorable=""/>
                </a:outerShdw>
              </a:effectLst>
            </a14:hiddenEffects>
          </a:ext>
        </a:extLst>
      </xdr:spPr>
    </xdr:cxnSp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C%5e2/Documents/My%20Books%20(Pearson,%20Wiley,%20CPA911)/Predictive%20book/Chapter%206/Chapter%206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Fig 6.1"/>
      <sheetName val="Fig 6.2"/>
      <sheetName val="Fig 6.3"/>
      <sheetName val="Fig 6.4"/>
      <sheetName val="Fig 6.5"/>
      <sheetName val="Fig 6.6"/>
      <sheetName val="Fig 6.7"/>
      <sheetName val="Fig 6.8"/>
      <sheetName val="Fig 6.8 (3)"/>
      <sheetName val="xxFig 6.8"/>
      <sheetName val="Fig 6.9"/>
      <sheetName val="Fig 6.10"/>
      <sheetName val="Sheet2"/>
      <sheetName val="Fig 5.32a"/>
      <sheetName val="pacf"/>
      <sheetName val=" 5.21"/>
      <sheetName val="5.27"/>
      <sheetName val="Sheet1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>
        <row r="2">
          <cell r="H2">
            <v>93</v>
          </cell>
          <cell r="I2">
            <v>129</v>
          </cell>
          <cell r="J2">
            <v>119</v>
          </cell>
        </row>
        <row r="3">
          <cell r="H3">
            <v>129</v>
          </cell>
          <cell r="I3">
            <v>119</v>
          </cell>
          <cell r="J3">
            <v>120</v>
          </cell>
        </row>
        <row r="4">
          <cell r="H4">
            <v>119</v>
          </cell>
          <cell r="I4">
            <v>120</v>
          </cell>
          <cell r="J4">
            <v>103</v>
          </cell>
        </row>
        <row r="5">
          <cell r="H5">
            <v>120</v>
          </cell>
          <cell r="I5">
            <v>103</v>
          </cell>
          <cell r="J5">
            <v>111</v>
          </cell>
        </row>
        <row r="6">
          <cell r="H6">
            <v>103</v>
          </cell>
          <cell r="I6">
            <v>111</v>
          </cell>
          <cell r="J6">
            <v>127</v>
          </cell>
        </row>
        <row r="7">
          <cell r="H7">
            <v>111</v>
          </cell>
          <cell r="I7">
            <v>127</v>
          </cell>
          <cell r="J7">
            <v>105</v>
          </cell>
        </row>
        <row r="8">
          <cell r="H8">
            <v>127</v>
          </cell>
          <cell r="I8">
            <v>105</v>
          </cell>
          <cell r="J8">
            <v>126</v>
          </cell>
        </row>
        <row r="9">
          <cell r="H9">
            <v>105</v>
          </cell>
          <cell r="I9">
            <v>126</v>
          </cell>
          <cell r="J9">
            <v>81</v>
          </cell>
        </row>
        <row r="10">
          <cell r="H10">
            <v>126</v>
          </cell>
          <cell r="I10">
            <v>81</v>
          </cell>
          <cell r="J10">
            <v>84</v>
          </cell>
        </row>
        <row r="11">
          <cell r="H11">
            <v>81</v>
          </cell>
          <cell r="I11">
            <v>84</v>
          </cell>
          <cell r="J11">
            <v>86</v>
          </cell>
        </row>
        <row r="12">
          <cell r="H12">
            <v>84</v>
          </cell>
          <cell r="I12">
            <v>86</v>
          </cell>
          <cell r="J12">
            <v>79</v>
          </cell>
        </row>
        <row r="13">
          <cell r="H13">
            <v>86</v>
          </cell>
          <cell r="I13">
            <v>79</v>
          </cell>
          <cell r="J13">
            <v>78</v>
          </cell>
        </row>
        <row r="14">
          <cell r="H14">
            <v>79</v>
          </cell>
          <cell r="I14">
            <v>78</v>
          </cell>
          <cell r="J14">
            <v>83</v>
          </cell>
        </row>
        <row r="15">
          <cell r="H15">
            <v>78</v>
          </cell>
          <cell r="I15">
            <v>83</v>
          </cell>
          <cell r="J15">
            <v>96</v>
          </cell>
        </row>
        <row r="16">
          <cell r="H16">
            <v>83</v>
          </cell>
          <cell r="I16">
            <v>96</v>
          </cell>
          <cell r="J16">
            <v>102</v>
          </cell>
        </row>
        <row r="17">
          <cell r="H17">
            <v>96</v>
          </cell>
          <cell r="I17">
            <v>102</v>
          </cell>
          <cell r="J17">
            <v>89</v>
          </cell>
        </row>
        <row r="18">
          <cell r="H18">
            <v>102</v>
          </cell>
          <cell r="I18">
            <v>89</v>
          </cell>
          <cell r="J18">
            <v>96</v>
          </cell>
        </row>
        <row r="19">
          <cell r="H19">
            <v>89</v>
          </cell>
          <cell r="I19">
            <v>96</v>
          </cell>
          <cell r="J19">
            <v>110</v>
          </cell>
        </row>
        <row r="20">
          <cell r="H20">
            <v>96</v>
          </cell>
          <cell r="I20">
            <v>110</v>
          </cell>
          <cell r="J20">
            <v>100</v>
          </cell>
        </row>
        <row r="21">
          <cell r="H21">
            <v>110</v>
          </cell>
          <cell r="I21">
            <v>100</v>
          </cell>
          <cell r="J21">
            <v>92</v>
          </cell>
        </row>
        <row r="22">
          <cell r="H22">
            <v>100</v>
          </cell>
          <cell r="I22">
            <v>92</v>
          </cell>
          <cell r="J22">
            <v>100</v>
          </cell>
        </row>
        <row r="23">
          <cell r="H23">
            <v>92</v>
          </cell>
          <cell r="I23">
            <v>100</v>
          </cell>
          <cell r="J23">
            <v>114</v>
          </cell>
        </row>
      </sheetData>
      <sheetData sheetId="13" refreshError="1"/>
      <sheetData sheetId="14" refreshError="1"/>
      <sheetData sheetId="15" refreshError="1"/>
      <sheetData sheetId="16" refreshError="1"/>
      <sheetData sheetId="17" refreshError="1"/>
    </sheetDataSet>
  </externalBook>
</externalLink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r:id="rId1" refreshedBy="C^2" refreshedDate="41232.641238657408" createdVersion="4" refreshedVersion="4" minRefreshableVersion="3" recordCount="18">
  <cacheSource type="worksheet">
    <worksheetSource ref="A1:C19" sheet="A Two Factor Design"/>
  </cacheSource>
  <cacheFields count="3">
    <cacheField name="Treatment" numFmtId="0">
      <sharedItems count="2">
        <s v="Medical"/>
        <s v="Surgical"/>
      </sharedItems>
    </cacheField>
    <cacheField name="Patient Type" numFmtId="0">
      <sharedItems count="3">
        <s v="Inpatient"/>
        <s v="Outpatient"/>
        <s v="Short Stay"/>
      </sharedItems>
    </cacheField>
    <cacheField name="Score" numFmtId="2">
      <sharedItems containsSemiMixedTypes="0" containsString="0" containsNumber="1" minValue="81.61130388505228" maxValue="131.83527058912168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18">
  <r>
    <x v="0"/>
    <x v="0"/>
    <n v="86.415641594574751"/>
  </r>
  <r>
    <x v="0"/>
    <x v="0"/>
    <n v="81.988439726544783"/>
  </r>
  <r>
    <x v="0"/>
    <x v="0"/>
    <n v="83.769509343963236"/>
  </r>
  <r>
    <x v="0"/>
    <x v="1"/>
    <n v="131.83527058912168"/>
  </r>
  <r>
    <x v="0"/>
    <x v="1"/>
    <n v="101.38765679564682"/>
  </r>
  <r>
    <x v="0"/>
    <x v="1"/>
    <n v="118.26941760694427"/>
  </r>
  <r>
    <x v="0"/>
    <x v="2"/>
    <n v="81.61130388505228"/>
  </r>
  <r>
    <x v="0"/>
    <x v="2"/>
    <n v="102.56172562778585"/>
  </r>
  <r>
    <x v="0"/>
    <x v="2"/>
    <n v="84.250788077768462"/>
  </r>
  <r>
    <x v="1"/>
    <x v="0"/>
    <n v="103.38835898038566"/>
  </r>
  <r>
    <x v="1"/>
    <x v="0"/>
    <n v="100.61638102794588"/>
  </r>
  <r>
    <x v="1"/>
    <x v="0"/>
    <n v="96.159527122069377"/>
  </r>
  <r>
    <x v="1"/>
    <x v="1"/>
    <n v="107.12963533552173"/>
  </r>
  <r>
    <x v="1"/>
    <x v="1"/>
    <n v="98.622254101668688"/>
  </r>
  <r>
    <x v="1"/>
    <x v="1"/>
    <n v="99.691829328764911"/>
  </r>
  <r>
    <x v="1"/>
    <x v="2"/>
    <n v="122.73546727372037"/>
  </r>
  <r>
    <x v="1"/>
    <x v="2"/>
    <n v="123.55255579388796"/>
  </r>
  <r>
    <x v="1"/>
    <x v="2"/>
    <n v="115.1907363937609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name="PivotTable3" cacheId="0" applyNumberFormats="0" applyBorderFormats="0" applyFontFormats="0" applyPatternFormats="0" applyAlignmentFormats="0" applyWidthHeightFormats="1" dataCaption="Values" updatedVersion="4" minRefreshableVersion="3" showDrill="0" useAutoFormatting="1" itemPrintTitles="1" createdVersion="4" indent="0" showHeaders="0" outline="1" outlineData="1" multipleFieldFilters="0">
  <location ref="E1:H6" firstHeaderRow="1" firstDataRow="2" firstDataCol="1"/>
  <pivotFields count="3">
    <pivotField axis="axisCol" showAll="0">
      <items count="3">
        <item x="0"/>
        <item x="1"/>
        <item t="default"/>
      </items>
    </pivotField>
    <pivotField axis="axisRow" showAll="0" defaultSubtotal="0">
      <items count="3">
        <item x="0"/>
        <item x="1"/>
        <item x="2"/>
      </items>
    </pivotField>
    <pivotField dataField="1" numFmtId="2" showAll="0"/>
  </pivotFields>
  <rowFields count="1">
    <field x="1"/>
  </rowFields>
  <rowItems count="4">
    <i>
      <x/>
    </i>
    <i>
      <x v="1"/>
    </i>
    <i>
      <x v="2"/>
    </i>
    <i t="grand">
      <x/>
    </i>
  </rowItems>
  <colFields count="1">
    <field x="0"/>
  </colFields>
  <colItems count="3">
    <i>
      <x/>
    </i>
    <i>
      <x v="1"/>
    </i>
    <i t="grand">
      <x/>
    </i>
  </colItems>
  <dataFields count="1">
    <dataField name="Count of Score" fld="2" subtotal="count" baseField="0" baseItem="3208136"/>
  </dataFields>
  <formats count="1">
    <format dxfId="0">
      <pivotArea dataOnly="0" labelOnly="1" fieldPosition="0">
        <references count="1">
          <reference field="0" count="1">
            <x v="0"/>
          </reference>
        </references>
      </pivotArea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xmlns:mc="http://schemas.openxmlformats.org/markup-compatibility/2006" xmlns:a14="http://schemas.microsoft.com/office/drawing/2010/main" val="1F497D" mc:Ignorable=""/>
      </a:dk2>
      <a:lt2>
        <a:srgbClr xmlns:mc="http://schemas.openxmlformats.org/markup-compatibility/2006" xmlns:a14="http://schemas.microsoft.com/office/drawing/2010/main" val="EEECE1" mc:Ignorable=""/>
      </a:lt2>
      <a:accent1>
        <a:srgbClr xmlns:mc="http://schemas.openxmlformats.org/markup-compatibility/2006" xmlns:a14="http://schemas.microsoft.com/office/drawing/2010/main" val="4F81BD" mc:Ignorable=""/>
      </a:accent1>
      <a:accent2>
        <a:srgbClr xmlns:mc="http://schemas.openxmlformats.org/markup-compatibility/2006" xmlns:a14="http://schemas.microsoft.com/office/drawing/2010/main" val="C0504D" mc:Ignorable=""/>
      </a:accent2>
      <a:accent3>
        <a:srgbClr xmlns:mc="http://schemas.openxmlformats.org/markup-compatibility/2006" xmlns:a14="http://schemas.microsoft.com/office/drawing/2010/main" val="9BBB59" mc:Ignorable=""/>
      </a:accent3>
      <a:accent4>
        <a:srgbClr xmlns:mc="http://schemas.openxmlformats.org/markup-compatibility/2006" xmlns:a14="http://schemas.microsoft.com/office/drawing/2010/main" val="8064A2" mc:Ignorable=""/>
      </a:accent4>
      <a:accent5>
        <a:srgbClr xmlns:mc="http://schemas.openxmlformats.org/markup-compatibility/2006" xmlns:a14="http://schemas.microsoft.com/office/drawing/2010/main" val="4BACC6" mc:Ignorable=""/>
      </a:accent5>
      <a:accent6>
        <a:srgbClr xmlns:mc="http://schemas.openxmlformats.org/markup-compatibility/2006" xmlns:a14="http://schemas.microsoft.com/office/drawing/2010/main" val="F79646" mc:Ignorable=""/>
      </a:accent6>
      <a:hlink>
        <a:srgbClr xmlns:mc="http://schemas.openxmlformats.org/markup-compatibility/2006" xmlns:a14="http://schemas.microsoft.com/office/drawing/2010/main" val="0000FF" mc:Ignorable=""/>
      </a:hlink>
      <a:folHlink>
        <a:srgbClr xmlns:mc="http://schemas.openxmlformats.org/markup-compatibility/2006" xmlns:a14="http://schemas.microsoft.com/office/drawing/2010/main" val="800080" mc:Ignorable="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xmlns:mc="http://schemas.openxmlformats.org/markup-compatibility/2006" xmlns:a14="http://schemas.microsoft.com/office/drawing/2010/main" val="000000" mc:Ignorable="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xmlns:mc="http://schemas.openxmlformats.org/markup-compatibility/2006" xmlns:a14="http://schemas.microsoft.com/office/drawing/2010/main" val="000000" mc:Ignorable="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xmlns:mc="http://schemas.openxmlformats.org/markup-compatibility/2006" xmlns:a14="http://schemas.microsoft.com/office/drawing/2010/main" val="000000" mc:Ignorable="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O19"/>
  <sheetViews>
    <sheetView workbookViewId="0">
      <selection activeCell="L2" sqref="L2"/>
    </sheetView>
  </sheetViews>
  <sheetFormatPr defaultRowHeight="15" x14ac:dyDescent="0.25"/>
  <cols>
    <col min="1" max="1" width="12.85546875" customWidth="1"/>
    <col min="5" max="5" width="2.85546875" customWidth="1"/>
    <col min="6" max="6" width="13.28515625" customWidth="1"/>
    <col min="7" max="7" width="4.140625" customWidth="1"/>
    <col min="8" max="8" width="4" customWidth="1"/>
    <col min="10" max="10" width="6.140625" customWidth="1"/>
  </cols>
  <sheetData>
    <row r="1" spans="1:15" ht="15.75" thickBot="1" x14ac:dyDescent="0.3">
      <c r="A1" s="1" t="s">
        <v>0</v>
      </c>
      <c r="B1" s="2" t="s">
        <v>1</v>
      </c>
      <c r="C1" t="s">
        <v>5</v>
      </c>
      <c r="D1" t="s">
        <v>6</v>
      </c>
      <c r="J1" t="s">
        <v>98</v>
      </c>
      <c r="K1" t="s">
        <v>1</v>
      </c>
      <c r="L1" t="s">
        <v>100</v>
      </c>
    </row>
    <row r="2" spans="1:15" x14ac:dyDescent="0.25">
      <c r="A2" s="3" t="s">
        <v>2</v>
      </c>
      <c r="B2" s="4">
        <v>48</v>
      </c>
      <c r="C2">
        <f t="shared" ref="C2:C19" si="0">VLOOKUP(A2,LookupRange,2,0)</f>
        <v>1</v>
      </c>
      <c r="D2">
        <f t="shared" ref="D2:D19" si="1">VLOOKUP(A2,LookupRange,3,0)</f>
        <v>0</v>
      </c>
      <c r="F2" s="158" t="s">
        <v>2</v>
      </c>
      <c r="G2" s="159">
        <v>1</v>
      </c>
      <c r="H2" s="160">
        <v>0</v>
      </c>
      <c r="J2" t="s">
        <v>99</v>
      </c>
      <c r="K2">
        <v>48</v>
      </c>
      <c r="L2">
        <f>VLOOKUP(J2,$N$2:$O$3,2,0)</f>
        <v>1</v>
      </c>
      <c r="N2" s="158" t="s">
        <v>99</v>
      </c>
      <c r="O2" s="160">
        <v>1</v>
      </c>
    </row>
    <row r="3" spans="1:15" ht="15.75" thickBot="1" x14ac:dyDescent="0.3">
      <c r="A3" s="3" t="s">
        <v>2</v>
      </c>
      <c r="B3" s="4">
        <v>47</v>
      </c>
      <c r="C3">
        <f t="shared" si="0"/>
        <v>1</v>
      </c>
      <c r="D3">
        <f t="shared" si="1"/>
        <v>0</v>
      </c>
      <c r="F3" s="161" t="s">
        <v>3</v>
      </c>
      <c r="G3" s="14">
        <v>0</v>
      </c>
      <c r="H3" s="162">
        <v>1</v>
      </c>
      <c r="J3" t="s">
        <v>7</v>
      </c>
      <c r="K3">
        <v>47</v>
      </c>
      <c r="L3">
        <f t="shared" ref="L3:L19" si="2">VLOOKUP(J3,$N$2:$O$3,2,0)</f>
        <v>-1</v>
      </c>
      <c r="N3" s="163" t="s">
        <v>7</v>
      </c>
      <c r="O3" s="165">
        <v>-1</v>
      </c>
    </row>
    <row r="4" spans="1:15" ht="15.75" thickBot="1" x14ac:dyDescent="0.3">
      <c r="A4" s="3" t="s">
        <v>2</v>
      </c>
      <c r="B4" s="4">
        <v>46</v>
      </c>
      <c r="C4">
        <f t="shared" si="0"/>
        <v>1</v>
      </c>
      <c r="D4">
        <f t="shared" si="1"/>
        <v>0</v>
      </c>
      <c r="F4" s="163" t="s">
        <v>4</v>
      </c>
      <c r="G4" s="164">
        <v>-1</v>
      </c>
      <c r="H4" s="165">
        <v>-1</v>
      </c>
      <c r="J4" t="s">
        <v>99</v>
      </c>
      <c r="K4">
        <v>46</v>
      </c>
      <c r="L4">
        <f t="shared" si="2"/>
        <v>1</v>
      </c>
    </row>
    <row r="5" spans="1:15" x14ac:dyDescent="0.25">
      <c r="A5" s="3" t="s">
        <v>2</v>
      </c>
      <c r="B5" s="4">
        <v>54</v>
      </c>
      <c r="C5">
        <f t="shared" si="0"/>
        <v>1</v>
      </c>
      <c r="D5">
        <f t="shared" si="1"/>
        <v>0</v>
      </c>
      <c r="J5" t="s">
        <v>7</v>
      </c>
      <c r="K5">
        <v>54</v>
      </c>
      <c r="L5">
        <f t="shared" si="2"/>
        <v>-1</v>
      </c>
    </row>
    <row r="6" spans="1:15" x14ac:dyDescent="0.25">
      <c r="A6" s="3" t="s">
        <v>2</v>
      </c>
      <c r="B6" s="4">
        <v>48</v>
      </c>
      <c r="C6">
        <f t="shared" si="0"/>
        <v>1</v>
      </c>
      <c r="D6">
        <f t="shared" si="1"/>
        <v>0</v>
      </c>
      <c r="J6" t="s">
        <v>99</v>
      </c>
      <c r="K6">
        <v>48</v>
      </c>
      <c r="L6">
        <f t="shared" si="2"/>
        <v>1</v>
      </c>
    </row>
    <row r="7" spans="1:15" x14ac:dyDescent="0.25">
      <c r="A7" s="3" t="s">
        <v>2</v>
      </c>
      <c r="B7" s="4">
        <v>53</v>
      </c>
      <c r="C7">
        <f t="shared" si="0"/>
        <v>1</v>
      </c>
      <c r="D7">
        <f t="shared" si="1"/>
        <v>0</v>
      </c>
      <c r="J7" t="s">
        <v>99</v>
      </c>
      <c r="K7">
        <v>53</v>
      </c>
      <c r="L7">
        <f t="shared" si="2"/>
        <v>1</v>
      </c>
    </row>
    <row r="8" spans="1:15" x14ac:dyDescent="0.25">
      <c r="A8" s="5" t="s">
        <v>3</v>
      </c>
      <c r="B8" s="6">
        <v>53</v>
      </c>
      <c r="C8">
        <f t="shared" si="0"/>
        <v>0</v>
      </c>
      <c r="D8">
        <f t="shared" si="1"/>
        <v>1</v>
      </c>
      <c r="J8" t="s">
        <v>7</v>
      </c>
      <c r="K8">
        <v>53</v>
      </c>
      <c r="L8">
        <f t="shared" si="2"/>
        <v>-1</v>
      </c>
    </row>
    <row r="9" spans="1:15" x14ac:dyDescent="0.25">
      <c r="A9" s="5" t="s">
        <v>3</v>
      </c>
      <c r="B9" s="6">
        <v>52</v>
      </c>
      <c r="C9">
        <f t="shared" si="0"/>
        <v>0</v>
      </c>
      <c r="D9">
        <f t="shared" si="1"/>
        <v>1</v>
      </c>
      <c r="J9" t="s">
        <v>7</v>
      </c>
      <c r="K9">
        <v>52</v>
      </c>
      <c r="L9">
        <f t="shared" si="2"/>
        <v>-1</v>
      </c>
    </row>
    <row r="10" spans="1:15" x14ac:dyDescent="0.25">
      <c r="A10" s="5" t="s">
        <v>3</v>
      </c>
      <c r="B10" s="6">
        <v>52</v>
      </c>
      <c r="C10">
        <f t="shared" si="0"/>
        <v>0</v>
      </c>
      <c r="D10">
        <f t="shared" si="1"/>
        <v>1</v>
      </c>
      <c r="J10" t="s">
        <v>99</v>
      </c>
      <c r="K10">
        <v>52</v>
      </c>
      <c r="L10">
        <f t="shared" si="2"/>
        <v>1</v>
      </c>
    </row>
    <row r="11" spans="1:15" x14ac:dyDescent="0.25">
      <c r="A11" s="5" t="s">
        <v>3</v>
      </c>
      <c r="B11" s="6">
        <v>54</v>
      </c>
      <c r="C11">
        <f t="shared" si="0"/>
        <v>0</v>
      </c>
      <c r="D11">
        <f t="shared" si="1"/>
        <v>1</v>
      </c>
      <c r="J11" t="s">
        <v>99</v>
      </c>
      <c r="K11">
        <v>54</v>
      </c>
      <c r="L11">
        <f t="shared" si="2"/>
        <v>1</v>
      </c>
    </row>
    <row r="12" spans="1:15" x14ac:dyDescent="0.25">
      <c r="A12" s="5" t="s">
        <v>3</v>
      </c>
      <c r="B12" s="6">
        <v>53</v>
      </c>
      <c r="C12">
        <f t="shared" si="0"/>
        <v>0</v>
      </c>
      <c r="D12">
        <f t="shared" si="1"/>
        <v>1</v>
      </c>
      <c r="J12" t="s">
        <v>99</v>
      </c>
      <c r="K12">
        <v>53</v>
      </c>
      <c r="L12">
        <f t="shared" si="2"/>
        <v>1</v>
      </c>
    </row>
    <row r="13" spans="1:15" x14ac:dyDescent="0.25">
      <c r="A13" s="5" t="s">
        <v>3</v>
      </c>
      <c r="B13" s="6">
        <v>49</v>
      </c>
      <c r="C13">
        <f t="shared" si="0"/>
        <v>0</v>
      </c>
      <c r="D13">
        <f t="shared" si="1"/>
        <v>1</v>
      </c>
      <c r="J13" t="s">
        <v>7</v>
      </c>
      <c r="K13">
        <v>49</v>
      </c>
      <c r="L13">
        <f t="shared" si="2"/>
        <v>-1</v>
      </c>
    </row>
    <row r="14" spans="1:15" x14ac:dyDescent="0.25">
      <c r="A14" s="7" t="s">
        <v>4</v>
      </c>
      <c r="B14" s="8">
        <v>52</v>
      </c>
      <c r="C14">
        <f t="shared" si="0"/>
        <v>-1</v>
      </c>
      <c r="D14">
        <f t="shared" si="1"/>
        <v>-1</v>
      </c>
      <c r="J14" t="s">
        <v>99</v>
      </c>
      <c r="K14">
        <v>52</v>
      </c>
      <c r="L14">
        <f t="shared" si="2"/>
        <v>1</v>
      </c>
    </row>
    <row r="15" spans="1:15" x14ac:dyDescent="0.25">
      <c r="A15" s="7" t="s">
        <v>4</v>
      </c>
      <c r="B15" s="8">
        <v>58</v>
      </c>
      <c r="C15">
        <f t="shared" si="0"/>
        <v>-1</v>
      </c>
      <c r="D15">
        <f t="shared" si="1"/>
        <v>-1</v>
      </c>
      <c r="J15" t="s">
        <v>99</v>
      </c>
      <c r="K15">
        <v>58</v>
      </c>
      <c r="L15">
        <f t="shared" si="2"/>
        <v>1</v>
      </c>
    </row>
    <row r="16" spans="1:15" x14ac:dyDescent="0.25">
      <c r="A16" s="7" t="s">
        <v>4</v>
      </c>
      <c r="B16" s="8">
        <v>54</v>
      </c>
      <c r="C16">
        <f t="shared" si="0"/>
        <v>-1</v>
      </c>
      <c r="D16">
        <f t="shared" si="1"/>
        <v>-1</v>
      </c>
      <c r="J16" t="s">
        <v>7</v>
      </c>
      <c r="K16">
        <v>54</v>
      </c>
      <c r="L16">
        <f t="shared" si="2"/>
        <v>-1</v>
      </c>
    </row>
    <row r="17" spans="1:12" x14ac:dyDescent="0.25">
      <c r="A17" s="7" t="s">
        <v>4</v>
      </c>
      <c r="B17" s="8">
        <v>55</v>
      </c>
      <c r="C17">
        <f t="shared" si="0"/>
        <v>-1</v>
      </c>
      <c r="D17">
        <f t="shared" si="1"/>
        <v>-1</v>
      </c>
      <c r="J17" t="s">
        <v>7</v>
      </c>
      <c r="K17">
        <v>55</v>
      </c>
      <c r="L17">
        <f t="shared" si="2"/>
        <v>-1</v>
      </c>
    </row>
    <row r="18" spans="1:12" x14ac:dyDescent="0.25">
      <c r="A18" s="7" t="s">
        <v>4</v>
      </c>
      <c r="B18" s="8">
        <v>57</v>
      </c>
      <c r="C18">
        <f t="shared" si="0"/>
        <v>-1</v>
      </c>
      <c r="D18">
        <f t="shared" si="1"/>
        <v>-1</v>
      </c>
      <c r="J18" t="s">
        <v>99</v>
      </c>
      <c r="K18">
        <v>57</v>
      </c>
      <c r="L18">
        <f t="shared" si="2"/>
        <v>1</v>
      </c>
    </row>
    <row r="19" spans="1:12" ht="15.75" thickBot="1" x14ac:dyDescent="0.3">
      <c r="A19" s="9" t="s">
        <v>4</v>
      </c>
      <c r="B19" s="10">
        <v>54</v>
      </c>
      <c r="C19">
        <f t="shared" si="0"/>
        <v>-1</v>
      </c>
      <c r="D19">
        <f t="shared" si="1"/>
        <v>-1</v>
      </c>
      <c r="J19" t="s">
        <v>7</v>
      </c>
      <c r="K19">
        <v>54</v>
      </c>
      <c r="L19">
        <f t="shared" si="2"/>
        <v>-1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H19"/>
  <sheetViews>
    <sheetView workbookViewId="0">
      <selection activeCell="F5" sqref="F5"/>
    </sheetView>
  </sheetViews>
  <sheetFormatPr defaultRowHeight="15" x14ac:dyDescent="0.25"/>
  <cols>
    <col min="1" max="1" width="12.7109375" bestFit="1" customWidth="1"/>
    <col min="2" max="2" width="12.140625" bestFit="1" customWidth="1"/>
    <col min="5" max="5" width="14" customWidth="1"/>
    <col min="6" max="6" width="8.140625" customWidth="1"/>
    <col min="7" max="7" width="7.85546875" customWidth="1"/>
    <col min="8" max="8" width="11.28515625" bestFit="1" customWidth="1"/>
  </cols>
  <sheetData>
    <row r="1" spans="1:8" x14ac:dyDescent="0.25">
      <c r="A1" s="24" t="s">
        <v>26</v>
      </c>
      <c r="B1" s="24" t="s">
        <v>50</v>
      </c>
      <c r="C1" s="24" t="s">
        <v>27</v>
      </c>
      <c r="E1" s="16" t="s">
        <v>49</v>
      </c>
    </row>
    <row r="2" spans="1:8" x14ac:dyDescent="0.25">
      <c r="A2" s="14" t="s">
        <v>34</v>
      </c>
      <c r="B2" s="14" t="s">
        <v>35</v>
      </c>
      <c r="C2" s="59">
        <v>86.415641594574751</v>
      </c>
      <c r="F2" s="23" t="s">
        <v>34</v>
      </c>
      <c r="G2" t="s">
        <v>42</v>
      </c>
      <c r="H2" t="s">
        <v>8</v>
      </c>
    </row>
    <row r="3" spans="1:8" x14ac:dyDescent="0.25">
      <c r="A3" s="14" t="s">
        <v>34</v>
      </c>
      <c r="B3" s="14" t="s">
        <v>35</v>
      </c>
      <c r="C3" s="59">
        <v>81.988439726544783</v>
      </c>
      <c r="E3" s="17" t="s">
        <v>35</v>
      </c>
      <c r="F3" s="15">
        <v>3</v>
      </c>
      <c r="G3" s="15">
        <v>3</v>
      </c>
      <c r="H3" s="15">
        <v>6</v>
      </c>
    </row>
    <row r="4" spans="1:8" x14ac:dyDescent="0.25">
      <c r="A4" s="14" t="s">
        <v>34</v>
      </c>
      <c r="B4" s="14" t="s">
        <v>35</v>
      </c>
      <c r="C4" s="59">
        <v>83.769509343963236</v>
      </c>
      <c r="E4" s="17" t="s">
        <v>36</v>
      </c>
      <c r="F4" s="15">
        <v>3</v>
      </c>
      <c r="G4" s="15">
        <v>3</v>
      </c>
      <c r="H4" s="15">
        <v>6</v>
      </c>
    </row>
    <row r="5" spans="1:8" x14ac:dyDescent="0.25">
      <c r="A5" s="14" t="s">
        <v>34</v>
      </c>
      <c r="B5" s="14" t="s">
        <v>36</v>
      </c>
      <c r="C5" s="59">
        <v>131.83527058912168</v>
      </c>
      <c r="E5" s="17" t="s">
        <v>39</v>
      </c>
      <c r="F5" s="15">
        <v>3</v>
      </c>
      <c r="G5" s="15">
        <v>3</v>
      </c>
      <c r="H5" s="15">
        <v>6</v>
      </c>
    </row>
    <row r="6" spans="1:8" x14ac:dyDescent="0.25">
      <c r="A6" s="14" t="s">
        <v>34</v>
      </c>
      <c r="B6" s="14" t="s">
        <v>36</v>
      </c>
      <c r="C6" s="59">
        <v>101.38765679564682</v>
      </c>
      <c r="E6" s="17" t="s">
        <v>8</v>
      </c>
      <c r="F6" s="15">
        <v>9</v>
      </c>
      <c r="G6" s="15">
        <v>9</v>
      </c>
      <c r="H6" s="15">
        <v>18</v>
      </c>
    </row>
    <row r="7" spans="1:8" x14ac:dyDescent="0.25">
      <c r="A7" s="14" t="s">
        <v>34</v>
      </c>
      <c r="B7" s="14" t="s">
        <v>36</v>
      </c>
      <c r="C7" s="59">
        <v>118.26941760694427</v>
      </c>
    </row>
    <row r="8" spans="1:8" x14ac:dyDescent="0.25">
      <c r="A8" s="14" t="s">
        <v>34</v>
      </c>
      <c r="B8" s="14" t="s">
        <v>39</v>
      </c>
      <c r="C8" s="59">
        <v>81.61130388505228</v>
      </c>
    </row>
    <row r="9" spans="1:8" x14ac:dyDescent="0.25">
      <c r="A9" s="14" t="s">
        <v>34</v>
      </c>
      <c r="B9" s="14" t="s">
        <v>39</v>
      </c>
      <c r="C9" s="59">
        <v>102.56172562778585</v>
      </c>
    </row>
    <row r="10" spans="1:8" x14ac:dyDescent="0.25">
      <c r="A10" s="14" t="s">
        <v>34</v>
      </c>
      <c r="B10" s="14" t="s">
        <v>39</v>
      </c>
      <c r="C10" s="59">
        <v>84.250788077768462</v>
      </c>
    </row>
    <row r="11" spans="1:8" x14ac:dyDescent="0.25">
      <c r="A11" s="14" t="s">
        <v>42</v>
      </c>
      <c r="B11" s="14" t="s">
        <v>35</v>
      </c>
      <c r="C11" s="59">
        <v>103.38835898038566</v>
      </c>
    </row>
    <row r="12" spans="1:8" x14ac:dyDescent="0.25">
      <c r="A12" s="14" t="s">
        <v>42</v>
      </c>
      <c r="B12" s="14" t="s">
        <v>35</v>
      </c>
      <c r="C12" s="59">
        <v>100.61638102794588</v>
      </c>
    </row>
    <row r="13" spans="1:8" x14ac:dyDescent="0.25">
      <c r="A13" s="14" t="s">
        <v>42</v>
      </c>
      <c r="B13" s="14" t="s">
        <v>35</v>
      </c>
      <c r="C13" s="59">
        <v>96.159527122069377</v>
      </c>
    </row>
    <row r="14" spans="1:8" x14ac:dyDescent="0.25">
      <c r="A14" s="14" t="s">
        <v>42</v>
      </c>
      <c r="B14" s="14" t="s">
        <v>36</v>
      </c>
      <c r="C14" s="59">
        <v>107.12963533552173</v>
      </c>
    </row>
    <row r="15" spans="1:8" x14ac:dyDescent="0.25">
      <c r="A15" s="14" t="s">
        <v>42</v>
      </c>
      <c r="B15" s="14" t="s">
        <v>36</v>
      </c>
      <c r="C15" s="59">
        <v>98.622254101668688</v>
      </c>
    </row>
    <row r="16" spans="1:8" x14ac:dyDescent="0.25">
      <c r="A16" s="14" t="s">
        <v>42</v>
      </c>
      <c r="B16" s="14" t="s">
        <v>36</v>
      </c>
      <c r="C16" s="59">
        <v>99.691829328764911</v>
      </c>
    </row>
    <row r="17" spans="1:3" x14ac:dyDescent="0.25">
      <c r="A17" s="14" t="s">
        <v>42</v>
      </c>
      <c r="B17" s="14" t="s">
        <v>39</v>
      </c>
      <c r="C17" s="59">
        <v>122.73546727372037</v>
      </c>
    </row>
    <row r="18" spans="1:3" x14ac:dyDescent="0.25">
      <c r="A18" s="14" t="s">
        <v>42</v>
      </c>
      <c r="B18" s="14" t="s">
        <v>39</v>
      </c>
      <c r="C18" s="59">
        <v>123.55255579388796</v>
      </c>
    </row>
    <row r="19" spans="1:3" x14ac:dyDescent="0.25">
      <c r="A19" s="14" t="s">
        <v>42</v>
      </c>
      <c r="B19" s="14" t="s">
        <v>39</v>
      </c>
      <c r="C19" s="59">
        <v>115.1907363937609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B1:Q27"/>
  <sheetViews>
    <sheetView workbookViewId="0">
      <selection activeCell="F1" sqref="F1"/>
    </sheetView>
  </sheetViews>
  <sheetFormatPr defaultRowHeight="15" x14ac:dyDescent="0.25"/>
  <cols>
    <col min="1" max="1" width="3.140625" customWidth="1"/>
    <col min="2" max="2" width="12.7109375" bestFit="1" customWidth="1"/>
    <col min="5" max="5" width="7" customWidth="1"/>
    <col min="6" max="6" width="11.7109375" customWidth="1"/>
    <col min="7" max="7" width="7.5703125" customWidth="1"/>
    <col min="8" max="8" width="8.140625" bestFit="1" customWidth="1"/>
    <col min="9" max="9" width="5.7109375" bestFit="1" customWidth="1"/>
    <col min="10" max="10" width="4" customWidth="1"/>
    <col min="11" max="11" width="18.5703125" bestFit="1" customWidth="1"/>
    <col min="13" max="13" width="3.42578125" bestFit="1" customWidth="1"/>
    <col min="15" max="15" width="6.5703125" bestFit="1" customWidth="1"/>
    <col min="16" max="16" width="8.140625" bestFit="1" customWidth="1"/>
  </cols>
  <sheetData>
    <row r="1" spans="2:17" ht="15.75" thickBot="1" x14ac:dyDescent="0.3">
      <c r="B1" s="60" t="s">
        <v>50</v>
      </c>
      <c r="C1" s="61" t="s">
        <v>34</v>
      </c>
      <c r="D1" s="62" t="s">
        <v>42</v>
      </c>
      <c r="F1" t="s">
        <v>9</v>
      </c>
    </row>
    <row r="2" spans="2:17" x14ac:dyDescent="0.25">
      <c r="B2" s="63" t="s">
        <v>35</v>
      </c>
      <c r="C2" s="64">
        <v>86.114500742305083</v>
      </c>
      <c r="D2" s="65">
        <v>103.38835898038566</v>
      </c>
    </row>
    <row r="3" spans="2:17" ht="15.75" thickBot="1" x14ac:dyDescent="0.3">
      <c r="B3" s="66"/>
      <c r="C3" s="67">
        <v>81.750747763701824</v>
      </c>
      <c r="D3" s="68">
        <v>100.61638102794588</v>
      </c>
      <c r="F3" t="s">
        <v>10</v>
      </c>
      <c r="G3" t="s">
        <v>34</v>
      </c>
      <c r="H3" t="s">
        <v>42</v>
      </c>
      <c r="I3" t="s">
        <v>11</v>
      </c>
      <c r="K3" t="s">
        <v>16</v>
      </c>
    </row>
    <row r="4" spans="2:17" ht="15.75" thickBot="1" x14ac:dyDescent="0.3">
      <c r="B4" s="69"/>
      <c r="C4" s="70">
        <v>83.507358175603869</v>
      </c>
      <c r="D4" s="71">
        <v>96.159527122069377</v>
      </c>
      <c r="F4" s="19" t="s">
        <v>35</v>
      </c>
      <c r="G4" s="19"/>
      <c r="H4" s="19"/>
      <c r="I4" s="19"/>
      <c r="K4" s="21" t="s">
        <v>74</v>
      </c>
      <c r="L4" s="21" t="s">
        <v>17</v>
      </c>
      <c r="M4" s="21" t="s">
        <v>18</v>
      </c>
      <c r="N4" s="21" t="s">
        <v>19</v>
      </c>
      <c r="O4" s="21" t="s">
        <v>7</v>
      </c>
      <c r="P4" s="21" t="s">
        <v>20</v>
      </c>
      <c r="Q4" s="21" t="s">
        <v>21</v>
      </c>
    </row>
    <row r="5" spans="2:17" x14ac:dyDescent="0.25">
      <c r="B5" s="66" t="s">
        <v>36</v>
      </c>
      <c r="C5" s="67">
        <v>131.25702227180869</v>
      </c>
      <c r="D5" s="68">
        <v>107.12963533552173</v>
      </c>
      <c r="F5" s="18" t="s">
        <v>12</v>
      </c>
      <c r="G5" s="18">
        <v>3</v>
      </c>
      <c r="H5" s="18">
        <v>3</v>
      </c>
      <c r="I5" s="18">
        <v>6</v>
      </c>
      <c r="K5" s="18" t="s">
        <v>22</v>
      </c>
      <c r="L5" s="152">
        <v>997.10071176559586</v>
      </c>
      <c r="M5" s="18">
        <v>2</v>
      </c>
      <c r="N5" s="152">
        <v>498.55035588279793</v>
      </c>
      <c r="O5" s="152">
        <v>7.1960238184511445</v>
      </c>
      <c r="P5" s="152">
        <v>8.8358626786164147E-3</v>
      </c>
      <c r="Q5" s="152">
        <v>3.8852938346523942</v>
      </c>
    </row>
    <row r="6" spans="2:17" x14ac:dyDescent="0.25">
      <c r="B6" s="66"/>
      <c r="C6" s="67">
        <v>101.3967515358227</v>
      </c>
      <c r="D6" s="68">
        <v>98.622254101668688</v>
      </c>
      <c r="F6" s="18" t="s">
        <v>13</v>
      </c>
      <c r="G6" s="18">
        <v>251.37260668161076</v>
      </c>
      <c r="H6" s="18">
        <v>300.1642671304009</v>
      </c>
      <c r="I6" s="18">
        <v>551.53687381201166</v>
      </c>
      <c r="K6" s="18" t="s">
        <v>23</v>
      </c>
      <c r="L6" s="152">
        <v>500.54027713914684</v>
      </c>
      <c r="M6" s="18">
        <v>1</v>
      </c>
      <c r="N6" s="152">
        <v>500.54027713914684</v>
      </c>
      <c r="O6" s="152">
        <v>7.2247461342384289</v>
      </c>
      <c r="P6" s="152">
        <v>1.9746791670534749E-2</v>
      </c>
      <c r="Q6" s="152">
        <v>4.7472253467225149</v>
      </c>
    </row>
    <row r="7" spans="2:17" ht="15.75" thickBot="1" x14ac:dyDescent="0.3">
      <c r="B7" s="69"/>
      <c r="C7" s="70">
        <v>118.01690671971794</v>
      </c>
      <c r="D7" s="71">
        <v>99.691829328764911</v>
      </c>
      <c r="F7" s="18" t="s">
        <v>14</v>
      </c>
      <c r="G7" s="18">
        <v>83.790868893870254</v>
      </c>
      <c r="H7" s="18">
        <v>100.05475571013363</v>
      </c>
      <c r="I7" s="18">
        <v>91.922812302001944</v>
      </c>
      <c r="K7" s="18" t="s">
        <v>24</v>
      </c>
      <c r="L7" s="152">
        <v>1628.0958767499728</v>
      </c>
      <c r="M7" s="18">
        <v>2</v>
      </c>
      <c r="N7" s="152">
        <v>814.04793837498642</v>
      </c>
      <c r="O7" s="152">
        <v>11.749883005367991</v>
      </c>
      <c r="P7" s="152">
        <v>1.4918822032710774E-3</v>
      </c>
      <c r="Q7" s="152">
        <v>3.8852938346523942</v>
      </c>
    </row>
    <row r="8" spans="2:17" x14ac:dyDescent="0.25">
      <c r="B8" s="66" t="s">
        <v>39</v>
      </c>
      <c r="C8" s="67">
        <v>82.151295096702668</v>
      </c>
      <c r="D8" s="68">
        <v>122.73546727372037</v>
      </c>
      <c r="F8" s="18" t="s">
        <v>15</v>
      </c>
      <c r="G8" s="18">
        <v>4.8208687600961468</v>
      </c>
      <c r="H8" s="18">
        <v>13.300569757157886</v>
      </c>
      <c r="I8" s="18">
        <v>86.602779718569337</v>
      </c>
      <c r="K8" s="18" t="s">
        <v>25</v>
      </c>
      <c r="L8" s="152">
        <v>831.37638528290165</v>
      </c>
      <c r="M8" s="18">
        <v>12</v>
      </c>
      <c r="N8" s="152">
        <v>69.2813654402418</v>
      </c>
      <c r="O8" s="152"/>
      <c r="P8" s="152"/>
      <c r="Q8" s="152"/>
    </row>
    <row r="9" spans="2:17" x14ac:dyDescent="0.25">
      <c r="B9" s="66"/>
      <c r="C9" s="67">
        <v>103.16733566435913</v>
      </c>
      <c r="D9" s="68">
        <v>123.55255579388796</v>
      </c>
      <c r="F9" s="18"/>
      <c r="G9" s="18"/>
      <c r="H9" s="18"/>
      <c r="I9" s="18"/>
      <c r="K9" s="18"/>
      <c r="L9" s="152"/>
      <c r="M9" s="18"/>
      <c r="N9" s="18"/>
      <c r="O9" s="18"/>
      <c r="P9" s="18"/>
      <c r="Q9" s="18"/>
    </row>
    <row r="10" spans="2:17" ht="15.75" thickBot="1" x14ac:dyDescent="0.3">
      <c r="B10" s="69"/>
      <c r="C10" s="70">
        <v>84.805256231357603</v>
      </c>
      <c r="D10" s="71">
        <v>115.1907363937609</v>
      </c>
      <c r="F10" s="19" t="s">
        <v>36</v>
      </c>
      <c r="G10" s="19"/>
      <c r="H10" s="19"/>
      <c r="I10" s="19"/>
      <c r="K10" s="20" t="s">
        <v>11</v>
      </c>
      <c r="L10" s="153">
        <v>3957.1132509376171</v>
      </c>
      <c r="M10" s="20">
        <v>17</v>
      </c>
      <c r="N10" s="20"/>
      <c r="O10" s="20"/>
      <c r="P10" s="20"/>
      <c r="Q10" s="20"/>
    </row>
    <row r="11" spans="2:17" x14ac:dyDescent="0.25">
      <c r="F11" s="18" t="s">
        <v>12</v>
      </c>
      <c r="G11" s="18">
        <v>3</v>
      </c>
      <c r="H11" s="18">
        <v>3</v>
      </c>
      <c r="I11" s="18">
        <v>6</v>
      </c>
    </row>
    <row r="12" spans="2:17" x14ac:dyDescent="0.25">
      <c r="F12" s="18" t="s">
        <v>13</v>
      </c>
      <c r="G12" s="18">
        <v>350.67068052734936</v>
      </c>
      <c r="H12" s="18">
        <v>305.44371876595534</v>
      </c>
      <c r="I12" s="18">
        <v>656.11439929330459</v>
      </c>
    </row>
    <row r="13" spans="2:17" x14ac:dyDescent="0.25">
      <c r="F13" s="18" t="s">
        <v>14</v>
      </c>
      <c r="G13" s="18">
        <v>116.89022684244979</v>
      </c>
      <c r="H13" s="18">
        <v>101.81457292198512</v>
      </c>
      <c r="I13" s="18">
        <v>109.35239988221743</v>
      </c>
    </row>
    <row r="14" spans="2:17" x14ac:dyDescent="0.25">
      <c r="F14" s="18" t="s">
        <v>15</v>
      </c>
      <c r="G14" s="18">
        <v>223.86099776597257</v>
      </c>
      <c r="H14" s="18">
        <v>21.47341413644676</v>
      </c>
      <c r="I14" s="18">
        <v>166.31636709985906</v>
      </c>
    </row>
    <row r="15" spans="2:17" x14ac:dyDescent="0.25">
      <c r="F15" s="18"/>
      <c r="G15" s="18"/>
      <c r="H15" s="18"/>
      <c r="I15" s="18"/>
    </row>
    <row r="16" spans="2:17" ht="15.75" thickBot="1" x14ac:dyDescent="0.3">
      <c r="F16" s="19" t="s">
        <v>39</v>
      </c>
      <c r="G16" s="19"/>
      <c r="H16" s="19"/>
      <c r="I16" s="19"/>
    </row>
    <row r="17" spans="6:10" x14ac:dyDescent="0.25">
      <c r="F17" s="18" t="s">
        <v>12</v>
      </c>
      <c r="G17" s="18">
        <v>3</v>
      </c>
      <c r="H17" s="18">
        <v>3</v>
      </c>
      <c r="I17" s="18">
        <v>6</v>
      </c>
    </row>
    <row r="18" spans="6:10" x14ac:dyDescent="0.25">
      <c r="F18" s="18" t="s">
        <v>13</v>
      </c>
      <c r="G18" s="18">
        <v>270.12388699241939</v>
      </c>
      <c r="H18" s="18">
        <v>361.47875946136924</v>
      </c>
      <c r="I18" s="18">
        <v>631.60264645378857</v>
      </c>
    </row>
    <row r="19" spans="6:10" x14ac:dyDescent="0.25">
      <c r="F19" s="18" t="s">
        <v>14</v>
      </c>
      <c r="G19" s="18">
        <v>90.041295664139795</v>
      </c>
      <c r="H19" s="18">
        <v>120.49291982045641</v>
      </c>
      <c r="I19" s="18">
        <v>105.26710774229809</v>
      </c>
    </row>
    <row r="20" spans="6:10" x14ac:dyDescent="0.25">
      <c r="F20" s="18" t="s">
        <v>15</v>
      </c>
      <c r="G20" s="18">
        <v>130.98057199158393</v>
      </c>
      <c r="H20" s="18">
        <v>21.251770230190832</v>
      </c>
      <c r="I20" s="18">
        <v>339.08336101598104</v>
      </c>
    </row>
    <row r="21" spans="6:10" x14ac:dyDescent="0.25">
      <c r="F21" s="18"/>
      <c r="G21" s="18"/>
      <c r="H21" s="18"/>
      <c r="I21" s="18"/>
    </row>
    <row r="22" spans="6:10" ht="15.75" thickBot="1" x14ac:dyDescent="0.3">
      <c r="F22" s="19" t="s">
        <v>11</v>
      </c>
      <c r="G22" s="19"/>
      <c r="H22" s="19"/>
      <c r="I22" s="19"/>
    </row>
    <row r="23" spans="6:10" x14ac:dyDescent="0.25">
      <c r="F23" s="18" t="s">
        <v>12</v>
      </c>
      <c r="G23" s="18">
        <v>9</v>
      </c>
      <c r="H23" s="18">
        <v>9</v>
      </c>
      <c r="I23" s="18"/>
      <c r="J23" s="18"/>
    </row>
    <row r="24" spans="6:10" x14ac:dyDescent="0.25">
      <c r="F24" s="18" t="s">
        <v>13</v>
      </c>
      <c r="G24" s="18">
        <v>872.16717420137957</v>
      </c>
      <c r="H24" s="18">
        <v>967.08674535772548</v>
      </c>
      <c r="I24" s="18"/>
      <c r="J24" s="18"/>
    </row>
    <row r="25" spans="6:10" x14ac:dyDescent="0.25">
      <c r="F25" s="18" t="s">
        <v>14</v>
      </c>
      <c r="G25" s="18">
        <v>96.90746380015328</v>
      </c>
      <c r="H25" s="18">
        <v>107.45408281752503</v>
      </c>
      <c r="I25" s="18"/>
      <c r="J25" s="18"/>
    </row>
    <row r="26" spans="6:10" x14ac:dyDescent="0.25">
      <c r="F26" s="18" t="s">
        <v>15</v>
      </c>
      <c r="G26" s="18">
        <v>321.85316423395125</v>
      </c>
      <c r="H26" s="18">
        <v>110.21845749085476</v>
      </c>
      <c r="I26" s="18"/>
      <c r="J26" s="18"/>
    </row>
    <row r="27" spans="6:10" x14ac:dyDescent="0.25">
      <c r="F27" s="18"/>
      <c r="G27" s="18"/>
      <c r="H27" s="18"/>
      <c r="I27" s="18"/>
      <c r="J27" s="18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4"/>
  <sheetViews>
    <sheetView workbookViewId="0">
      <selection activeCell="J11" sqref="J11"/>
    </sheetView>
  </sheetViews>
  <sheetFormatPr defaultRowHeight="15" x14ac:dyDescent="0.25"/>
  <cols>
    <col min="1" max="1" width="12.140625" bestFit="1" customWidth="1"/>
    <col min="5" max="5" width="19.140625" bestFit="1" customWidth="1"/>
  </cols>
  <sheetData>
    <row r="1" spans="1:11" ht="15.75" thickBot="1" x14ac:dyDescent="0.3">
      <c r="A1" s="60" t="s">
        <v>50</v>
      </c>
      <c r="B1" s="61" t="s">
        <v>34</v>
      </c>
      <c r="C1" s="62" t="s">
        <v>42</v>
      </c>
      <c r="E1" t="s">
        <v>101</v>
      </c>
    </row>
    <row r="2" spans="1:11" x14ac:dyDescent="0.25">
      <c r="A2" s="63" t="s">
        <v>35</v>
      </c>
      <c r="B2" s="64">
        <v>86.114500742305083</v>
      </c>
      <c r="C2" s="65">
        <v>103.38835898038566</v>
      </c>
    </row>
    <row r="3" spans="1:11" ht="15.75" thickBot="1" x14ac:dyDescent="0.3">
      <c r="A3" s="66"/>
      <c r="B3" s="67">
        <v>81.750747763701824</v>
      </c>
      <c r="C3" s="68">
        <v>100.61638102794588</v>
      </c>
      <c r="E3" t="s">
        <v>10</v>
      </c>
    </row>
    <row r="4" spans="1:11" ht="15.75" thickBot="1" x14ac:dyDescent="0.3">
      <c r="A4" s="69"/>
      <c r="B4" s="70">
        <v>83.507358175603869</v>
      </c>
      <c r="C4" s="71">
        <v>96.159527122069377</v>
      </c>
      <c r="E4" s="21" t="s">
        <v>102</v>
      </c>
      <c r="F4" s="21" t="s">
        <v>12</v>
      </c>
      <c r="G4" s="21" t="s">
        <v>13</v>
      </c>
      <c r="H4" s="21" t="s">
        <v>14</v>
      </c>
      <c r="I4" s="21" t="s">
        <v>15</v>
      </c>
    </row>
    <row r="5" spans="1:11" x14ac:dyDescent="0.25">
      <c r="A5" s="66" t="s">
        <v>36</v>
      </c>
      <c r="B5" s="67">
        <v>131.25702227180869</v>
      </c>
      <c r="C5" s="68">
        <v>107.12963533552173</v>
      </c>
      <c r="E5" s="18" t="s">
        <v>34</v>
      </c>
      <c r="F5" s="18">
        <v>9</v>
      </c>
      <c r="G5" s="152">
        <v>872.16717420137957</v>
      </c>
      <c r="H5" s="152">
        <v>96.90746380015328</v>
      </c>
      <c r="I5" s="152">
        <v>321.85316423395125</v>
      </c>
    </row>
    <row r="6" spans="1:11" ht="15.75" thickBot="1" x14ac:dyDescent="0.3">
      <c r="A6" s="66"/>
      <c r="B6" s="67">
        <v>101.3967515358227</v>
      </c>
      <c r="C6" s="68">
        <v>98.622254101668688</v>
      </c>
      <c r="E6" s="20" t="s">
        <v>42</v>
      </c>
      <c r="F6" s="20">
        <v>9</v>
      </c>
      <c r="G6" s="153">
        <v>967.08674535772536</v>
      </c>
      <c r="H6" s="153">
        <v>107.45408281752503</v>
      </c>
      <c r="I6" s="153">
        <v>110.21845749085476</v>
      </c>
    </row>
    <row r="7" spans="1:11" ht="15.75" thickBot="1" x14ac:dyDescent="0.3">
      <c r="A7" s="69"/>
      <c r="B7" s="70">
        <v>118.01690671971794</v>
      </c>
      <c r="C7" s="71">
        <v>99.691829328764911</v>
      </c>
    </row>
    <row r="8" spans="1:11" x14ac:dyDescent="0.25">
      <c r="A8" s="66" t="s">
        <v>39</v>
      </c>
      <c r="B8" s="67">
        <v>82.151295096702668</v>
      </c>
      <c r="C8" s="68">
        <v>122.73546727372037</v>
      </c>
    </row>
    <row r="9" spans="1:11" ht="15.75" thickBot="1" x14ac:dyDescent="0.3">
      <c r="A9" s="66"/>
      <c r="B9" s="67">
        <v>103.16733566435913</v>
      </c>
      <c r="C9" s="68">
        <v>123.55255579388796</v>
      </c>
      <c r="E9" t="s">
        <v>16</v>
      </c>
    </row>
    <row r="10" spans="1:11" ht="15.75" thickBot="1" x14ac:dyDescent="0.3">
      <c r="A10" s="69"/>
      <c r="B10" s="70">
        <v>84.805256231357603</v>
      </c>
      <c r="C10" s="71">
        <v>115.1907363937609</v>
      </c>
      <c r="E10" s="21" t="s">
        <v>74</v>
      </c>
      <c r="F10" s="21" t="s">
        <v>17</v>
      </c>
      <c r="G10" s="21" t="s">
        <v>18</v>
      </c>
      <c r="H10" s="21" t="s">
        <v>19</v>
      </c>
      <c r="I10" s="21" t="s">
        <v>7</v>
      </c>
      <c r="J10" s="21" t="s">
        <v>20</v>
      </c>
      <c r="K10" s="21" t="s">
        <v>21</v>
      </c>
    </row>
    <row r="11" spans="1:11" x14ac:dyDescent="0.25">
      <c r="E11" s="18" t="s">
        <v>103</v>
      </c>
      <c r="F11" s="152">
        <v>500.54027713914684</v>
      </c>
      <c r="G11" s="18">
        <v>1</v>
      </c>
      <c r="H11" s="152">
        <v>500.54027713914684</v>
      </c>
      <c r="I11" s="152">
        <v>2.3169319713292649</v>
      </c>
      <c r="J11" s="152">
        <v>0.14748962377235614</v>
      </c>
      <c r="K11" s="152">
        <v>4.4939984776663584</v>
      </c>
    </row>
    <row r="12" spans="1:11" x14ac:dyDescent="0.25">
      <c r="E12" s="18" t="s">
        <v>104</v>
      </c>
      <c r="F12" s="152">
        <v>3456.5729737984702</v>
      </c>
      <c r="G12" s="18">
        <v>16</v>
      </c>
      <c r="H12" s="152">
        <v>216.03581086240439</v>
      </c>
      <c r="I12" s="152"/>
      <c r="J12" s="152"/>
      <c r="K12" s="152"/>
    </row>
    <row r="13" spans="1:11" x14ac:dyDescent="0.25">
      <c r="E13" s="18"/>
      <c r="F13" s="152"/>
      <c r="G13" s="18"/>
      <c r="H13" s="18"/>
      <c r="I13" s="18"/>
      <c r="J13" s="18"/>
      <c r="K13" s="18"/>
    </row>
    <row r="14" spans="1:11" ht="15.75" thickBot="1" x14ac:dyDescent="0.3">
      <c r="E14" s="20" t="s">
        <v>11</v>
      </c>
      <c r="F14" s="153">
        <v>3957.1132509376171</v>
      </c>
      <c r="G14" s="20">
        <v>17</v>
      </c>
      <c r="H14" s="20"/>
      <c r="I14" s="20"/>
      <c r="J14" s="20"/>
      <c r="K14" s="20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7"/>
  <dimension ref="A1:C16"/>
  <sheetViews>
    <sheetView workbookViewId="0">
      <selection activeCell="N8" sqref="N8"/>
    </sheetView>
  </sheetViews>
  <sheetFormatPr defaultRowHeight="15" x14ac:dyDescent="0.25"/>
  <cols>
    <col min="1" max="1" width="12.140625" bestFit="1" customWidth="1"/>
  </cols>
  <sheetData>
    <row r="1" spans="1:3" x14ac:dyDescent="0.25">
      <c r="A1" t="s">
        <v>50</v>
      </c>
      <c r="B1" t="s">
        <v>34</v>
      </c>
      <c r="C1" t="s">
        <v>42</v>
      </c>
    </row>
    <row r="2" spans="1:3" x14ac:dyDescent="0.25">
      <c r="A2" t="s">
        <v>35</v>
      </c>
      <c r="B2" s="72">
        <v>86.415641594574751</v>
      </c>
      <c r="C2" s="72">
        <v>103.38835898038566</v>
      </c>
    </row>
    <row r="3" spans="1:3" x14ac:dyDescent="0.25">
      <c r="B3" s="72">
        <v>81.988439726544783</v>
      </c>
      <c r="C3" s="72">
        <v>100.61638102794588</v>
      </c>
    </row>
    <row r="4" spans="1:3" x14ac:dyDescent="0.25">
      <c r="B4" s="72">
        <v>83.769509343963236</v>
      </c>
      <c r="C4" s="72">
        <v>96.159527122069377</v>
      </c>
    </row>
    <row r="5" spans="1:3" x14ac:dyDescent="0.25">
      <c r="A5" t="s">
        <v>36</v>
      </c>
      <c r="B5" s="72">
        <v>109.8</v>
      </c>
      <c r="C5" s="72">
        <v>109.1</v>
      </c>
    </row>
    <row r="6" spans="1:3" x14ac:dyDescent="0.25">
      <c r="B6" s="72">
        <v>79.2</v>
      </c>
      <c r="C6" s="72">
        <v>104.7</v>
      </c>
    </row>
    <row r="7" spans="1:3" x14ac:dyDescent="0.25">
      <c r="B7" s="72">
        <v>92.4</v>
      </c>
      <c r="C7" s="72">
        <v>103.2</v>
      </c>
    </row>
    <row r="8" spans="1:3" x14ac:dyDescent="0.25">
      <c r="A8" t="s">
        <v>39</v>
      </c>
      <c r="B8" s="72">
        <v>88.7</v>
      </c>
      <c r="C8" s="72">
        <v>112.7</v>
      </c>
    </row>
    <row r="9" spans="1:3" x14ac:dyDescent="0.25">
      <c r="B9" s="72">
        <v>102.56172562778585</v>
      </c>
      <c r="C9" s="72">
        <v>113.6</v>
      </c>
    </row>
    <row r="10" spans="1:3" x14ac:dyDescent="0.25">
      <c r="B10" s="72">
        <v>94.3</v>
      </c>
      <c r="C10" s="72">
        <v>105.2</v>
      </c>
    </row>
    <row r="13" spans="1:3" ht="15.75" thickBot="1" x14ac:dyDescent="0.3">
      <c r="B13" s="78" t="s">
        <v>51</v>
      </c>
      <c r="C13" s="79"/>
    </row>
    <row r="14" spans="1:3" x14ac:dyDescent="0.25">
      <c r="A14" t="s">
        <v>35</v>
      </c>
      <c r="B14" s="73">
        <f>AVERAGE(B2:B4)</f>
        <v>84.057863555027595</v>
      </c>
      <c r="C14" s="74">
        <f>AVERAGE(C2:C4)</f>
        <v>100.05475571013363</v>
      </c>
    </row>
    <row r="15" spans="1:3" x14ac:dyDescent="0.25">
      <c r="A15" t="s">
        <v>36</v>
      </c>
      <c r="B15" s="75">
        <f>AVERAGE(B5:B7)</f>
        <v>93.8</v>
      </c>
      <c r="C15" s="76">
        <f>AVERAGE(C5:C7)</f>
        <v>105.66666666666667</v>
      </c>
    </row>
    <row r="16" spans="1:3" ht="15.75" thickBot="1" x14ac:dyDescent="0.3">
      <c r="A16" t="s">
        <v>39</v>
      </c>
      <c r="B16" s="77">
        <f>AVERAGE(B8:B10)</f>
        <v>95.187241875928621</v>
      </c>
      <c r="C16" s="57">
        <f>AVERAGE(C8:C10)</f>
        <v>110.5</v>
      </c>
    </row>
  </sheetData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"/>
  <dimension ref="A1:C16"/>
  <sheetViews>
    <sheetView workbookViewId="0">
      <selection activeCell="B2" sqref="B2:C10"/>
    </sheetView>
  </sheetViews>
  <sheetFormatPr defaultRowHeight="15" x14ac:dyDescent="0.25"/>
  <cols>
    <col min="1" max="1" width="12.140625" bestFit="1" customWidth="1"/>
  </cols>
  <sheetData>
    <row r="1" spans="1:3" x14ac:dyDescent="0.25">
      <c r="A1" t="s">
        <v>50</v>
      </c>
      <c r="B1" t="s">
        <v>34</v>
      </c>
      <c r="C1" t="s">
        <v>42</v>
      </c>
    </row>
    <row r="2" spans="1:3" x14ac:dyDescent="0.25">
      <c r="A2" t="s">
        <v>35</v>
      </c>
      <c r="B2" s="72">
        <v>86.114500742305083</v>
      </c>
      <c r="C2" s="72">
        <v>103.38835898038566</v>
      </c>
    </row>
    <row r="3" spans="1:3" x14ac:dyDescent="0.25">
      <c r="B3" s="72">
        <v>81.750747763701824</v>
      </c>
      <c r="C3" s="72">
        <v>100.61638102794588</v>
      </c>
    </row>
    <row r="4" spans="1:3" x14ac:dyDescent="0.25">
      <c r="B4" s="72">
        <v>83.507358175603869</v>
      </c>
      <c r="C4" s="72">
        <v>96.159527122069377</v>
      </c>
    </row>
    <row r="5" spans="1:3" x14ac:dyDescent="0.25">
      <c r="A5" t="s">
        <v>36</v>
      </c>
      <c r="B5" s="72">
        <v>131.25702227180869</v>
      </c>
      <c r="C5" s="72">
        <v>107.12963533552173</v>
      </c>
    </row>
    <row r="6" spans="1:3" x14ac:dyDescent="0.25">
      <c r="B6" s="72">
        <v>101.3967515358227</v>
      </c>
      <c r="C6" s="72">
        <v>98.622254101668688</v>
      </c>
    </row>
    <row r="7" spans="1:3" x14ac:dyDescent="0.25">
      <c r="B7" s="72">
        <v>118.01690671971794</v>
      </c>
      <c r="C7" s="72">
        <v>99.691829328764911</v>
      </c>
    </row>
    <row r="8" spans="1:3" x14ac:dyDescent="0.25">
      <c r="A8" t="s">
        <v>39</v>
      </c>
      <c r="B8" s="72">
        <v>82.151295096702668</v>
      </c>
      <c r="C8" s="72">
        <v>122.73546727372037</v>
      </c>
    </row>
    <row r="9" spans="1:3" x14ac:dyDescent="0.25">
      <c r="B9" s="72">
        <v>103.16733566435913</v>
      </c>
      <c r="C9" s="72">
        <v>123.55255579388796</v>
      </c>
    </row>
    <row r="10" spans="1:3" x14ac:dyDescent="0.25">
      <c r="B10" s="72">
        <v>84.805256231357603</v>
      </c>
      <c r="C10" s="72">
        <v>115.1907363937609</v>
      </c>
    </row>
    <row r="13" spans="1:3" ht="15.75" thickBot="1" x14ac:dyDescent="0.3">
      <c r="B13" s="78" t="s">
        <v>51</v>
      </c>
      <c r="C13" s="79"/>
    </row>
    <row r="14" spans="1:3" x14ac:dyDescent="0.25">
      <c r="A14" t="s">
        <v>35</v>
      </c>
      <c r="B14" s="73">
        <f>AVERAGE(B2:B4)</f>
        <v>83.790868893870254</v>
      </c>
      <c r="C14" s="74">
        <f>AVERAGE(C2:C4)</f>
        <v>100.05475571013363</v>
      </c>
    </row>
    <row r="15" spans="1:3" x14ac:dyDescent="0.25">
      <c r="A15" t="s">
        <v>36</v>
      </c>
      <c r="B15" s="75">
        <f>AVERAGE(B5:B7)</f>
        <v>116.89022684244979</v>
      </c>
      <c r="C15" s="76">
        <f>AVERAGE(C5:C7)</f>
        <v>101.81457292198512</v>
      </c>
    </row>
    <row r="16" spans="1:3" ht="15.75" thickBot="1" x14ac:dyDescent="0.3">
      <c r="A16" t="s">
        <v>39</v>
      </c>
      <c r="B16" s="77">
        <f>AVERAGE(B8:B10)</f>
        <v>90.041295664139795</v>
      </c>
      <c r="C16" s="57">
        <f>AVERAGE(C8:C10)</f>
        <v>120.49291982045641</v>
      </c>
    </row>
  </sheetData>
  <pageMargins left="0.7" right="0.7" top="0.75" bottom="0.75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K25"/>
  <sheetViews>
    <sheetView showGridLines="0" tabSelected="1" workbookViewId="0">
      <selection activeCell="B25" sqref="B25"/>
    </sheetView>
  </sheetViews>
  <sheetFormatPr defaultRowHeight="12.75" x14ac:dyDescent="0.2"/>
  <cols>
    <col min="1" max="16384" width="9.140625" style="123"/>
  </cols>
  <sheetData>
    <row r="3" spans="4:11" x14ac:dyDescent="0.2">
      <c r="D3" s="122" t="s">
        <v>59</v>
      </c>
      <c r="H3" s="124" t="s">
        <v>60</v>
      </c>
    </row>
    <row r="13" spans="4:11" x14ac:dyDescent="0.2">
      <c r="K13" s="125"/>
    </row>
    <row r="14" spans="4:11" x14ac:dyDescent="0.2">
      <c r="K14" s="125"/>
    </row>
    <row r="18" spans="2:11" x14ac:dyDescent="0.2">
      <c r="E18" s="124" t="s">
        <v>63</v>
      </c>
    </row>
    <row r="19" spans="2:11" x14ac:dyDescent="0.2">
      <c r="K19" s="124"/>
    </row>
    <row r="23" spans="2:11" x14ac:dyDescent="0.2">
      <c r="I23" s="126"/>
    </row>
    <row r="24" spans="2:11" x14ac:dyDescent="0.2">
      <c r="I24" s="126"/>
    </row>
    <row r="25" spans="2:11" x14ac:dyDescent="0.2">
      <c r="B25" s="123" t="s">
        <v>113</v>
      </c>
    </row>
  </sheetData>
  <pageMargins left="0.7" right="0.7" top="0.75" bottom="0.75" header="0.3" footer="0.3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3:K24"/>
  <sheetViews>
    <sheetView showGridLines="0" workbookViewId="0">
      <selection activeCell="J33" sqref="J33"/>
    </sheetView>
  </sheetViews>
  <sheetFormatPr defaultRowHeight="12.75" x14ac:dyDescent="0.2"/>
  <cols>
    <col min="1" max="16384" width="9.140625" style="123"/>
  </cols>
  <sheetData>
    <row r="3" spans="4:11" x14ac:dyDescent="0.2">
      <c r="D3" s="122"/>
      <c r="H3" s="124" t="s">
        <v>60</v>
      </c>
    </row>
    <row r="13" spans="4:11" x14ac:dyDescent="0.2">
      <c r="K13" s="125" t="s">
        <v>61</v>
      </c>
    </row>
    <row r="14" spans="4:11" x14ac:dyDescent="0.2">
      <c r="K14" s="125" t="s">
        <v>62</v>
      </c>
    </row>
    <row r="18" spans="5:11" x14ac:dyDescent="0.2">
      <c r="E18" s="124"/>
    </row>
    <row r="19" spans="5:11" x14ac:dyDescent="0.2">
      <c r="K19" s="124" t="s">
        <v>64</v>
      </c>
    </row>
    <row r="23" spans="5:11" x14ac:dyDescent="0.2">
      <c r="I23" s="126"/>
    </row>
    <row r="24" spans="5:11" x14ac:dyDescent="0.2">
      <c r="I24" s="126"/>
    </row>
  </sheetData>
  <pageMargins left="0.7" right="0.7" top="0.75" bottom="0.75" header="0.3" footer="0.3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3:K24"/>
  <sheetViews>
    <sheetView showGridLines="0" workbookViewId="0">
      <selection activeCell="L32" sqref="L32"/>
    </sheetView>
  </sheetViews>
  <sheetFormatPr defaultRowHeight="12.75" x14ac:dyDescent="0.2"/>
  <cols>
    <col min="1" max="16384" width="9.140625" style="123"/>
  </cols>
  <sheetData>
    <row r="3" spans="4:11" x14ac:dyDescent="0.2">
      <c r="D3" s="122"/>
      <c r="H3" s="124"/>
    </row>
    <row r="4" spans="4:11" x14ac:dyDescent="0.2">
      <c r="I4" s="126" t="s">
        <v>65</v>
      </c>
    </row>
    <row r="12" spans="4:11" x14ac:dyDescent="0.2">
      <c r="K12" s="124" t="s">
        <v>64</v>
      </c>
    </row>
    <row r="13" spans="4:11" x14ac:dyDescent="0.2">
      <c r="K13" s="125"/>
    </row>
    <row r="14" spans="4:11" x14ac:dyDescent="0.2">
      <c r="D14" s="124" t="s">
        <v>63</v>
      </c>
      <c r="K14" s="125"/>
    </row>
    <row r="24" spans="9:9" x14ac:dyDescent="0.2">
      <c r="I24" s="126"/>
    </row>
  </sheetData>
  <pageMargins left="0.7" right="0.7" top="0.75" bottom="0.75" header="0.3" footer="0.3"/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3:K24"/>
  <sheetViews>
    <sheetView showGridLines="0" workbookViewId="0"/>
  </sheetViews>
  <sheetFormatPr defaultRowHeight="12.75" x14ac:dyDescent="0.2"/>
  <cols>
    <col min="1" max="16384" width="9.140625" style="123"/>
  </cols>
  <sheetData>
    <row r="3" spans="4:11" x14ac:dyDescent="0.2">
      <c r="D3" s="122"/>
      <c r="H3" s="124" t="s">
        <v>60</v>
      </c>
    </row>
    <row r="13" spans="4:11" x14ac:dyDescent="0.2">
      <c r="K13" s="125"/>
    </row>
    <row r="14" spans="4:11" x14ac:dyDescent="0.2">
      <c r="K14" s="125"/>
    </row>
    <row r="18" spans="5:11" x14ac:dyDescent="0.2">
      <c r="E18" s="124" t="s">
        <v>63</v>
      </c>
    </row>
    <row r="19" spans="5:11" x14ac:dyDescent="0.2">
      <c r="K19" s="124" t="s">
        <v>64</v>
      </c>
    </row>
    <row r="24" spans="5:11" x14ac:dyDescent="0.2">
      <c r="H24" s="126" t="s">
        <v>66</v>
      </c>
      <c r="I24" s="126"/>
    </row>
  </sheetData>
  <pageMargins left="0.7" right="0.7" top="0.75" bottom="0.75" header="0.3" footer="0.3"/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3:K24"/>
  <sheetViews>
    <sheetView showGridLines="0" workbookViewId="0"/>
  </sheetViews>
  <sheetFormatPr defaultRowHeight="12.75" x14ac:dyDescent="0.2"/>
  <cols>
    <col min="1" max="16384" width="9.140625" style="123"/>
  </cols>
  <sheetData>
    <row r="3" spans="4:11" x14ac:dyDescent="0.2">
      <c r="D3" s="122"/>
      <c r="E3" s="124" t="s">
        <v>67</v>
      </c>
      <c r="H3" s="124" t="s">
        <v>60</v>
      </c>
    </row>
    <row r="13" spans="4:11" x14ac:dyDescent="0.2">
      <c r="K13" s="125"/>
    </row>
    <row r="14" spans="4:11" x14ac:dyDescent="0.2">
      <c r="K14" s="125" t="s">
        <v>68</v>
      </c>
    </row>
    <row r="18" spans="5:11" x14ac:dyDescent="0.2">
      <c r="E18" s="124" t="s">
        <v>63</v>
      </c>
    </row>
    <row r="19" spans="5:11" x14ac:dyDescent="0.2">
      <c r="K19" s="124" t="s">
        <v>64</v>
      </c>
    </row>
    <row r="24" spans="5:11" x14ac:dyDescent="0.2">
      <c r="H24" s="126" t="s">
        <v>69</v>
      </c>
      <c r="I24" s="126"/>
    </row>
  </sheetData>
  <pageMargins left="0.7" right="0.7" top="0.75" bottom="0.75" header="0.3" footer="0.3"/>
  <drawing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9"/>
  <dimension ref="A1:N24"/>
  <sheetViews>
    <sheetView zoomScaleNormal="100" workbookViewId="0">
      <selection activeCell="A3" sqref="A3:A20"/>
    </sheetView>
  </sheetViews>
  <sheetFormatPr defaultRowHeight="15.75" x14ac:dyDescent="0.25"/>
  <cols>
    <col min="1" max="2" width="9.140625" style="82"/>
    <col min="3" max="3" width="7.5703125" style="82" bestFit="1" customWidth="1"/>
    <col min="4" max="4" width="7.42578125" style="82" customWidth="1"/>
    <col min="5" max="6" width="9.140625" style="82"/>
    <col min="7" max="7" width="18.42578125" style="82" customWidth="1"/>
    <col min="8" max="8" width="9.140625" style="82"/>
    <col min="9" max="9" width="6.85546875" style="82" bestFit="1" customWidth="1"/>
    <col min="10" max="16384" width="9.140625" style="82"/>
  </cols>
  <sheetData>
    <row r="1" spans="1:14" ht="16.5" thickBot="1" x14ac:dyDescent="0.3">
      <c r="B1" s="83" t="s">
        <v>40</v>
      </c>
      <c r="C1" s="83"/>
      <c r="D1" s="84"/>
      <c r="E1" s="83" t="s">
        <v>41</v>
      </c>
      <c r="F1" s="83"/>
    </row>
    <row r="2" spans="1:14" ht="16.5" thickBot="1" x14ac:dyDescent="0.3">
      <c r="A2" s="85" t="s">
        <v>27</v>
      </c>
      <c r="B2" s="86" t="s">
        <v>28</v>
      </c>
      <c r="C2" s="87" t="s">
        <v>53</v>
      </c>
      <c r="D2" s="88" t="s">
        <v>54</v>
      </c>
      <c r="E2" s="86" t="s">
        <v>55</v>
      </c>
      <c r="F2" s="88" t="s">
        <v>56</v>
      </c>
      <c r="H2" s="136" t="s">
        <v>57</v>
      </c>
      <c r="I2" s="137"/>
      <c r="J2" s="137"/>
      <c r="K2" s="137"/>
      <c r="L2" s="137"/>
      <c r="M2" s="137"/>
      <c r="N2" s="137"/>
    </row>
    <row r="3" spans="1:14" x14ac:dyDescent="0.25">
      <c r="A3" s="89">
        <v>86.114500742305083</v>
      </c>
      <c r="B3" s="90">
        <v>1</v>
      </c>
      <c r="C3" s="90">
        <v>1</v>
      </c>
      <c r="D3" s="90">
        <v>0</v>
      </c>
      <c r="E3" s="90">
        <f t="shared" ref="E3:E19" si="0">B3*C3</f>
        <v>1</v>
      </c>
      <c r="F3" s="91">
        <f t="shared" ref="F3:F19" si="1">B3*D3</f>
        <v>0</v>
      </c>
      <c r="H3" s="92"/>
      <c r="I3" s="92" t="s">
        <v>27</v>
      </c>
      <c r="J3" s="92" t="s">
        <v>28</v>
      </c>
      <c r="K3" s="92" t="s">
        <v>53</v>
      </c>
      <c r="L3" s="92" t="s">
        <v>54</v>
      </c>
      <c r="M3" s="92" t="s">
        <v>55</v>
      </c>
      <c r="N3" s="92" t="s">
        <v>56</v>
      </c>
    </row>
    <row r="4" spans="1:14" x14ac:dyDescent="0.25">
      <c r="A4" s="93">
        <v>81.750747763701824</v>
      </c>
      <c r="B4" s="94">
        <v>1</v>
      </c>
      <c r="C4" s="94">
        <v>1</v>
      </c>
      <c r="D4" s="94">
        <v>0</v>
      </c>
      <c r="E4" s="94">
        <f t="shared" si="0"/>
        <v>1</v>
      </c>
      <c r="F4" s="95">
        <f t="shared" si="1"/>
        <v>0</v>
      </c>
      <c r="H4" s="96" t="s">
        <v>27</v>
      </c>
      <c r="I4" s="96">
        <v>1</v>
      </c>
      <c r="J4" s="96"/>
      <c r="K4" s="96"/>
      <c r="L4" s="96"/>
      <c r="M4" s="96"/>
      <c r="N4" s="96"/>
    </row>
    <row r="5" spans="1:14" ht="16.5" thickBot="1" x14ac:dyDescent="0.3">
      <c r="A5" s="97">
        <v>83.507358175603869</v>
      </c>
      <c r="B5" s="98">
        <v>1</v>
      </c>
      <c r="C5" s="98">
        <v>1</v>
      </c>
      <c r="D5" s="98">
        <v>0</v>
      </c>
      <c r="E5" s="98">
        <f t="shared" si="0"/>
        <v>1</v>
      </c>
      <c r="F5" s="99">
        <f t="shared" si="1"/>
        <v>0</v>
      </c>
      <c r="H5" s="96" t="s">
        <v>28</v>
      </c>
      <c r="I5" s="127">
        <f>CORREL($A$3:$A$20,B3:B20)</f>
        <v>-0.3556561107503366</v>
      </c>
      <c r="J5" s="96">
        <v>1</v>
      </c>
      <c r="K5" s="96"/>
      <c r="L5" s="96"/>
      <c r="M5" s="96"/>
      <c r="N5" s="96"/>
    </row>
    <row r="6" spans="1:14" x14ac:dyDescent="0.25">
      <c r="A6" s="100">
        <v>131.25702227180869</v>
      </c>
      <c r="B6" s="101">
        <v>1</v>
      </c>
      <c r="C6" s="101">
        <v>0</v>
      </c>
      <c r="D6" s="101">
        <v>1</v>
      </c>
      <c r="E6" s="101">
        <f t="shared" si="0"/>
        <v>0</v>
      </c>
      <c r="F6" s="102">
        <f t="shared" si="1"/>
        <v>1</v>
      </c>
      <c r="H6" s="96" t="s">
        <v>53</v>
      </c>
      <c r="I6" s="127">
        <f>CORREL($A$3:$A$20,C3:C20)</f>
        <v>-0.36742358986777274</v>
      </c>
      <c r="J6" s="82">
        <f>CORREL($B$3:$B$20,C3:C20)</f>
        <v>0</v>
      </c>
      <c r="K6" s="96">
        <v>1</v>
      </c>
      <c r="L6" s="96"/>
      <c r="M6" s="96"/>
      <c r="N6" s="96"/>
    </row>
    <row r="7" spans="1:14" x14ac:dyDescent="0.25">
      <c r="A7" s="103">
        <v>101.3967515358227</v>
      </c>
      <c r="B7" s="104">
        <v>1</v>
      </c>
      <c r="C7" s="104">
        <v>0</v>
      </c>
      <c r="D7" s="104">
        <v>1</v>
      </c>
      <c r="E7" s="104">
        <f t="shared" si="0"/>
        <v>0</v>
      </c>
      <c r="F7" s="105">
        <f t="shared" si="1"/>
        <v>1</v>
      </c>
      <c r="H7" s="96" t="s">
        <v>54</v>
      </c>
      <c r="I7" s="127">
        <f>CORREL($A$3:$A$20,D3:D20)</f>
        <v>0.11248497235568135</v>
      </c>
      <c r="J7" s="82">
        <f>CORREL($B$3:$B$20,D3:D20)</f>
        <v>0</v>
      </c>
      <c r="K7" s="131">
        <f>CORREL($C$3:$C$20,D3:D20)</f>
        <v>0.5</v>
      </c>
      <c r="L7" s="96">
        <v>1</v>
      </c>
      <c r="M7" s="96"/>
      <c r="N7" s="96"/>
    </row>
    <row r="8" spans="1:14" ht="16.5" thickBot="1" x14ac:dyDescent="0.3">
      <c r="A8" s="106">
        <v>118.01690671971794</v>
      </c>
      <c r="B8" s="107">
        <v>1</v>
      </c>
      <c r="C8" s="107">
        <v>0</v>
      </c>
      <c r="D8" s="107">
        <v>1</v>
      </c>
      <c r="E8" s="107">
        <f t="shared" si="0"/>
        <v>0</v>
      </c>
      <c r="F8" s="108">
        <f t="shared" si="1"/>
        <v>1</v>
      </c>
      <c r="H8" s="96" t="s">
        <v>55</v>
      </c>
      <c r="I8" s="127">
        <f>CORREL($A$3:$A$20,E3:E20)</f>
        <v>0.19532351516445859</v>
      </c>
      <c r="J8" s="82">
        <f>CORREL($B$3:$B$20,E3:E20)</f>
        <v>0</v>
      </c>
      <c r="K8" s="131">
        <f>CORREL($C$3:$C$20,E3:E20)</f>
        <v>0</v>
      </c>
      <c r="L8" s="134">
        <f>CORREL(D3:D20,E3:E20)</f>
        <v>0</v>
      </c>
      <c r="M8" s="96">
        <v>1</v>
      </c>
      <c r="N8" s="96"/>
    </row>
    <row r="9" spans="1:14" ht="16.5" thickBot="1" x14ac:dyDescent="0.3">
      <c r="A9" s="89">
        <v>82.151295096702668</v>
      </c>
      <c r="B9" s="90">
        <v>1</v>
      </c>
      <c r="C9" s="90">
        <v>-1</v>
      </c>
      <c r="D9" s="90">
        <v>-1</v>
      </c>
      <c r="E9" s="90">
        <f t="shared" si="0"/>
        <v>-1</v>
      </c>
      <c r="F9" s="91">
        <f t="shared" si="1"/>
        <v>-1</v>
      </c>
      <c r="H9" s="109" t="s">
        <v>56</v>
      </c>
      <c r="I9" s="111">
        <f>CORREL($A$3:$A$20,F3:F20)</f>
        <v>0.6267770382753185</v>
      </c>
      <c r="J9" s="129">
        <f>CORREL($B$3:$B$20,F3:F20)</f>
        <v>0</v>
      </c>
      <c r="K9" s="128">
        <f>CORREL($C$3:$C$20,F3:F20)</f>
        <v>0</v>
      </c>
      <c r="L9" s="128">
        <f>CORREL(D3:D20,F3:F20)</f>
        <v>0</v>
      </c>
      <c r="M9" s="128">
        <f>CORREL(E3:E20,F3:F20)</f>
        <v>0.5</v>
      </c>
      <c r="N9" s="109">
        <v>1</v>
      </c>
    </row>
    <row r="10" spans="1:14" x14ac:dyDescent="0.25">
      <c r="A10" s="93">
        <v>103.16733566435913</v>
      </c>
      <c r="B10" s="94">
        <v>1</v>
      </c>
      <c r="C10" s="94">
        <v>-1</v>
      </c>
      <c r="D10" s="94">
        <v>-1</v>
      </c>
      <c r="E10" s="94">
        <f t="shared" si="0"/>
        <v>-1</v>
      </c>
      <c r="F10" s="95">
        <f t="shared" si="1"/>
        <v>-1</v>
      </c>
      <c r="J10" s="133"/>
    </row>
    <row r="11" spans="1:14" ht="18.75" thickBot="1" x14ac:dyDescent="0.3">
      <c r="A11" s="97">
        <v>84.805256231357603</v>
      </c>
      <c r="B11" s="98">
        <v>1</v>
      </c>
      <c r="C11" s="98">
        <v>-1</v>
      </c>
      <c r="D11" s="98">
        <v>-1</v>
      </c>
      <c r="E11" s="98">
        <f t="shared" si="0"/>
        <v>-1</v>
      </c>
      <c r="F11" s="99">
        <f t="shared" si="1"/>
        <v>-1</v>
      </c>
      <c r="H11" s="136" t="s">
        <v>71</v>
      </c>
      <c r="I11" s="137"/>
      <c r="J11" s="136"/>
      <c r="K11" s="137"/>
      <c r="L11" s="137"/>
      <c r="M11" s="137"/>
      <c r="N11" s="137"/>
    </row>
    <row r="12" spans="1:14" x14ac:dyDescent="0.25">
      <c r="A12" s="100">
        <v>103.38835898038566</v>
      </c>
      <c r="B12" s="101">
        <v>-1</v>
      </c>
      <c r="C12" s="101">
        <v>1</v>
      </c>
      <c r="D12" s="101">
        <v>0</v>
      </c>
      <c r="E12" s="101">
        <f t="shared" si="0"/>
        <v>-1</v>
      </c>
      <c r="F12" s="102">
        <f t="shared" si="1"/>
        <v>0</v>
      </c>
      <c r="H12" s="92"/>
      <c r="I12" s="92" t="s">
        <v>27</v>
      </c>
      <c r="J12" s="92" t="s">
        <v>28</v>
      </c>
      <c r="K12" s="92" t="s">
        <v>53</v>
      </c>
      <c r="L12" s="92" t="s">
        <v>54</v>
      </c>
      <c r="M12" s="92" t="s">
        <v>55</v>
      </c>
      <c r="N12" s="92" t="s">
        <v>56</v>
      </c>
    </row>
    <row r="13" spans="1:14" x14ac:dyDescent="0.25">
      <c r="A13" s="103">
        <v>100.61638102794588</v>
      </c>
      <c r="B13" s="104">
        <v>-1</v>
      </c>
      <c r="C13" s="104">
        <v>1</v>
      </c>
      <c r="D13" s="104">
        <v>0</v>
      </c>
      <c r="E13" s="104">
        <f t="shared" si="0"/>
        <v>-1</v>
      </c>
      <c r="F13" s="105">
        <f t="shared" si="1"/>
        <v>0</v>
      </c>
      <c r="H13" s="96" t="s">
        <v>27</v>
      </c>
      <c r="I13" s="96">
        <f>I4^2</f>
        <v>1</v>
      </c>
      <c r="J13" s="96"/>
      <c r="K13" s="96"/>
      <c r="L13" s="96"/>
      <c r="M13" s="96"/>
      <c r="N13" s="96"/>
    </row>
    <row r="14" spans="1:14" ht="16.5" thickBot="1" x14ac:dyDescent="0.3">
      <c r="A14" s="106">
        <v>96.159527122069377</v>
      </c>
      <c r="B14" s="107">
        <v>-1</v>
      </c>
      <c r="C14" s="107">
        <v>1</v>
      </c>
      <c r="D14" s="107">
        <v>0</v>
      </c>
      <c r="E14" s="107">
        <f t="shared" si="0"/>
        <v>-1</v>
      </c>
      <c r="F14" s="108">
        <f t="shared" si="1"/>
        <v>0</v>
      </c>
      <c r="H14" s="96" t="s">
        <v>28</v>
      </c>
      <c r="I14" s="110">
        <f>I5^2</f>
        <v>0.1264912691140557</v>
      </c>
      <c r="J14" s="96">
        <f t="shared" ref="J14:N18" si="2">J5^2</f>
        <v>1</v>
      </c>
      <c r="K14" s="96"/>
      <c r="L14" s="96"/>
      <c r="M14" s="96"/>
      <c r="N14" s="96"/>
    </row>
    <row r="15" spans="1:14" x14ac:dyDescent="0.25">
      <c r="A15" s="89">
        <v>107.12963533552173</v>
      </c>
      <c r="B15" s="90">
        <v>-1</v>
      </c>
      <c r="C15" s="90">
        <v>0</v>
      </c>
      <c r="D15" s="90">
        <v>1</v>
      </c>
      <c r="E15" s="90">
        <f t="shared" si="0"/>
        <v>0</v>
      </c>
      <c r="F15" s="91">
        <f t="shared" si="1"/>
        <v>-1</v>
      </c>
      <c r="H15" s="96" t="s">
        <v>53</v>
      </c>
      <c r="I15" s="110">
        <f t="shared" ref="I15:K18" si="3">I6^2</f>
        <v>0.13500009439132127</v>
      </c>
      <c r="J15" s="96">
        <f t="shared" si="3"/>
        <v>0</v>
      </c>
      <c r="K15" s="96">
        <f t="shared" si="2"/>
        <v>1</v>
      </c>
      <c r="L15" s="96"/>
      <c r="M15" s="96"/>
      <c r="N15" s="96"/>
    </row>
    <row r="16" spans="1:14" x14ac:dyDescent="0.25">
      <c r="A16" s="93">
        <v>98.622254101668688</v>
      </c>
      <c r="B16" s="94">
        <v>-1</v>
      </c>
      <c r="C16" s="94">
        <v>0</v>
      </c>
      <c r="D16" s="94">
        <v>1</v>
      </c>
      <c r="E16" s="94">
        <f t="shared" si="0"/>
        <v>0</v>
      </c>
      <c r="F16" s="95">
        <f t="shared" si="1"/>
        <v>-1</v>
      </c>
      <c r="H16" s="96" t="s">
        <v>54</v>
      </c>
      <c r="I16" s="110">
        <f t="shared" si="3"/>
        <v>1.2652869005858398E-2</v>
      </c>
      <c r="J16" s="96">
        <f t="shared" si="3"/>
        <v>0</v>
      </c>
      <c r="K16" s="96">
        <f t="shared" si="3"/>
        <v>0.25</v>
      </c>
      <c r="L16" s="96">
        <f t="shared" si="2"/>
        <v>1</v>
      </c>
      <c r="M16" s="96"/>
      <c r="N16" s="96"/>
    </row>
    <row r="17" spans="1:14" ht="16.5" thickBot="1" x14ac:dyDescent="0.3">
      <c r="A17" s="97">
        <v>99.691829328764911</v>
      </c>
      <c r="B17" s="98">
        <v>-1</v>
      </c>
      <c r="C17" s="98">
        <v>0</v>
      </c>
      <c r="D17" s="98">
        <v>1</v>
      </c>
      <c r="E17" s="98">
        <f t="shared" si="0"/>
        <v>0</v>
      </c>
      <c r="F17" s="99">
        <f t="shared" si="1"/>
        <v>-1</v>
      </c>
      <c r="H17" s="96" t="s">
        <v>55</v>
      </c>
      <c r="I17" s="110">
        <f t="shared" si="3"/>
        <v>3.8151275576200482E-2</v>
      </c>
      <c r="J17" s="96">
        <f t="shared" si="3"/>
        <v>0</v>
      </c>
      <c r="K17" s="132">
        <f t="shared" si="3"/>
        <v>0</v>
      </c>
      <c r="L17" s="132">
        <f t="shared" si="2"/>
        <v>0</v>
      </c>
      <c r="M17" s="96">
        <f t="shared" si="2"/>
        <v>1</v>
      </c>
      <c r="N17" s="96"/>
    </row>
    <row r="18" spans="1:14" ht="16.5" thickBot="1" x14ac:dyDescent="0.3">
      <c r="A18" s="100">
        <v>122.73546727372037</v>
      </c>
      <c r="B18" s="101">
        <v>-1</v>
      </c>
      <c r="C18" s="101">
        <v>-1</v>
      </c>
      <c r="D18" s="101">
        <v>-1</v>
      </c>
      <c r="E18" s="101">
        <f t="shared" si="0"/>
        <v>1</v>
      </c>
      <c r="F18" s="102">
        <f t="shared" si="1"/>
        <v>1</v>
      </c>
      <c r="H18" s="109" t="s">
        <v>56</v>
      </c>
      <c r="I18" s="111">
        <f t="shared" si="3"/>
        <v>0.39284945570918006</v>
      </c>
      <c r="J18" s="129">
        <f t="shared" si="3"/>
        <v>0</v>
      </c>
      <c r="K18" s="129">
        <f t="shared" si="3"/>
        <v>0</v>
      </c>
      <c r="L18" s="129">
        <f t="shared" si="2"/>
        <v>0</v>
      </c>
      <c r="M18" s="128">
        <f t="shared" si="2"/>
        <v>0.25</v>
      </c>
      <c r="N18" s="109">
        <f t="shared" si="2"/>
        <v>1</v>
      </c>
    </row>
    <row r="19" spans="1:14" x14ac:dyDescent="0.25">
      <c r="A19" s="103">
        <v>123.55255579388796</v>
      </c>
      <c r="B19" s="104">
        <v>-1</v>
      </c>
      <c r="C19" s="104">
        <v>-1</v>
      </c>
      <c r="D19" s="104">
        <v>-1</v>
      </c>
      <c r="E19" s="104">
        <f t="shared" si="0"/>
        <v>1</v>
      </c>
      <c r="F19" s="105">
        <f t="shared" si="1"/>
        <v>1</v>
      </c>
    </row>
    <row r="20" spans="1:14" ht="16.5" thickBot="1" x14ac:dyDescent="0.3">
      <c r="A20" s="106">
        <v>115.1907363937609</v>
      </c>
      <c r="B20" s="107">
        <v>-1</v>
      </c>
      <c r="C20" s="107">
        <v>-1</v>
      </c>
      <c r="D20" s="107">
        <v>-1</v>
      </c>
      <c r="E20" s="107">
        <f>B20*C20</f>
        <v>1</v>
      </c>
      <c r="F20" s="108">
        <f>B20*D20</f>
        <v>1</v>
      </c>
      <c r="H20" s="135" t="s">
        <v>70</v>
      </c>
      <c r="I20" s="82" t="s">
        <v>56</v>
      </c>
      <c r="J20" s="82" t="s">
        <v>55</v>
      </c>
      <c r="K20" s="82" t="s">
        <v>54</v>
      </c>
      <c r="L20" s="82" t="s">
        <v>53</v>
      </c>
      <c r="M20" s="82" t="s">
        <v>28</v>
      </c>
      <c r="N20" s="82" t="s">
        <v>73</v>
      </c>
    </row>
    <row r="21" spans="1:14" ht="16.5" thickBot="1" x14ac:dyDescent="0.3">
      <c r="H21" s="135" t="s">
        <v>72</v>
      </c>
      <c r="I21" s="131">
        <f t="array" ref="I21:N21">LINEST(A3:A20,B3:F20)</f>
        <v>12.811136468918226</v>
      </c>
      <c r="J21" s="131">
        <v>-2.8586338994458038</v>
      </c>
      <c r="K21" s="131">
        <v>7.1716265733782771</v>
      </c>
      <c r="L21" s="131">
        <v>-10.257961006837219</v>
      </c>
      <c r="M21" s="131">
        <v>-5.2733095086858874</v>
      </c>
      <c r="N21" s="131">
        <v>102.18077330883916</v>
      </c>
    </row>
    <row r="22" spans="1:14" x14ac:dyDescent="0.25">
      <c r="A22" s="131">
        <f>AVERAGE(A3:A20)</f>
        <v>102.18077330883916</v>
      </c>
      <c r="B22" s="138">
        <f>AVERAGE(A3:A11)</f>
        <v>96.90746380015328</v>
      </c>
      <c r="C22" s="139">
        <f>N21+M21</f>
        <v>96.90746380015328</v>
      </c>
      <c r="D22" s="131"/>
      <c r="E22" s="138">
        <f t="array" ref="E22">AVERAGE(IF(C3:C20=1,A3:A20))</f>
        <v>91.922812302001944</v>
      </c>
      <c r="F22" s="139">
        <f>N21+L21</f>
        <v>91.922812302001944</v>
      </c>
    </row>
    <row r="23" spans="1:14" ht="16.5" thickBot="1" x14ac:dyDescent="0.3">
      <c r="A23" s="131"/>
      <c r="B23" s="140">
        <f>AVERAGE(A12:A20)</f>
        <v>107.45408281752503</v>
      </c>
      <c r="C23" s="141">
        <f>N21-M21</f>
        <v>107.45408281752505</v>
      </c>
      <c r="D23" s="131"/>
      <c r="E23" s="142">
        <f t="array" ref="E23">AVERAGE(IF(C3:C20=0,A3:A20))</f>
        <v>109.35239988221745</v>
      </c>
      <c r="F23" s="143">
        <f>N21+K21</f>
        <v>109.35239988221744</v>
      </c>
    </row>
    <row r="24" spans="1:14" ht="16.5" thickBot="1" x14ac:dyDescent="0.3">
      <c r="A24" s="131"/>
      <c r="B24" s="131"/>
      <c r="C24" s="131"/>
      <c r="D24" s="131"/>
      <c r="E24" s="140">
        <f t="array" ref="E24">AVERAGE(IF(C3:C20=-1,A3:A20))</f>
        <v>105.26710774229809</v>
      </c>
      <c r="F24" s="141">
        <f>N21-(L21+K21)</f>
        <v>105.26710774229811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1"/>
  <sheetViews>
    <sheetView workbookViewId="0">
      <selection activeCell="M13" sqref="M13"/>
    </sheetView>
  </sheetViews>
  <sheetFormatPr defaultRowHeight="15" x14ac:dyDescent="0.25"/>
  <cols>
    <col min="1" max="1" width="7.28515625" style="130" bestFit="1" customWidth="1"/>
    <col min="2" max="2" width="3" bestFit="1" customWidth="1"/>
    <col min="3" max="4" width="3.85546875" bestFit="1" customWidth="1"/>
    <col min="5" max="6" width="6.28515625" bestFit="1" customWidth="1"/>
    <col min="7" max="7" width="2.28515625" customWidth="1"/>
    <col min="8" max="8" width="36.7109375" bestFit="1" customWidth="1"/>
    <col min="9" max="9" width="5.5703125" bestFit="1" customWidth="1"/>
    <col min="10" max="10" width="19.85546875" bestFit="1" customWidth="1"/>
    <col min="11" max="11" width="24.5703125" bestFit="1" customWidth="1"/>
  </cols>
  <sheetData>
    <row r="1" spans="1:11" ht="15.75" thickBot="1" x14ac:dyDescent="0.3">
      <c r="A1" s="144" t="s">
        <v>110</v>
      </c>
      <c r="B1" s="25" t="s">
        <v>105</v>
      </c>
      <c r="C1" s="25" t="s">
        <v>29</v>
      </c>
      <c r="D1" s="25" t="s">
        <v>30</v>
      </c>
      <c r="E1" s="25" t="s">
        <v>106</v>
      </c>
      <c r="F1" s="25" t="s">
        <v>107</v>
      </c>
      <c r="J1" s="145" t="s">
        <v>108</v>
      </c>
      <c r="K1" s="145" t="s">
        <v>109</v>
      </c>
    </row>
    <row r="2" spans="1:11" ht="16.5" thickBot="1" x14ac:dyDescent="0.3">
      <c r="A2" s="89">
        <v>86.114500742305083</v>
      </c>
      <c r="B2" s="27">
        <v>1</v>
      </c>
      <c r="C2" s="27">
        <v>1</v>
      </c>
      <c r="D2" s="27">
        <v>0</v>
      </c>
      <c r="E2" s="27">
        <f t="shared" ref="E2:E18" si="0">B2*C2</f>
        <v>1</v>
      </c>
      <c r="F2" s="28">
        <f t="shared" ref="F2:F18" si="1">B2*D2</f>
        <v>0</v>
      </c>
      <c r="H2" s="146" t="s">
        <v>94</v>
      </c>
      <c r="I2" s="147">
        <f>RSQ(A2:A19,B2:B19)</f>
        <v>0.12649126911405564</v>
      </c>
      <c r="J2" s="148">
        <f t="array" ref="J2:J19">TREND(C2:C19,B2:B19)</f>
        <v>-2.6168207644729581E-17</v>
      </c>
      <c r="K2" s="148">
        <f>$C$2:$C$19-TREND($C$2:$C$19,B2:B19)</f>
        <v>1</v>
      </c>
    </row>
    <row r="3" spans="1:11" ht="16.5" thickBot="1" x14ac:dyDescent="0.3">
      <c r="A3" s="93">
        <v>81.750747763701824</v>
      </c>
      <c r="B3" s="29">
        <v>1</v>
      </c>
      <c r="C3" s="29">
        <v>1</v>
      </c>
      <c r="D3" s="29">
        <v>0</v>
      </c>
      <c r="E3" s="29">
        <f t="shared" si="0"/>
        <v>1</v>
      </c>
      <c r="F3" s="30">
        <f t="shared" si="1"/>
        <v>0</v>
      </c>
      <c r="J3" s="148">
        <v>-2.6168207644729581E-17</v>
      </c>
      <c r="K3" s="148">
        <f>$C$2:$C$19-TREND($C$2:$C$19,B2:B19)</f>
        <v>1</v>
      </c>
    </row>
    <row r="4" spans="1:11" ht="16.5" thickBot="1" x14ac:dyDescent="0.3">
      <c r="A4" s="97">
        <v>83.507358175603869</v>
      </c>
      <c r="B4" s="31">
        <v>1</v>
      </c>
      <c r="C4" s="31">
        <v>1</v>
      </c>
      <c r="D4" s="31">
        <v>0</v>
      </c>
      <c r="E4" s="31">
        <f t="shared" si="0"/>
        <v>1</v>
      </c>
      <c r="F4" s="32">
        <f t="shared" si="1"/>
        <v>0</v>
      </c>
      <c r="H4" s="150" t="s">
        <v>111</v>
      </c>
      <c r="I4" s="151">
        <f>RSQ(A2:A19,C2:C19-TREND(C2:C19,B2:B19))</f>
        <v>0.13500009439132132</v>
      </c>
      <c r="J4" s="148">
        <v>-2.6168207644729581E-17</v>
      </c>
      <c r="K4" s="148">
        <f>$C$2:$C$19-TREND($C$2:$C$19,B2:B19)</f>
        <v>1</v>
      </c>
    </row>
    <row r="5" spans="1:11" ht="15.75" x14ac:dyDescent="0.25">
      <c r="A5" s="100">
        <v>131.25702227180869</v>
      </c>
      <c r="B5" s="34">
        <v>1</v>
      </c>
      <c r="C5" s="34">
        <v>0</v>
      </c>
      <c r="D5" s="34">
        <v>1</v>
      </c>
      <c r="E5" s="34">
        <f t="shared" si="0"/>
        <v>0</v>
      </c>
      <c r="F5" s="35">
        <f t="shared" si="1"/>
        <v>1</v>
      </c>
      <c r="J5" s="148">
        <v>-2.6168207644729581E-17</v>
      </c>
      <c r="K5" s="148">
        <f>$C$2:$C$19-TREND($C$2:$C$19,B2:B19)</f>
        <v>2.6168207644729581E-17</v>
      </c>
    </row>
    <row r="6" spans="1:11" ht="15.75" x14ac:dyDescent="0.25">
      <c r="A6" s="103">
        <v>101.3967515358227</v>
      </c>
      <c r="B6" s="37">
        <v>1</v>
      </c>
      <c r="C6" s="37">
        <v>0</v>
      </c>
      <c r="D6" s="37">
        <v>1</v>
      </c>
      <c r="E6" s="37">
        <f t="shared" si="0"/>
        <v>0</v>
      </c>
      <c r="F6" s="38">
        <f t="shared" si="1"/>
        <v>1</v>
      </c>
      <c r="J6" s="148">
        <v>-2.6168207644729581E-17</v>
      </c>
      <c r="K6" s="148">
        <f>$C$2:$C$19-TREND($C$2:$C$19,B2:B19)</f>
        <v>2.6168207644729581E-17</v>
      </c>
    </row>
    <row r="7" spans="1:11" ht="16.5" thickBot="1" x14ac:dyDescent="0.3">
      <c r="A7" s="106">
        <v>118.01690671971794</v>
      </c>
      <c r="B7" s="40">
        <v>1</v>
      </c>
      <c r="C7" s="40">
        <v>0</v>
      </c>
      <c r="D7" s="40">
        <v>1</v>
      </c>
      <c r="E7" s="40">
        <f t="shared" si="0"/>
        <v>0</v>
      </c>
      <c r="F7" s="41">
        <f t="shared" si="1"/>
        <v>1</v>
      </c>
      <c r="J7" s="148">
        <v>-2.6168207644729581E-17</v>
      </c>
      <c r="K7" s="148">
        <f>$C$2:$C$19-TREND($C$2:$C$19,B2:B19)</f>
        <v>2.6168207644729581E-17</v>
      </c>
    </row>
    <row r="8" spans="1:11" ht="15.75" x14ac:dyDescent="0.25">
      <c r="A8" s="89">
        <v>82.151295096702668</v>
      </c>
      <c r="B8" s="27">
        <v>1</v>
      </c>
      <c r="C8" s="27">
        <v>-1</v>
      </c>
      <c r="D8" s="27">
        <v>-1</v>
      </c>
      <c r="E8" s="27">
        <f t="shared" si="0"/>
        <v>-1</v>
      </c>
      <c r="F8" s="28">
        <f t="shared" si="1"/>
        <v>-1</v>
      </c>
      <c r="J8" s="148">
        <v>-2.6168207644729581E-17</v>
      </c>
      <c r="K8" s="148">
        <f>$C$2:$C$19-TREND($C$2:$C$19,B2:B19)</f>
        <v>-1</v>
      </c>
    </row>
    <row r="9" spans="1:11" ht="15.75" x14ac:dyDescent="0.25">
      <c r="A9" s="93">
        <v>103.16733566435913</v>
      </c>
      <c r="B9" s="29">
        <v>1</v>
      </c>
      <c r="C9" s="29">
        <v>-1</v>
      </c>
      <c r="D9" s="29">
        <v>-1</v>
      </c>
      <c r="E9" s="29">
        <f t="shared" si="0"/>
        <v>-1</v>
      </c>
      <c r="F9" s="30">
        <f t="shared" si="1"/>
        <v>-1</v>
      </c>
      <c r="J9" s="148">
        <v>-2.6168207644729581E-17</v>
      </c>
      <c r="K9" s="148">
        <f>$C$2:$C$19-TREND($C$2:$C$19,B2:B19)</f>
        <v>-1</v>
      </c>
    </row>
    <row r="10" spans="1:11" ht="16.5" thickBot="1" x14ac:dyDescent="0.3">
      <c r="A10" s="97">
        <v>84.805256231357603</v>
      </c>
      <c r="B10" s="31">
        <v>1</v>
      </c>
      <c r="C10" s="31">
        <v>-1</v>
      </c>
      <c r="D10" s="31">
        <v>-1</v>
      </c>
      <c r="E10" s="31">
        <f t="shared" si="0"/>
        <v>-1</v>
      </c>
      <c r="F10" s="32">
        <f t="shared" si="1"/>
        <v>-1</v>
      </c>
      <c r="J10" s="148">
        <v>-2.6168207644729581E-17</v>
      </c>
      <c r="K10" s="148">
        <f>$C$2:$C$19-TREND($C$2:$C$19,B2:B19)</f>
        <v>-1</v>
      </c>
    </row>
    <row r="11" spans="1:11" ht="15.75" x14ac:dyDescent="0.25">
      <c r="A11" s="100">
        <v>103.38835898038566</v>
      </c>
      <c r="B11" s="34">
        <v>0</v>
      </c>
      <c r="C11" s="34">
        <v>1</v>
      </c>
      <c r="D11" s="34">
        <v>0</v>
      </c>
      <c r="E11" s="34">
        <f t="shared" si="0"/>
        <v>0</v>
      </c>
      <c r="F11" s="35">
        <f t="shared" si="1"/>
        <v>0</v>
      </c>
      <c r="J11" s="148">
        <v>2.6168207644729581E-17</v>
      </c>
      <c r="K11" s="148">
        <f>$C$2:$C$19-TREND($C$2:$C$19,B2:B19)</f>
        <v>1</v>
      </c>
    </row>
    <row r="12" spans="1:11" ht="15.75" x14ac:dyDescent="0.25">
      <c r="A12" s="103">
        <v>100.61638102794588</v>
      </c>
      <c r="B12" s="37">
        <v>0</v>
      </c>
      <c r="C12" s="37">
        <v>1</v>
      </c>
      <c r="D12" s="37">
        <v>0</v>
      </c>
      <c r="E12" s="37">
        <f t="shared" si="0"/>
        <v>0</v>
      </c>
      <c r="F12" s="38">
        <f t="shared" si="1"/>
        <v>0</v>
      </c>
      <c r="J12" s="148">
        <v>2.6168207644729581E-17</v>
      </c>
      <c r="K12" s="148">
        <f>$C$2:$C$19-TREND($C$2:$C$19,B2:B19)</f>
        <v>1</v>
      </c>
    </row>
    <row r="13" spans="1:11" ht="16.5" thickBot="1" x14ac:dyDescent="0.3">
      <c r="A13" s="106">
        <v>96.159527122069377</v>
      </c>
      <c r="B13" s="40">
        <v>0</v>
      </c>
      <c r="C13" s="40">
        <v>1</v>
      </c>
      <c r="D13" s="40">
        <v>0</v>
      </c>
      <c r="E13" s="40">
        <f t="shared" si="0"/>
        <v>0</v>
      </c>
      <c r="F13" s="41">
        <f t="shared" si="1"/>
        <v>0</v>
      </c>
      <c r="J13" s="148">
        <v>2.6168207644729581E-17</v>
      </c>
      <c r="K13" s="148">
        <f>$C$2:$C$19-TREND($C$2:$C$19,B2:B19)</f>
        <v>1</v>
      </c>
    </row>
    <row r="14" spans="1:11" ht="15.75" x14ac:dyDescent="0.25">
      <c r="A14" s="89">
        <v>107.12963533552173</v>
      </c>
      <c r="B14" s="27">
        <v>0</v>
      </c>
      <c r="C14" s="27">
        <v>0</v>
      </c>
      <c r="D14" s="27">
        <v>1</v>
      </c>
      <c r="E14" s="27">
        <f t="shared" si="0"/>
        <v>0</v>
      </c>
      <c r="F14" s="28">
        <f t="shared" si="1"/>
        <v>0</v>
      </c>
      <c r="J14" s="148">
        <v>2.6168207644729581E-17</v>
      </c>
      <c r="K14" s="148">
        <f>$C$2:$C$19-TREND($C$2:$C$19,B2:B19)</f>
        <v>2.6168207644729581E-17</v>
      </c>
    </row>
    <row r="15" spans="1:11" ht="15.75" x14ac:dyDescent="0.25">
      <c r="A15" s="93">
        <v>98.622254101668688</v>
      </c>
      <c r="B15" s="29">
        <v>0</v>
      </c>
      <c r="C15" s="29">
        <v>0</v>
      </c>
      <c r="D15" s="29">
        <v>1</v>
      </c>
      <c r="E15" s="29">
        <f t="shared" si="0"/>
        <v>0</v>
      </c>
      <c r="F15" s="30">
        <f t="shared" si="1"/>
        <v>0</v>
      </c>
      <c r="J15" s="148">
        <v>2.6168207644729581E-17</v>
      </c>
      <c r="K15" s="148">
        <f>$C$2:$C$19-TREND($C$2:$C$19,B2:B19)</f>
        <v>2.6168207644729581E-17</v>
      </c>
    </row>
    <row r="16" spans="1:11" ht="16.5" thickBot="1" x14ac:dyDescent="0.3">
      <c r="A16" s="97">
        <v>99.691829328764911</v>
      </c>
      <c r="B16" s="31">
        <v>0</v>
      </c>
      <c r="C16" s="31">
        <v>0</v>
      </c>
      <c r="D16" s="31">
        <v>1</v>
      </c>
      <c r="E16" s="31">
        <f t="shared" si="0"/>
        <v>0</v>
      </c>
      <c r="F16" s="32">
        <f t="shared" si="1"/>
        <v>0</v>
      </c>
      <c r="J16" s="148">
        <v>2.6168207644729581E-17</v>
      </c>
      <c r="K16" s="148">
        <f>$C$2:$C$19-TREND($C$2:$C$19,B2:B19)</f>
        <v>2.6168207644729581E-17</v>
      </c>
    </row>
    <row r="17" spans="1:11" ht="15.75" x14ac:dyDescent="0.25">
      <c r="A17" s="100">
        <v>122.73546727372037</v>
      </c>
      <c r="B17" s="34">
        <v>0</v>
      </c>
      <c r="C17" s="34">
        <v>-1</v>
      </c>
      <c r="D17" s="34">
        <v>-1</v>
      </c>
      <c r="E17" s="34">
        <f t="shared" si="0"/>
        <v>0</v>
      </c>
      <c r="F17" s="35">
        <f t="shared" si="1"/>
        <v>0</v>
      </c>
      <c r="J17" s="148">
        <v>2.6168207644729581E-17</v>
      </c>
      <c r="K17" s="148">
        <f>$C$2:$C$19-TREND($C$2:$C$19,B2:B19)</f>
        <v>-1</v>
      </c>
    </row>
    <row r="18" spans="1:11" ht="15.75" x14ac:dyDescent="0.25">
      <c r="A18" s="103">
        <v>123.55255579388796</v>
      </c>
      <c r="B18" s="37">
        <v>0</v>
      </c>
      <c r="C18" s="37">
        <v>-1</v>
      </c>
      <c r="D18" s="37">
        <v>-1</v>
      </c>
      <c r="E18" s="37">
        <f t="shared" si="0"/>
        <v>0</v>
      </c>
      <c r="F18" s="38">
        <f t="shared" si="1"/>
        <v>0</v>
      </c>
      <c r="J18" s="148">
        <v>2.6168207644729581E-17</v>
      </c>
      <c r="K18" s="148">
        <f>$C$2:$C$19-TREND($C$2:$C$19,B2:B19)</f>
        <v>-1</v>
      </c>
    </row>
    <row r="19" spans="1:11" ht="16.5" thickBot="1" x14ac:dyDescent="0.3">
      <c r="A19" s="106">
        <v>115.1907363937609</v>
      </c>
      <c r="B19" s="40">
        <v>0</v>
      </c>
      <c r="C19" s="40">
        <v>-1</v>
      </c>
      <c r="D19" s="40">
        <v>-1</v>
      </c>
      <c r="E19" s="40">
        <f>B19*C19</f>
        <v>0</v>
      </c>
      <c r="F19" s="41">
        <f>B19*D19</f>
        <v>0</v>
      </c>
      <c r="J19" s="148">
        <v>2.6168207644729581E-17</v>
      </c>
      <c r="K19" s="148">
        <f>$C$2:$C$19-TREND($C$2:$C$19,B2:B19)</f>
        <v>-1</v>
      </c>
    </row>
    <row r="20" spans="1:11" ht="15.75" thickBot="1" x14ac:dyDescent="0.3"/>
    <row r="21" spans="1:11" ht="15.75" thickBot="1" x14ac:dyDescent="0.3">
      <c r="J21" s="150" t="s">
        <v>112</v>
      </c>
      <c r="K21" s="151">
        <f>RSQ(A2:A19,K2:K19)</f>
        <v>0.13500009439132132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9"/>
  <sheetViews>
    <sheetView workbookViewId="0">
      <selection activeCell="K12" sqref="K12"/>
    </sheetView>
  </sheetViews>
  <sheetFormatPr defaultRowHeight="15" x14ac:dyDescent="0.25"/>
  <cols>
    <col min="1" max="1" width="7.28515625" style="130" bestFit="1" customWidth="1"/>
    <col min="2" max="2" width="3" bestFit="1" customWidth="1"/>
    <col min="3" max="4" width="3.85546875" bestFit="1" customWidth="1"/>
    <col min="5" max="6" width="6.28515625" bestFit="1" customWidth="1"/>
    <col min="7" max="7" width="2.28515625" customWidth="1"/>
    <col min="8" max="8" width="45.7109375" customWidth="1"/>
    <col min="9" max="9" width="7.28515625" customWidth="1"/>
    <col min="10" max="10" width="22" bestFit="1" customWidth="1"/>
    <col min="11" max="11" width="28.7109375" bestFit="1" customWidth="1"/>
  </cols>
  <sheetData>
    <row r="1" spans="1:11" ht="15.75" thickBot="1" x14ac:dyDescent="0.3">
      <c r="A1" s="144" t="s">
        <v>27</v>
      </c>
      <c r="B1" s="25" t="s">
        <v>28</v>
      </c>
      <c r="C1" s="25" t="s">
        <v>29</v>
      </c>
      <c r="D1" s="25" t="s">
        <v>30</v>
      </c>
      <c r="E1" s="25" t="s">
        <v>31</v>
      </c>
      <c r="F1" s="25" t="s">
        <v>32</v>
      </c>
      <c r="J1" s="149" t="s">
        <v>95</v>
      </c>
      <c r="K1" s="149" t="s">
        <v>96</v>
      </c>
    </row>
    <row r="2" spans="1:11" ht="16.5" thickBot="1" x14ac:dyDescent="0.3">
      <c r="A2" s="89">
        <v>86.114500742305083</v>
      </c>
      <c r="B2" s="27">
        <v>1</v>
      </c>
      <c r="C2" s="27">
        <v>1</v>
      </c>
      <c r="D2" s="27">
        <v>0</v>
      </c>
      <c r="E2" s="27">
        <f t="shared" ref="E2:E18" si="0">B2*C2</f>
        <v>1</v>
      </c>
      <c r="F2" s="28">
        <f t="shared" ref="F2:F18" si="1">B2*D2</f>
        <v>0</v>
      </c>
      <c r="H2" s="146" t="s">
        <v>94</v>
      </c>
      <c r="I2" s="147">
        <f>RSQ(A2:A19,B2:B19)</f>
        <v>0.12649126911405564</v>
      </c>
      <c r="J2" s="130">
        <f t="array" ref="J2:J19">TREND(D2:D19,B2:C19)</f>
        <v>0.49999999999999989</v>
      </c>
      <c r="K2" s="130">
        <f t="array" ref="K2:K19">D2:D19-TREND(D2:D19,B2:C19)</f>
        <v>-0.49999999999999989</v>
      </c>
    </row>
    <row r="3" spans="1:11" ht="16.5" thickBot="1" x14ac:dyDescent="0.3">
      <c r="A3" s="93">
        <v>81.750747763701824</v>
      </c>
      <c r="B3" s="29">
        <v>1</v>
      </c>
      <c r="C3" s="29">
        <v>1</v>
      </c>
      <c r="D3" s="29">
        <v>0</v>
      </c>
      <c r="E3" s="29">
        <f t="shared" si="0"/>
        <v>1</v>
      </c>
      <c r="F3" s="30">
        <f t="shared" si="1"/>
        <v>0</v>
      </c>
      <c r="J3" s="130">
        <v>0.49999999999999989</v>
      </c>
      <c r="K3" s="130">
        <v>-0.49999999999999989</v>
      </c>
    </row>
    <row r="4" spans="1:11" ht="16.5" thickBot="1" x14ac:dyDescent="0.3">
      <c r="A4" s="97">
        <v>83.507358175603869</v>
      </c>
      <c r="B4" s="31">
        <v>1</v>
      </c>
      <c r="C4" s="31">
        <v>1</v>
      </c>
      <c r="D4" s="31">
        <v>0</v>
      </c>
      <c r="E4" s="31">
        <f t="shared" si="0"/>
        <v>1</v>
      </c>
      <c r="F4" s="32">
        <f t="shared" si="1"/>
        <v>0</v>
      </c>
      <c r="H4" s="150" t="s">
        <v>93</v>
      </c>
      <c r="I4" s="151">
        <f>RSQ(A2:A19,C2:C19-TREND(C2:C19,B2:B19))</f>
        <v>0.13500009439132132</v>
      </c>
      <c r="J4" s="130">
        <v>0.49999999999999989</v>
      </c>
      <c r="K4" s="130">
        <v>-0.49999999999999989</v>
      </c>
    </row>
    <row r="5" spans="1:11" ht="16.5" thickBot="1" x14ac:dyDescent="0.3">
      <c r="A5" s="100">
        <v>131.25702227180869</v>
      </c>
      <c r="B5" s="34">
        <v>1</v>
      </c>
      <c r="C5" s="34">
        <v>0</v>
      </c>
      <c r="D5" s="34">
        <v>1</v>
      </c>
      <c r="E5" s="34">
        <f t="shared" si="0"/>
        <v>0</v>
      </c>
      <c r="F5" s="35">
        <f t="shared" si="1"/>
        <v>1</v>
      </c>
      <c r="J5" s="130">
        <v>0</v>
      </c>
      <c r="K5" s="130">
        <v>1</v>
      </c>
    </row>
    <row r="6" spans="1:11" ht="16.5" thickBot="1" x14ac:dyDescent="0.3">
      <c r="A6" s="103">
        <v>101.3967515358227</v>
      </c>
      <c r="B6" s="37">
        <v>1</v>
      </c>
      <c r="C6" s="37">
        <v>0</v>
      </c>
      <c r="D6" s="37">
        <v>1</v>
      </c>
      <c r="E6" s="37">
        <f t="shared" si="0"/>
        <v>0</v>
      </c>
      <c r="F6" s="38">
        <f t="shared" si="1"/>
        <v>1</v>
      </c>
      <c r="H6" s="150" t="s">
        <v>92</v>
      </c>
      <c r="I6" s="151">
        <f>RSQ($A$2:$A$19,D2:D19-TREND(D2:D19,$B2:C19))</f>
        <v>0.11697669993705377</v>
      </c>
      <c r="J6" s="130">
        <v>0</v>
      </c>
      <c r="K6" s="130">
        <v>1</v>
      </c>
    </row>
    <row r="7" spans="1:11" ht="16.5" thickBot="1" x14ac:dyDescent="0.3">
      <c r="A7" s="106">
        <v>118.01690671971794</v>
      </c>
      <c r="B7" s="40">
        <v>1</v>
      </c>
      <c r="C7" s="40">
        <v>0</v>
      </c>
      <c r="D7" s="40">
        <v>1</v>
      </c>
      <c r="E7" s="40">
        <f t="shared" si="0"/>
        <v>0</v>
      </c>
      <c r="F7" s="41">
        <f t="shared" si="1"/>
        <v>1</v>
      </c>
      <c r="J7" s="130">
        <v>0</v>
      </c>
      <c r="K7" s="130">
        <v>1</v>
      </c>
    </row>
    <row r="8" spans="1:11" ht="15.75" x14ac:dyDescent="0.25">
      <c r="A8" s="89">
        <v>82.151295096702668</v>
      </c>
      <c r="B8" s="27">
        <v>1</v>
      </c>
      <c r="C8" s="27">
        <v>-1</v>
      </c>
      <c r="D8" s="27">
        <v>-1</v>
      </c>
      <c r="E8" s="27">
        <f t="shared" si="0"/>
        <v>-1</v>
      </c>
      <c r="F8" s="28">
        <f t="shared" si="1"/>
        <v>-1</v>
      </c>
      <c r="J8" s="130">
        <v>-0.49999999999999989</v>
      </c>
      <c r="K8" s="130">
        <v>-0.50000000000000011</v>
      </c>
    </row>
    <row r="9" spans="1:11" ht="15.75" x14ac:dyDescent="0.25">
      <c r="A9" s="93">
        <v>103.16733566435913</v>
      </c>
      <c r="B9" s="29">
        <v>1</v>
      </c>
      <c r="C9" s="29">
        <v>-1</v>
      </c>
      <c r="D9" s="29">
        <v>-1</v>
      </c>
      <c r="E9" s="29">
        <f t="shared" si="0"/>
        <v>-1</v>
      </c>
      <c r="F9" s="30">
        <f t="shared" si="1"/>
        <v>-1</v>
      </c>
      <c r="J9" s="130">
        <v>-0.49999999999999989</v>
      </c>
      <c r="K9" s="130">
        <v>-0.50000000000000011</v>
      </c>
    </row>
    <row r="10" spans="1:11" ht="16.5" thickBot="1" x14ac:dyDescent="0.3">
      <c r="A10" s="97">
        <v>84.805256231357603</v>
      </c>
      <c r="B10" s="31">
        <v>1</v>
      </c>
      <c r="C10" s="31">
        <v>-1</v>
      </c>
      <c r="D10" s="31">
        <v>-1</v>
      </c>
      <c r="E10" s="31">
        <f t="shared" si="0"/>
        <v>-1</v>
      </c>
      <c r="F10" s="32">
        <f t="shared" si="1"/>
        <v>-1</v>
      </c>
      <c r="J10" s="130">
        <v>-0.49999999999999989</v>
      </c>
      <c r="K10" s="130">
        <v>-0.50000000000000011</v>
      </c>
    </row>
    <row r="11" spans="1:11" ht="15.75" x14ac:dyDescent="0.25">
      <c r="A11" s="100">
        <v>103.38835898038566</v>
      </c>
      <c r="B11" s="34">
        <v>0</v>
      </c>
      <c r="C11" s="34">
        <v>1</v>
      </c>
      <c r="D11" s="34">
        <v>0</v>
      </c>
      <c r="E11" s="34">
        <f t="shared" si="0"/>
        <v>0</v>
      </c>
      <c r="F11" s="35">
        <f t="shared" si="1"/>
        <v>0</v>
      </c>
      <c r="J11" s="130">
        <v>0.49999999999999989</v>
      </c>
      <c r="K11" s="130">
        <v>-0.49999999999999989</v>
      </c>
    </row>
    <row r="12" spans="1:11" ht="15.75" x14ac:dyDescent="0.25">
      <c r="A12" s="103">
        <v>100.61638102794588</v>
      </c>
      <c r="B12" s="37">
        <v>0</v>
      </c>
      <c r="C12" s="37">
        <v>1</v>
      </c>
      <c r="D12" s="37">
        <v>0</v>
      </c>
      <c r="E12" s="37">
        <f t="shared" si="0"/>
        <v>0</v>
      </c>
      <c r="F12" s="38">
        <f t="shared" si="1"/>
        <v>0</v>
      </c>
      <c r="J12" s="130">
        <v>0.49999999999999989</v>
      </c>
      <c r="K12" s="130">
        <v>-0.49999999999999989</v>
      </c>
    </row>
    <row r="13" spans="1:11" ht="16.5" thickBot="1" x14ac:dyDescent="0.3">
      <c r="A13" s="106">
        <v>96.159527122069377</v>
      </c>
      <c r="B13" s="40">
        <v>0</v>
      </c>
      <c r="C13" s="40">
        <v>1</v>
      </c>
      <c r="D13" s="40">
        <v>0</v>
      </c>
      <c r="E13" s="40">
        <f t="shared" si="0"/>
        <v>0</v>
      </c>
      <c r="F13" s="41">
        <f t="shared" si="1"/>
        <v>0</v>
      </c>
      <c r="J13" s="130">
        <v>0.49999999999999989</v>
      </c>
      <c r="K13" s="130">
        <v>-0.49999999999999989</v>
      </c>
    </row>
    <row r="14" spans="1:11" ht="15.75" x14ac:dyDescent="0.25">
      <c r="A14" s="89">
        <v>107.12963533552173</v>
      </c>
      <c r="B14" s="27">
        <v>0</v>
      </c>
      <c r="C14" s="27">
        <v>0</v>
      </c>
      <c r="D14" s="27">
        <v>1</v>
      </c>
      <c r="E14" s="27">
        <f t="shared" si="0"/>
        <v>0</v>
      </c>
      <c r="F14" s="28">
        <f t="shared" si="1"/>
        <v>0</v>
      </c>
      <c r="J14" s="130">
        <v>0</v>
      </c>
      <c r="K14" s="130">
        <v>1</v>
      </c>
    </row>
    <row r="15" spans="1:11" ht="15.75" x14ac:dyDescent="0.25">
      <c r="A15" s="93">
        <v>98.622254101668688</v>
      </c>
      <c r="B15" s="29">
        <v>0</v>
      </c>
      <c r="C15" s="29">
        <v>0</v>
      </c>
      <c r="D15" s="29">
        <v>1</v>
      </c>
      <c r="E15" s="29">
        <f t="shared" si="0"/>
        <v>0</v>
      </c>
      <c r="F15" s="30">
        <f t="shared" si="1"/>
        <v>0</v>
      </c>
      <c r="J15" s="130">
        <v>0</v>
      </c>
      <c r="K15" s="130">
        <v>1</v>
      </c>
    </row>
    <row r="16" spans="1:11" ht="16.5" thickBot="1" x14ac:dyDescent="0.3">
      <c r="A16" s="97">
        <v>99.691829328764911</v>
      </c>
      <c r="B16" s="31">
        <v>0</v>
      </c>
      <c r="C16" s="31">
        <v>0</v>
      </c>
      <c r="D16" s="31">
        <v>1</v>
      </c>
      <c r="E16" s="31">
        <f t="shared" si="0"/>
        <v>0</v>
      </c>
      <c r="F16" s="32">
        <f t="shared" si="1"/>
        <v>0</v>
      </c>
      <c r="J16" s="130">
        <v>0</v>
      </c>
      <c r="K16" s="130">
        <v>1</v>
      </c>
    </row>
    <row r="17" spans="1:11" ht="16.5" thickBot="1" x14ac:dyDescent="0.3">
      <c r="A17" s="100">
        <v>122.73546727372037</v>
      </c>
      <c r="B17" s="34">
        <v>0</v>
      </c>
      <c r="C17" s="34">
        <v>-1</v>
      </c>
      <c r="D17" s="34">
        <v>-1</v>
      </c>
      <c r="E17" s="34">
        <f t="shared" si="0"/>
        <v>0</v>
      </c>
      <c r="F17" s="35">
        <f t="shared" si="1"/>
        <v>0</v>
      </c>
      <c r="H17" s="156" t="s">
        <v>97</v>
      </c>
      <c r="I17" s="151">
        <f>RSQ(A2:A19,D2:D19)</f>
        <v>1.2652869005858399E-2</v>
      </c>
      <c r="J17" s="130">
        <v>-0.49999999999999989</v>
      </c>
      <c r="K17" s="130">
        <v>-0.50000000000000011</v>
      </c>
    </row>
    <row r="18" spans="1:11" ht="16.5" thickBot="1" x14ac:dyDescent="0.3">
      <c r="A18" s="103">
        <v>123.55255579388796</v>
      </c>
      <c r="B18" s="37">
        <v>0</v>
      </c>
      <c r="C18" s="37">
        <v>-1</v>
      </c>
      <c r="D18" s="37">
        <v>-1</v>
      </c>
      <c r="E18" s="37">
        <f t="shared" si="0"/>
        <v>0</v>
      </c>
      <c r="F18" s="38">
        <f t="shared" si="1"/>
        <v>0</v>
      </c>
      <c r="H18" s="156" t="s">
        <v>112</v>
      </c>
      <c r="I18" s="157">
        <f>RSQ(A2:A19,K2:K19)</f>
        <v>0.11697669993705377</v>
      </c>
      <c r="J18" s="130">
        <v>-0.49999999999999989</v>
      </c>
      <c r="K18" s="130">
        <v>-0.50000000000000011</v>
      </c>
    </row>
    <row r="19" spans="1:11" ht="16.5" thickBot="1" x14ac:dyDescent="0.3">
      <c r="A19" s="106">
        <v>115.1907363937609</v>
      </c>
      <c r="B19" s="40">
        <v>0</v>
      </c>
      <c r="C19" s="40">
        <v>-1</v>
      </c>
      <c r="D19" s="40">
        <v>-1</v>
      </c>
      <c r="E19" s="40">
        <f>B19*C19</f>
        <v>0</v>
      </c>
      <c r="F19" s="41">
        <f>B19*D19</f>
        <v>0</v>
      </c>
      <c r="J19" s="130">
        <v>-0.49999999999999989</v>
      </c>
      <c r="K19" s="130">
        <v>-0.50000000000000011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/>
  <dimension ref="A1:AB39"/>
  <sheetViews>
    <sheetView topLeftCell="B1" workbookViewId="0">
      <selection activeCell="L15" sqref="L15:M15"/>
    </sheetView>
  </sheetViews>
  <sheetFormatPr defaultRowHeight="15" x14ac:dyDescent="0.25"/>
  <cols>
    <col min="1" max="1" width="10.28515625" bestFit="1" customWidth="1"/>
    <col min="2" max="2" width="12.140625" bestFit="1" customWidth="1"/>
    <col min="3" max="3" width="5.85546875" bestFit="1" customWidth="1"/>
    <col min="4" max="4" width="3" bestFit="1" customWidth="1"/>
    <col min="5" max="6" width="3.85546875" bestFit="1" customWidth="1"/>
    <col min="7" max="8" width="6.28515625" bestFit="1" customWidth="1"/>
    <col min="9" max="9" width="2.42578125" customWidth="1"/>
    <col min="10" max="10" width="16" customWidth="1"/>
    <col min="11" max="11" width="12" bestFit="1" customWidth="1"/>
    <col min="12" max="13" width="13.7109375" bestFit="1" customWidth="1"/>
    <col min="14" max="15" width="18.85546875" bestFit="1" customWidth="1"/>
    <col min="16" max="16" width="1.85546875" customWidth="1"/>
    <col min="17" max="17" width="10.85546875" customWidth="1"/>
    <col min="18" max="19" width="8.5703125" bestFit="1" customWidth="1"/>
    <col min="20" max="20" width="8" customWidth="1"/>
    <col min="21" max="21" width="6.5703125" bestFit="1" customWidth="1"/>
    <col min="22" max="22" width="8.5703125" bestFit="1" customWidth="1"/>
  </cols>
  <sheetData>
    <row r="1" spans="1:28" ht="15.75" thickBot="1" x14ac:dyDescent="0.3">
      <c r="A1" s="24" t="s">
        <v>26</v>
      </c>
      <c r="B1" s="24" t="s">
        <v>50</v>
      </c>
      <c r="C1" s="24" t="s">
        <v>27</v>
      </c>
      <c r="D1" s="25" t="s">
        <v>28</v>
      </c>
      <c r="E1" s="25" t="s">
        <v>29</v>
      </c>
      <c r="F1" s="25" t="s">
        <v>30</v>
      </c>
      <c r="G1" s="25" t="s">
        <v>31</v>
      </c>
      <c r="H1" s="25" t="s">
        <v>32</v>
      </c>
      <c r="T1" t="s">
        <v>33</v>
      </c>
    </row>
    <row r="2" spans="1:28" ht="15.75" thickBot="1" x14ac:dyDescent="0.3">
      <c r="A2" s="14" t="s">
        <v>34</v>
      </c>
      <c r="B2" s="14" t="s">
        <v>35</v>
      </c>
      <c r="C2" s="13">
        <v>86.114500742305083</v>
      </c>
      <c r="D2" s="27">
        <v>1</v>
      </c>
      <c r="E2" s="27">
        <v>1</v>
      </c>
      <c r="F2" s="27">
        <v>0</v>
      </c>
      <c r="G2" s="27">
        <f t="shared" ref="G2:G18" si="0">D2*E2</f>
        <v>1</v>
      </c>
      <c r="H2" s="28">
        <f t="shared" ref="H2:H18" si="1">D2*F2</f>
        <v>0</v>
      </c>
      <c r="J2" t="s">
        <v>33</v>
      </c>
      <c r="M2" s="26"/>
    </row>
    <row r="3" spans="1:28" x14ac:dyDescent="0.25">
      <c r="A3" s="14" t="s">
        <v>34</v>
      </c>
      <c r="B3" s="14" t="s">
        <v>35</v>
      </c>
      <c r="C3" s="11">
        <v>81.750747763701824</v>
      </c>
      <c r="D3" s="29">
        <v>1</v>
      </c>
      <c r="E3" s="29">
        <v>1</v>
      </c>
      <c r="F3" s="29">
        <v>0</v>
      </c>
      <c r="G3" s="29">
        <f t="shared" si="0"/>
        <v>1</v>
      </c>
      <c r="H3" s="30">
        <f t="shared" si="1"/>
        <v>0</v>
      </c>
      <c r="T3" s="155" t="s">
        <v>75</v>
      </c>
      <c r="U3" s="155"/>
    </row>
    <row r="4" spans="1:28" ht="15.75" thickBot="1" x14ac:dyDescent="0.3">
      <c r="A4" s="14" t="s">
        <v>34</v>
      </c>
      <c r="B4" s="14" t="s">
        <v>35</v>
      </c>
      <c r="C4" s="12">
        <v>83.507358175603869</v>
      </c>
      <c r="D4" s="31">
        <v>1</v>
      </c>
      <c r="E4" s="31">
        <v>1</v>
      </c>
      <c r="F4" s="31">
        <v>0</v>
      </c>
      <c r="G4" s="31">
        <f t="shared" si="0"/>
        <v>1</v>
      </c>
      <c r="H4" s="32">
        <f t="shared" si="1"/>
        <v>0</v>
      </c>
      <c r="J4" t="s">
        <v>16</v>
      </c>
      <c r="T4" s="18" t="s">
        <v>76</v>
      </c>
      <c r="U4" s="18">
        <v>0.88876504921297028</v>
      </c>
    </row>
    <row r="5" spans="1:28" x14ac:dyDescent="0.25">
      <c r="A5" s="14" t="s">
        <v>34</v>
      </c>
      <c r="B5" s="14" t="s">
        <v>36</v>
      </c>
      <c r="C5" s="33">
        <v>131.25702227180869</v>
      </c>
      <c r="D5" s="34">
        <v>1</v>
      </c>
      <c r="E5" s="34">
        <v>0</v>
      </c>
      <c r="F5" s="34">
        <v>1</v>
      </c>
      <c r="G5" s="34">
        <f t="shared" si="0"/>
        <v>0</v>
      </c>
      <c r="H5" s="35">
        <f t="shared" si="1"/>
        <v>1</v>
      </c>
      <c r="J5" s="21"/>
      <c r="K5" s="21" t="s">
        <v>18</v>
      </c>
      <c r="L5" s="21" t="s">
        <v>17</v>
      </c>
      <c r="M5" s="21" t="s">
        <v>19</v>
      </c>
      <c r="N5" s="21" t="s">
        <v>7</v>
      </c>
      <c r="O5" s="21" t="s">
        <v>48</v>
      </c>
      <c r="T5" s="18" t="s">
        <v>77</v>
      </c>
      <c r="U5" s="18">
        <v>0.78990331270253344</v>
      </c>
    </row>
    <row r="6" spans="1:28" x14ac:dyDescent="0.25">
      <c r="A6" s="14" t="s">
        <v>34</v>
      </c>
      <c r="B6" s="14" t="s">
        <v>36</v>
      </c>
      <c r="C6" s="36">
        <v>101.3967515358227</v>
      </c>
      <c r="D6" s="37">
        <v>1</v>
      </c>
      <c r="E6" s="37">
        <v>0</v>
      </c>
      <c r="F6" s="37">
        <v>1</v>
      </c>
      <c r="G6" s="37">
        <f t="shared" si="0"/>
        <v>0</v>
      </c>
      <c r="H6" s="38">
        <f t="shared" si="1"/>
        <v>1</v>
      </c>
      <c r="J6" s="18" t="s">
        <v>37</v>
      </c>
      <c r="K6" s="18">
        <v>5</v>
      </c>
      <c r="L6" s="22">
        <v>3125.7368656547151</v>
      </c>
      <c r="M6" s="22">
        <v>625.14737313094304</v>
      </c>
      <c r="N6" s="22">
        <v>9.0233119563753394</v>
      </c>
      <c r="O6" s="22">
        <v>9.3660856208974152E-4</v>
      </c>
      <c r="T6" s="18" t="s">
        <v>78</v>
      </c>
      <c r="U6" s="18">
        <v>0.70236302632858905</v>
      </c>
    </row>
    <row r="7" spans="1:28" ht="15.75" thickBot="1" x14ac:dyDescent="0.3">
      <c r="A7" s="14" t="s">
        <v>34</v>
      </c>
      <c r="B7" s="14" t="s">
        <v>36</v>
      </c>
      <c r="C7" s="39">
        <v>118.01690671971794</v>
      </c>
      <c r="D7" s="40">
        <v>1</v>
      </c>
      <c r="E7" s="40">
        <v>0</v>
      </c>
      <c r="F7" s="40">
        <v>1</v>
      </c>
      <c r="G7" s="40">
        <f t="shared" si="0"/>
        <v>0</v>
      </c>
      <c r="H7" s="41">
        <f t="shared" si="1"/>
        <v>1</v>
      </c>
      <c r="J7" s="18" t="s">
        <v>38</v>
      </c>
      <c r="K7" s="18">
        <v>12</v>
      </c>
      <c r="L7" s="22">
        <v>831.37638528290154</v>
      </c>
      <c r="M7" s="22">
        <v>69.2813654402418</v>
      </c>
      <c r="N7" s="22"/>
      <c r="O7" s="22"/>
      <c r="T7" s="18" t="s">
        <v>79</v>
      </c>
      <c r="U7" s="18">
        <v>8.3235428418577744</v>
      </c>
    </row>
    <row r="8" spans="1:28" ht="15.75" thickBot="1" x14ac:dyDescent="0.3">
      <c r="A8" s="14" t="s">
        <v>34</v>
      </c>
      <c r="B8" s="14" t="s">
        <v>39</v>
      </c>
      <c r="C8" s="13">
        <v>82.151295096702668</v>
      </c>
      <c r="D8" s="27">
        <v>1</v>
      </c>
      <c r="E8" s="27">
        <v>-1</v>
      </c>
      <c r="F8" s="27">
        <v>-1</v>
      </c>
      <c r="G8" s="27">
        <f t="shared" si="0"/>
        <v>-1</v>
      </c>
      <c r="H8" s="28">
        <f t="shared" si="1"/>
        <v>-1</v>
      </c>
      <c r="J8" s="20" t="s">
        <v>11</v>
      </c>
      <c r="K8" s="20">
        <v>17</v>
      </c>
      <c r="L8" s="55">
        <v>3957.1132509376166</v>
      </c>
      <c r="M8" s="55"/>
      <c r="N8" s="55"/>
      <c r="O8" s="55"/>
      <c r="T8" s="20" t="s">
        <v>80</v>
      </c>
      <c r="U8" s="20">
        <v>18</v>
      </c>
    </row>
    <row r="9" spans="1:28" ht="15.75" thickBot="1" x14ac:dyDescent="0.3">
      <c r="A9" s="14" t="s">
        <v>34</v>
      </c>
      <c r="B9" s="14" t="s">
        <v>39</v>
      </c>
      <c r="C9" s="11">
        <v>103.16733566435913</v>
      </c>
      <c r="D9" s="29">
        <v>1</v>
      </c>
      <c r="E9" s="29">
        <v>-1</v>
      </c>
      <c r="F9" s="29">
        <v>-1</v>
      </c>
      <c r="G9" s="29">
        <f t="shared" si="0"/>
        <v>-1</v>
      </c>
      <c r="H9" s="30">
        <f t="shared" si="1"/>
        <v>-1</v>
      </c>
      <c r="J9" s="26"/>
    </row>
    <row r="10" spans="1:28" ht="15.75" thickBot="1" x14ac:dyDescent="0.3">
      <c r="A10" s="14" t="s">
        <v>34</v>
      </c>
      <c r="B10" s="14" t="s">
        <v>39</v>
      </c>
      <c r="C10" s="12">
        <v>84.805256231357603</v>
      </c>
      <c r="D10" s="31">
        <v>1</v>
      </c>
      <c r="E10" s="31">
        <v>-1</v>
      </c>
      <c r="F10" s="31">
        <v>-1</v>
      </c>
      <c r="G10" s="31">
        <f t="shared" si="0"/>
        <v>-1</v>
      </c>
      <c r="H10" s="32">
        <f t="shared" si="1"/>
        <v>-1</v>
      </c>
      <c r="J10" s="26"/>
      <c r="K10" s="42" t="s">
        <v>40</v>
      </c>
      <c r="L10" s="43"/>
      <c r="M10" s="44"/>
      <c r="N10" s="42" t="s">
        <v>41</v>
      </c>
      <c r="O10" s="44"/>
      <c r="T10" t="s">
        <v>16</v>
      </c>
    </row>
    <row r="11" spans="1:28" ht="15.75" thickBot="1" x14ac:dyDescent="0.3">
      <c r="A11" s="14" t="s">
        <v>42</v>
      </c>
      <c r="B11" s="14" t="s">
        <v>35</v>
      </c>
      <c r="C11" s="33">
        <v>103.38835898038566</v>
      </c>
      <c r="D11" s="34">
        <v>0</v>
      </c>
      <c r="E11" s="34">
        <v>1</v>
      </c>
      <c r="F11" s="34">
        <v>0</v>
      </c>
      <c r="G11" s="34">
        <f t="shared" si="0"/>
        <v>0</v>
      </c>
      <c r="H11" s="35">
        <f t="shared" si="1"/>
        <v>0</v>
      </c>
      <c r="J11" s="26"/>
      <c r="K11" s="45" t="s">
        <v>28</v>
      </c>
      <c r="L11" s="46" t="s">
        <v>44</v>
      </c>
      <c r="M11" s="47" t="s">
        <v>45</v>
      </c>
      <c r="N11" s="45" t="s">
        <v>46</v>
      </c>
      <c r="O11" s="58" t="s">
        <v>47</v>
      </c>
      <c r="Q11" s="52"/>
      <c r="T11" s="21"/>
      <c r="U11" s="21" t="s">
        <v>18</v>
      </c>
      <c r="V11" s="21" t="s">
        <v>17</v>
      </c>
      <c r="W11" s="21" t="s">
        <v>19</v>
      </c>
      <c r="X11" s="21" t="s">
        <v>7</v>
      </c>
      <c r="Y11" s="21" t="s">
        <v>48</v>
      </c>
    </row>
    <row r="12" spans="1:28" x14ac:dyDescent="0.25">
      <c r="A12" s="14" t="s">
        <v>42</v>
      </c>
      <c r="B12" s="14" t="s">
        <v>35</v>
      </c>
      <c r="C12" s="36">
        <v>100.61638102794588</v>
      </c>
      <c r="D12" s="37">
        <v>0</v>
      </c>
      <c r="E12" s="37">
        <v>1</v>
      </c>
      <c r="F12" s="37">
        <v>0</v>
      </c>
      <c r="G12" s="37">
        <f t="shared" si="0"/>
        <v>0</v>
      </c>
      <c r="H12" s="38">
        <f t="shared" si="1"/>
        <v>0</v>
      </c>
      <c r="J12" s="48" t="s">
        <v>52</v>
      </c>
      <c r="K12" s="49">
        <f>RSQ(C2:C19,D2:D19)</f>
        <v>0.12649126911405564</v>
      </c>
      <c r="L12" s="50">
        <f>RSQ($C$2:$C$19,E2:E19-TREND(E2:E19,$D2:D19))</f>
        <v>0.13500009439132132</v>
      </c>
      <c r="M12" s="121">
        <f>RSQ($C$2:$C$19,F2:F19-TREND(F2:F19,$D2:E19))</f>
        <v>0.11697669993705377</v>
      </c>
      <c r="N12" s="50">
        <f>RSQ($C$2:$C$19,G2:G19-TREND(G2:G19,$D2:F19))</f>
        <v>3.8151275576200606E-2</v>
      </c>
      <c r="O12" s="51">
        <f>RSQ($C$2:$C$19,H2:H19-TREND(H2:H19,$D2:G19))</f>
        <v>0.37328397368390193</v>
      </c>
      <c r="T12" s="18" t="s">
        <v>37</v>
      </c>
      <c r="U12" s="18">
        <v>5</v>
      </c>
      <c r="V12" s="18">
        <v>3125.7368656547151</v>
      </c>
      <c r="W12" s="18">
        <v>625.14737313094304</v>
      </c>
      <c r="X12" s="18">
        <v>9.0233119563753394</v>
      </c>
      <c r="Y12" s="18">
        <v>9.3660856208974152E-4</v>
      </c>
    </row>
    <row r="13" spans="1:28" ht="15.75" thickBot="1" x14ac:dyDescent="0.3">
      <c r="A13" s="14" t="s">
        <v>42</v>
      </c>
      <c r="B13" s="14" t="s">
        <v>35</v>
      </c>
      <c r="C13" s="39">
        <v>96.159527122069377</v>
      </c>
      <c r="D13" s="40">
        <v>0</v>
      </c>
      <c r="E13" s="40">
        <v>1</v>
      </c>
      <c r="F13" s="40">
        <v>0</v>
      </c>
      <c r="G13" s="40">
        <f t="shared" si="0"/>
        <v>0</v>
      </c>
      <c r="H13" s="41">
        <f t="shared" si="1"/>
        <v>0</v>
      </c>
      <c r="J13" s="53" t="s">
        <v>17</v>
      </c>
      <c r="K13" s="56">
        <f>K12*L8</f>
        <v>500.54027713914564</v>
      </c>
      <c r="L13" s="54"/>
      <c r="M13" s="57">
        <f>(L12+M12)*L8</f>
        <v>997.10071176559563</v>
      </c>
      <c r="N13" s="54"/>
      <c r="O13" s="57">
        <f>(N12+O12)*L8</f>
        <v>1628.0958767499731</v>
      </c>
      <c r="R13" s="18"/>
      <c r="S13" s="18"/>
      <c r="T13" s="18" t="s">
        <v>38</v>
      </c>
      <c r="U13" s="18">
        <v>12</v>
      </c>
      <c r="V13" s="18">
        <v>831.37638528290154</v>
      </c>
      <c r="W13" s="18">
        <v>69.2813654402418</v>
      </c>
      <c r="X13" s="18"/>
      <c r="Y13" s="18"/>
    </row>
    <row r="14" spans="1:28" ht="15.75" thickBot="1" x14ac:dyDescent="0.3">
      <c r="A14" s="14" t="s">
        <v>42</v>
      </c>
      <c r="B14" s="14" t="s">
        <v>36</v>
      </c>
      <c r="C14" s="13">
        <v>107.12963533552173</v>
      </c>
      <c r="D14" s="27">
        <v>0</v>
      </c>
      <c r="E14" s="27">
        <v>0</v>
      </c>
      <c r="F14" s="27">
        <v>1</v>
      </c>
      <c r="G14" s="27">
        <f t="shared" si="0"/>
        <v>0</v>
      </c>
      <c r="H14" s="28">
        <f t="shared" si="1"/>
        <v>0</v>
      </c>
      <c r="T14" s="20" t="s">
        <v>11</v>
      </c>
      <c r="U14" s="20">
        <v>17</v>
      </c>
      <c r="V14" s="20">
        <v>3957.1132509376166</v>
      </c>
      <c r="W14" s="20"/>
      <c r="X14" s="20"/>
      <c r="Y14" s="20"/>
    </row>
    <row r="15" spans="1:28" ht="15.75" thickBot="1" x14ac:dyDescent="0.3">
      <c r="A15" s="14" t="s">
        <v>42</v>
      </c>
      <c r="B15" s="14" t="s">
        <v>36</v>
      </c>
      <c r="C15" s="11">
        <v>98.622254101668688</v>
      </c>
      <c r="D15" s="29">
        <v>0</v>
      </c>
      <c r="E15" s="29">
        <v>0</v>
      </c>
      <c r="F15" s="29">
        <v>1</v>
      </c>
      <c r="G15" s="29">
        <f t="shared" si="0"/>
        <v>0</v>
      </c>
      <c r="H15" s="30">
        <f t="shared" si="1"/>
        <v>0</v>
      </c>
      <c r="L15" s="52">
        <f>RSQ(C2:C19,E2:E19)</f>
        <v>0.13500009439132132</v>
      </c>
      <c r="M15" s="52">
        <f>RSQ(C2:C19,F2:F19)</f>
        <v>1.2652869005858399E-2</v>
      </c>
    </row>
    <row r="16" spans="1:28" ht="15.75" thickBot="1" x14ac:dyDescent="0.3">
      <c r="A16" s="14" t="s">
        <v>42</v>
      </c>
      <c r="B16" s="14" t="s">
        <v>36</v>
      </c>
      <c r="C16" s="12">
        <v>99.691829328764911</v>
      </c>
      <c r="D16" s="31">
        <v>0</v>
      </c>
      <c r="E16" s="31">
        <v>0</v>
      </c>
      <c r="F16" s="31">
        <v>1</v>
      </c>
      <c r="G16" s="31">
        <f t="shared" si="0"/>
        <v>0</v>
      </c>
      <c r="H16" s="32">
        <f t="shared" si="1"/>
        <v>0</v>
      </c>
      <c r="J16" t="s">
        <v>16</v>
      </c>
      <c r="T16" s="21"/>
      <c r="U16" s="21" t="s">
        <v>81</v>
      </c>
      <c r="V16" s="21" t="s">
        <v>79</v>
      </c>
      <c r="W16" s="21" t="s">
        <v>82</v>
      </c>
      <c r="X16" s="21" t="s">
        <v>20</v>
      </c>
      <c r="Y16" s="21" t="s">
        <v>83</v>
      </c>
      <c r="Z16" s="21" t="s">
        <v>84</v>
      </c>
      <c r="AA16" s="21" t="s">
        <v>85</v>
      </c>
      <c r="AB16" s="21" t="s">
        <v>86</v>
      </c>
    </row>
    <row r="17" spans="1:28" x14ac:dyDescent="0.25">
      <c r="A17" s="14" t="s">
        <v>42</v>
      </c>
      <c r="B17" s="14" t="s">
        <v>39</v>
      </c>
      <c r="C17" s="33">
        <v>122.73546727372037</v>
      </c>
      <c r="D17" s="34">
        <v>0</v>
      </c>
      <c r="E17" s="34">
        <v>-1</v>
      </c>
      <c r="F17" s="34">
        <v>-1</v>
      </c>
      <c r="G17" s="34">
        <f t="shared" si="0"/>
        <v>0</v>
      </c>
      <c r="H17" s="35">
        <f t="shared" si="1"/>
        <v>0</v>
      </c>
      <c r="J17" s="21" t="s">
        <v>74</v>
      </c>
      <c r="K17" s="21" t="s">
        <v>17</v>
      </c>
      <c r="L17" s="21" t="s">
        <v>18</v>
      </c>
      <c r="M17" s="21" t="s">
        <v>19</v>
      </c>
      <c r="N17" s="21" t="s">
        <v>7</v>
      </c>
      <c r="O17" s="21" t="s">
        <v>20</v>
      </c>
      <c r="T17" s="18" t="s">
        <v>73</v>
      </c>
      <c r="U17" s="18">
        <v>107.45408281752505</v>
      </c>
      <c r="V17" s="18">
        <v>2.774514280619258</v>
      </c>
      <c r="W17" s="18">
        <v>38.728970893435744</v>
      </c>
      <c r="X17" s="18">
        <v>5.6583051510400797E-14</v>
      </c>
      <c r="Y17" s="18">
        <v>101.40893550681687</v>
      </c>
      <c r="Z17" s="18">
        <v>113.49923012823322</v>
      </c>
      <c r="AA17" s="18">
        <v>101.40893550681687</v>
      </c>
      <c r="AB17" s="18">
        <v>113.49923012823322</v>
      </c>
    </row>
    <row r="18" spans="1:28" x14ac:dyDescent="0.25">
      <c r="A18" s="14" t="s">
        <v>42</v>
      </c>
      <c r="B18" s="14" t="s">
        <v>39</v>
      </c>
      <c r="C18" s="36">
        <v>123.55255579388796</v>
      </c>
      <c r="D18" s="37">
        <v>0</v>
      </c>
      <c r="E18" s="37">
        <v>-1</v>
      </c>
      <c r="F18" s="37">
        <v>-1</v>
      </c>
      <c r="G18" s="37">
        <f t="shared" si="0"/>
        <v>0</v>
      </c>
      <c r="H18" s="38">
        <f t="shared" si="1"/>
        <v>0</v>
      </c>
      <c r="J18" s="18" t="s">
        <v>50</v>
      </c>
      <c r="K18" s="152">
        <v>997.10071176559586</v>
      </c>
      <c r="L18" s="18">
        <v>2</v>
      </c>
      <c r="M18" s="152">
        <v>498.55035588279793</v>
      </c>
      <c r="N18" s="152">
        <v>7.1960238184511445</v>
      </c>
      <c r="O18" s="152">
        <v>8.8358626786164147E-3</v>
      </c>
      <c r="T18" s="18" t="s">
        <v>87</v>
      </c>
      <c r="U18" s="18">
        <v>-10.546619017371773</v>
      </c>
      <c r="V18" s="18">
        <v>3.9237557246495864</v>
      </c>
      <c r="W18" s="18">
        <v>-2.6878887875502611</v>
      </c>
      <c r="X18" s="18">
        <v>1.9746791670534902E-2</v>
      </c>
      <c r="Y18" s="18">
        <v>-19.095748330718525</v>
      </c>
      <c r="Z18" s="18">
        <v>-1.9974897040250212</v>
      </c>
      <c r="AA18" s="18">
        <v>-19.095748330718525</v>
      </c>
      <c r="AB18" s="18">
        <v>-1.9974897040250212</v>
      </c>
    </row>
    <row r="19" spans="1:28" ht="15.75" thickBot="1" x14ac:dyDescent="0.3">
      <c r="A19" s="14" t="s">
        <v>42</v>
      </c>
      <c r="B19" s="14" t="s">
        <v>39</v>
      </c>
      <c r="C19" s="39">
        <v>115.1907363937609</v>
      </c>
      <c r="D19" s="40">
        <v>0</v>
      </c>
      <c r="E19" s="40">
        <v>-1</v>
      </c>
      <c r="F19" s="40">
        <v>-1</v>
      </c>
      <c r="G19" s="40">
        <f>D19*E19</f>
        <v>0</v>
      </c>
      <c r="H19" s="41">
        <f>D19*F19</f>
        <v>0</v>
      </c>
      <c r="J19" s="18" t="s">
        <v>26</v>
      </c>
      <c r="K19" s="152">
        <v>500.54027713914684</v>
      </c>
      <c r="L19" s="18">
        <v>1</v>
      </c>
      <c r="M19" s="152">
        <v>500.54027713914684</v>
      </c>
      <c r="N19" s="152">
        <v>7.2247461342384289</v>
      </c>
      <c r="O19" s="152">
        <v>1.9746791670534749E-2</v>
      </c>
      <c r="T19" s="18" t="s">
        <v>88</v>
      </c>
      <c r="U19" s="18">
        <v>-7.3993271073914082</v>
      </c>
      <c r="V19" s="18">
        <v>3.9237557246495864</v>
      </c>
      <c r="W19" s="18">
        <v>-1.8857766962677602</v>
      </c>
      <c r="X19" s="18">
        <v>8.3758287216090202E-2</v>
      </c>
      <c r="Y19" s="18">
        <v>-15.948456420738161</v>
      </c>
      <c r="Z19" s="18">
        <v>1.1498022059553437</v>
      </c>
      <c r="AA19" s="18">
        <v>-15.948456420738161</v>
      </c>
      <c r="AB19" s="18">
        <v>1.1498022059553437</v>
      </c>
    </row>
    <row r="20" spans="1:28" x14ac:dyDescent="0.25">
      <c r="J20" s="18" t="s">
        <v>24</v>
      </c>
      <c r="K20" s="152">
        <v>1628.0958767499728</v>
      </c>
      <c r="L20" s="18">
        <v>2</v>
      </c>
      <c r="M20" s="152">
        <v>814.04793837498642</v>
      </c>
      <c r="N20" s="152">
        <v>11.749883005367991</v>
      </c>
      <c r="O20" s="152">
        <v>1.4918822032710774E-3</v>
      </c>
      <c r="T20" s="18" t="s">
        <v>89</v>
      </c>
      <c r="U20" s="18">
        <v>-5.6395098955399519</v>
      </c>
      <c r="V20" s="18">
        <v>3.9237557246495878</v>
      </c>
      <c r="W20" s="18">
        <v>-1.4372734418994928</v>
      </c>
      <c r="X20" s="18">
        <v>0.17620016049678291</v>
      </c>
      <c r="Y20" s="18">
        <v>-14.188639208886707</v>
      </c>
      <c r="Z20" s="18">
        <v>2.9096194178068036</v>
      </c>
      <c r="AA20" s="18">
        <v>-14.188639208886707</v>
      </c>
      <c r="AB20" s="18">
        <v>2.9096194178068036</v>
      </c>
    </row>
    <row r="21" spans="1:28" x14ac:dyDescent="0.25">
      <c r="C21" s="72"/>
      <c r="J21" s="80" t="s">
        <v>43</v>
      </c>
      <c r="K21" s="154">
        <f>SUM(K18:K20)</f>
        <v>3125.7368656547155</v>
      </c>
      <c r="L21" s="81">
        <f>SUM(L18:L20)</f>
        <v>5</v>
      </c>
      <c r="M21" s="154">
        <f>K21/L21</f>
        <v>625.14737313094315</v>
      </c>
      <c r="T21" s="18" t="s">
        <v>90</v>
      </c>
      <c r="U21" s="18">
        <v>-5.7172677988916041</v>
      </c>
      <c r="V21" s="18">
        <v>5.5490285612385151</v>
      </c>
      <c r="W21" s="18">
        <v>-1.0303186829543978</v>
      </c>
      <c r="X21" s="18">
        <v>0.32318032965387122</v>
      </c>
      <c r="Y21" s="18">
        <v>-17.807562420307963</v>
      </c>
      <c r="Z21" s="18">
        <v>6.3730268225247544</v>
      </c>
      <c r="AA21" s="18">
        <v>-17.807562420307963</v>
      </c>
      <c r="AB21" s="18">
        <v>6.3730268225247544</v>
      </c>
    </row>
    <row r="22" spans="1:28" ht="15.75" thickBot="1" x14ac:dyDescent="0.3">
      <c r="C22" s="72"/>
      <c r="J22" s="18" t="s">
        <v>25</v>
      </c>
      <c r="K22" s="152">
        <v>831.37638528290165</v>
      </c>
      <c r="L22" s="18">
        <v>12</v>
      </c>
      <c r="M22" s="152">
        <v>69.2813654402418</v>
      </c>
      <c r="N22" s="152"/>
      <c r="O22" s="152"/>
      <c r="T22" s="20" t="s">
        <v>91</v>
      </c>
      <c r="U22" s="20">
        <v>25.622272937836449</v>
      </c>
      <c r="V22" s="20">
        <v>5.5490285612385168</v>
      </c>
      <c r="W22" s="20">
        <v>4.6174339625524796</v>
      </c>
      <c r="X22" s="20">
        <v>5.9281030082800978E-4</v>
      </c>
      <c r="Y22" s="20">
        <v>13.531978316420087</v>
      </c>
      <c r="Z22" s="20">
        <v>37.712567559252811</v>
      </c>
      <c r="AA22" s="20">
        <v>13.531978316420087</v>
      </c>
      <c r="AB22" s="20">
        <v>37.712567559252811</v>
      </c>
    </row>
    <row r="23" spans="1:28" x14ac:dyDescent="0.25">
      <c r="A23" s="14"/>
      <c r="C23" s="72"/>
      <c r="J23" s="18"/>
      <c r="K23" s="152"/>
      <c r="L23" s="18"/>
      <c r="M23" s="18"/>
      <c r="N23" s="18"/>
      <c r="O23" s="18"/>
    </row>
    <row r="24" spans="1:28" ht="15.75" thickBot="1" x14ac:dyDescent="0.3">
      <c r="A24" s="14"/>
      <c r="C24" s="72"/>
      <c r="J24" s="20" t="s">
        <v>11</v>
      </c>
      <c r="K24" s="153">
        <v>3957.1132509376171</v>
      </c>
      <c r="L24" s="20">
        <v>17</v>
      </c>
      <c r="M24" s="20"/>
      <c r="N24" s="20"/>
      <c r="O24" s="20"/>
    </row>
    <row r="25" spans="1:28" x14ac:dyDescent="0.25">
      <c r="A25" s="14"/>
      <c r="C25" s="72"/>
    </row>
    <row r="26" spans="1:28" x14ac:dyDescent="0.25">
      <c r="A26" s="14"/>
      <c r="C26" s="72"/>
    </row>
    <row r="27" spans="1:28" x14ac:dyDescent="0.25">
      <c r="A27" s="14"/>
      <c r="C27" s="72"/>
    </row>
    <row r="28" spans="1:28" x14ac:dyDescent="0.25">
      <c r="A28" s="14"/>
      <c r="C28" s="72"/>
    </row>
    <row r="29" spans="1:28" x14ac:dyDescent="0.25">
      <c r="A29" s="14"/>
      <c r="C29" s="72"/>
    </row>
    <row r="30" spans="1:28" x14ac:dyDescent="0.25">
      <c r="A30" s="14"/>
    </row>
    <row r="31" spans="1:28" x14ac:dyDescent="0.25">
      <c r="B31" s="14"/>
    </row>
    <row r="32" spans="1:28" x14ac:dyDescent="0.25">
      <c r="A32" s="14"/>
      <c r="B32" s="14"/>
    </row>
    <row r="33" spans="1:2" x14ac:dyDescent="0.25">
      <c r="A33" s="14"/>
      <c r="B33" s="14"/>
    </row>
    <row r="34" spans="1:2" x14ac:dyDescent="0.25">
      <c r="A34" s="14"/>
      <c r="B34" s="14"/>
    </row>
    <row r="35" spans="1:2" x14ac:dyDescent="0.25">
      <c r="A35" s="14"/>
      <c r="B35" s="14"/>
    </row>
    <row r="36" spans="1:2" x14ac:dyDescent="0.25">
      <c r="A36" s="14"/>
      <c r="B36" s="14"/>
    </row>
    <row r="37" spans="1:2" x14ac:dyDescent="0.25">
      <c r="A37" s="14"/>
      <c r="B37" s="14"/>
    </row>
    <row r="38" spans="1:2" x14ac:dyDescent="0.25">
      <c r="A38" s="14"/>
      <c r="B38" s="14"/>
    </row>
    <row r="39" spans="1:2" x14ac:dyDescent="0.25">
      <c r="A39" s="14"/>
      <c r="B39" s="14"/>
    </row>
  </sheetData>
  <pageMargins left="0.7" right="0.7" top="0.75" bottom="0.75" header="0.3" footer="0.3"/>
  <pageSetup orientation="portrait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0"/>
  <dimension ref="A1:M19"/>
  <sheetViews>
    <sheetView workbookViewId="0">
      <selection activeCell="M14" sqref="M14"/>
    </sheetView>
  </sheetViews>
  <sheetFormatPr defaultRowHeight="15" x14ac:dyDescent="0.25"/>
  <cols>
    <col min="1" max="1" width="5.85546875" bestFit="1" customWidth="1"/>
    <col min="2" max="2" width="3.85546875" bestFit="1" customWidth="1"/>
    <col min="3" max="4" width="6.28515625" bestFit="1" customWidth="1"/>
    <col min="7" max="7" width="2.7109375" customWidth="1"/>
    <col min="8" max="8" width="20" customWidth="1"/>
    <col min="9" max="9" width="10.140625" customWidth="1"/>
    <col min="10" max="11" width="13.7109375" bestFit="1" customWidth="1"/>
    <col min="12" max="13" width="18.85546875" bestFit="1" customWidth="1"/>
  </cols>
  <sheetData>
    <row r="1" spans="1:13" ht="15.75" thickBot="1" x14ac:dyDescent="0.3">
      <c r="A1" s="24" t="s">
        <v>27</v>
      </c>
      <c r="B1" s="25" t="s">
        <v>28</v>
      </c>
      <c r="C1" s="25" t="s">
        <v>29</v>
      </c>
      <c r="D1" s="25" t="s">
        <v>30</v>
      </c>
      <c r="E1" s="25" t="s">
        <v>31</v>
      </c>
      <c r="F1" s="25" t="s">
        <v>32</v>
      </c>
    </row>
    <row r="2" spans="1:13" ht="15.75" thickBot="1" x14ac:dyDescent="0.3">
      <c r="A2" s="112">
        <v>86.114500742305083</v>
      </c>
      <c r="B2" s="27">
        <v>1</v>
      </c>
      <c r="C2" s="27">
        <v>1</v>
      </c>
      <c r="D2" s="27">
        <v>0</v>
      </c>
      <c r="E2" s="27">
        <f t="shared" ref="E2:E18" si="0">B2*C2</f>
        <v>1</v>
      </c>
      <c r="F2" s="28">
        <f t="shared" ref="F2:F18" si="1">B2*D2</f>
        <v>0</v>
      </c>
      <c r="H2" s="118"/>
      <c r="I2" s="119" t="s">
        <v>58</v>
      </c>
      <c r="J2" s="120">
        <v>3957.1132509376198</v>
      </c>
    </row>
    <row r="3" spans="1:13" x14ac:dyDescent="0.25">
      <c r="A3" s="113">
        <v>81.750747763701824</v>
      </c>
      <c r="B3" s="29">
        <v>1</v>
      </c>
      <c r="C3" s="29">
        <v>1</v>
      </c>
      <c r="D3" s="29">
        <v>0</v>
      </c>
      <c r="E3" s="29">
        <f t="shared" si="0"/>
        <v>1</v>
      </c>
      <c r="F3" s="30">
        <f t="shared" si="1"/>
        <v>0</v>
      </c>
    </row>
    <row r="4" spans="1:13" ht="15.75" thickBot="1" x14ac:dyDescent="0.3">
      <c r="A4" s="114">
        <v>83.507358175603869</v>
      </c>
      <c r="B4" s="31">
        <v>1</v>
      </c>
      <c r="C4" s="31">
        <v>1</v>
      </c>
      <c r="D4" s="31">
        <v>0</v>
      </c>
      <c r="E4" s="31">
        <f t="shared" si="0"/>
        <v>1</v>
      </c>
      <c r="F4" s="32">
        <f t="shared" si="1"/>
        <v>0</v>
      </c>
    </row>
    <row r="5" spans="1:13" ht="15.75" thickBot="1" x14ac:dyDescent="0.3">
      <c r="A5" s="115">
        <v>131.25702227180869</v>
      </c>
      <c r="B5" s="34">
        <v>1</v>
      </c>
      <c r="C5" s="34">
        <v>0</v>
      </c>
      <c r="D5" s="34">
        <v>1</v>
      </c>
      <c r="E5" s="34">
        <f t="shared" si="0"/>
        <v>0</v>
      </c>
      <c r="F5" s="35">
        <f t="shared" si="1"/>
        <v>1</v>
      </c>
      <c r="H5" s="26"/>
    </row>
    <row r="6" spans="1:13" x14ac:dyDescent="0.25">
      <c r="A6" s="116">
        <v>101.3967515358227</v>
      </c>
      <c r="B6" s="37">
        <v>1</v>
      </c>
      <c r="C6" s="37">
        <v>0</v>
      </c>
      <c r="D6" s="37">
        <v>1</v>
      </c>
      <c r="E6" s="37">
        <f t="shared" si="0"/>
        <v>0</v>
      </c>
      <c r="F6" s="38">
        <f t="shared" si="1"/>
        <v>1</v>
      </c>
      <c r="H6" s="26"/>
      <c r="I6" s="42" t="s">
        <v>40</v>
      </c>
      <c r="J6" s="43"/>
      <c r="K6" s="44"/>
      <c r="L6" s="42" t="s">
        <v>41</v>
      </c>
      <c r="M6" s="44"/>
    </row>
    <row r="7" spans="1:13" ht="15.75" thickBot="1" x14ac:dyDescent="0.3">
      <c r="A7" s="117">
        <v>118.01690671971794</v>
      </c>
      <c r="B7" s="40">
        <v>1</v>
      </c>
      <c r="C7" s="40">
        <v>0</v>
      </c>
      <c r="D7" s="40">
        <v>1</v>
      </c>
      <c r="E7" s="40">
        <f t="shared" si="0"/>
        <v>0</v>
      </c>
      <c r="F7" s="41">
        <f t="shared" si="1"/>
        <v>1</v>
      </c>
      <c r="H7" s="26"/>
      <c r="I7" s="45" t="s">
        <v>28</v>
      </c>
      <c r="J7" s="46" t="s">
        <v>44</v>
      </c>
      <c r="K7" s="47" t="s">
        <v>45</v>
      </c>
      <c r="L7" s="45" t="s">
        <v>46</v>
      </c>
      <c r="M7" s="58" t="s">
        <v>47</v>
      </c>
    </row>
    <row r="8" spans="1:13" x14ac:dyDescent="0.25">
      <c r="A8" s="112">
        <v>82.151295096702668</v>
      </c>
      <c r="B8" s="27">
        <v>1</v>
      </c>
      <c r="C8" s="27">
        <v>-1</v>
      </c>
      <c r="D8" s="27">
        <v>-1</v>
      </c>
      <c r="E8" s="27">
        <f t="shared" si="0"/>
        <v>-1</v>
      </c>
      <c r="F8" s="28">
        <f t="shared" si="1"/>
        <v>-1</v>
      </c>
      <c r="H8" s="48" t="s">
        <v>52</v>
      </c>
      <c r="I8" s="49">
        <f>RSQ(Score,B2:B19)</f>
        <v>0.12649126911405564</v>
      </c>
      <c r="J8" s="50">
        <f>RSQ($A$2:$A$19,C2:C19-TREND(C2:C19,$B2:B19))</f>
        <v>0.13500009439132132</v>
      </c>
      <c r="K8" s="121">
        <f>RSQ($A$2:$A$19,D2:D19-TREND(D2:D19,$B2:C19))</f>
        <v>0.11697669993705377</v>
      </c>
      <c r="L8" s="50">
        <f>RSQ($A$2:$A$19,E2:E19-TREND(E2:E19,$B2:D19))</f>
        <v>3.8151275576200606E-2</v>
      </c>
      <c r="M8" s="51">
        <f>RSQ($A$2:$A$19,F2:F19-TREND(F2:F19,$B2:E19))</f>
        <v>0.37328397368390193</v>
      </c>
    </row>
    <row r="9" spans="1:13" ht="15.75" thickBot="1" x14ac:dyDescent="0.3">
      <c r="A9" s="113">
        <v>103.16733566435913</v>
      </c>
      <c r="B9" s="29">
        <v>1</v>
      </c>
      <c r="C9" s="29">
        <v>-1</v>
      </c>
      <c r="D9" s="29">
        <v>-1</v>
      </c>
      <c r="E9" s="29">
        <f t="shared" si="0"/>
        <v>-1</v>
      </c>
      <c r="F9" s="30">
        <f t="shared" si="1"/>
        <v>-1</v>
      </c>
      <c r="H9" s="53" t="s">
        <v>17</v>
      </c>
      <c r="I9" s="56">
        <f>I8*J2</f>
        <v>500.54027713914604</v>
      </c>
      <c r="J9" s="54"/>
      <c r="K9" s="57">
        <f>(J8+K8)*J2</f>
        <v>997.10071176559643</v>
      </c>
      <c r="L9" s="54"/>
      <c r="M9" s="57">
        <f>(L8+M8)*J2</f>
        <v>1628.0958767499744</v>
      </c>
    </row>
    <row r="10" spans="1:13" ht="15.75" thickBot="1" x14ac:dyDescent="0.3">
      <c r="A10" s="114">
        <v>84.805256231357603</v>
      </c>
      <c r="B10" s="31">
        <v>1</v>
      </c>
      <c r="C10" s="31">
        <v>-1</v>
      </c>
      <c r="D10" s="31">
        <v>-1</v>
      </c>
      <c r="E10" s="31">
        <f t="shared" si="0"/>
        <v>-1</v>
      </c>
      <c r="F10" s="32">
        <f t="shared" si="1"/>
        <v>-1</v>
      </c>
    </row>
    <row r="11" spans="1:13" x14ac:dyDescent="0.25">
      <c r="A11" s="115">
        <v>103.38835898038566</v>
      </c>
      <c r="B11" s="34">
        <v>0</v>
      </c>
      <c r="C11" s="34">
        <v>1</v>
      </c>
      <c r="D11" s="34">
        <v>0</v>
      </c>
      <c r="E11" s="34">
        <f t="shared" si="0"/>
        <v>0</v>
      </c>
      <c r="F11" s="35">
        <f t="shared" si="1"/>
        <v>0</v>
      </c>
    </row>
    <row r="12" spans="1:13" x14ac:dyDescent="0.25">
      <c r="A12" s="116">
        <v>100.61638102794588</v>
      </c>
      <c r="B12" s="37">
        <v>0</v>
      </c>
      <c r="C12" s="37">
        <v>1</v>
      </c>
      <c r="D12" s="37">
        <v>0</v>
      </c>
      <c r="E12" s="37">
        <f t="shared" si="0"/>
        <v>0</v>
      </c>
      <c r="F12" s="38">
        <f t="shared" si="1"/>
        <v>0</v>
      </c>
    </row>
    <row r="13" spans="1:13" ht="15.75" thickBot="1" x14ac:dyDescent="0.3">
      <c r="A13" s="117">
        <v>96.159527122069377</v>
      </c>
      <c r="B13" s="40">
        <v>0</v>
      </c>
      <c r="C13" s="40">
        <v>1</v>
      </c>
      <c r="D13" s="40">
        <v>0</v>
      </c>
      <c r="E13" s="40">
        <f t="shared" si="0"/>
        <v>0</v>
      </c>
      <c r="F13" s="41">
        <f t="shared" si="1"/>
        <v>0</v>
      </c>
    </row>
    <row r="14" spans="1:13" x14ac:dyDescent="0.25">
      <c r="A14" s="112">
        <v>107.12963533552173</v>
      </c>
      <c r="B14" s="27">
        <v>0</v>
      </c>
      <c r="C14" s="27">
        <v>0</v>
      </c>
      <c r="D14" s="27">
        <v>1</v>
      </c>
      <c r="E14" s="27">
        <f t="shared" si="0"/>
        <v>0</v>
      </c>
      <c r="F14" s="28">
        <f t="shared" si="1"/>
        <v>0</v>
      </c>
    </row>
    <row r="15" spans="1:13" x14ac:dyDescent="0.25">
      <c r="A15" s="113">
        <v>98.622254101668688</v>
      </c>
      <c r="B15" s="29">
        <v>0</v>
      </c>
      <c r="C15" s="29">
        <v>0</v>
      </c>
      <c r="D15" s="29">
        <v>1</v>
      </c>
      <c r="E15" s="29">
        <f t="shared" si="0"/>
        <v>0</v>
      </c>
      <c r="F15" s="30">
        <f t="shared" si="1"/>
        <v>0</v>
      </c>
    </row>
    <row r="16" spans="1:13" ht="15.75" thickBot="1" x14ac:dyDescent="0.3">
      <c r="A16" s="114">
        <v>99.691829328764911</v>
      </c>
      <c r="B16" s="31">
        <v>0</v>
      </c>
      <c r="C16" s="31">
        <v>0</v>
      </c>
      <c r="D16" s="31">
        <v>1</v>
      </c>
      <c r="E16" s="31">
        <f t="shared" si="0"/>
        <v>0</v>
      </c>
      <c r="F16" s="32">
        <f t="shared" si="1"/>
        <v>0</v>
      </c>
    </row>
    <row r="17" spans="1:6" x14ac:dyDescent="0.25">
      <c r="A17" s="115">
        <v>122.73546727372037</v>
      </c>
      <c r="B17" s="34">
        <v>0</v>
      </c>
      <c r="C17" s="34">
        <v>-1</v>
      </c>
      <c r="D17" s="34">
        <v>-1</v>
      </c>
      <c r="E17" s="34">
        <f t="shared" si="0"/>
        <v>0</v>
      </c>
      <c r="F17" s="35">
        <f t="shared" si="1"/>
        <v>0</v>
      </c>
    </row>
    <row r="18" spans="1:6" x14ac:dyDescent="0.25">
      <c r="A18" s="116">
        <v>123.55255579388796</v>
      </c>
      <c r="B18" s="37">
        <v>0</v>
      </c>
      <c r="C18" s="37">
        <v>-1</v>
      </c>
      <c r="D18" s="37">
        <v>-1</v>
      </c>
      <c r="E18" s="37">
        <f t="shared" si="0"/>
        <v>0</v>
      </c>
      <c r="F18" s="38">
        <f t="shared" si="1"/>
        <v>0</v>
      </c>
    </row>
    <row r="19" spans="1:6" ht="15.75" thickBot="1" x14ac:dyDescent="0.3">
      <c r="A19" s="117">
        <v>115.1907363937609</v>
      </c>
      <c r="B19" s="40">
        <v>0</v>
      </c>
      <c r="C19" s="40">
        <v>-1</v>
      </c>
      <c r="D19" s="40">
        <v>-1</v>
      </c>
      <c r="E19" s="40">
        <f>B19*C19</f>
        <v>0</v>
      </c>
      <c r="F19" s="41">
        <f>B19*D19</f>
        <v>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16</vt:i4>
      </vt:variant>
      <vt:variant>
        <vt:lpstr>Named Ranges</vt:lpstr>
      </vt:variant>
      <vt:variant>
        <vt:i4>9</vt:i4>
      </vt:variant>
    </vt:vector>
  </HeadingPairs>
  <TitlesOfParts>
    <vt:vector size="25" baseType="lpstr">
      <vt:lpstr>Creating Vectors for LINEST()</vt:lpstr>
      <vt:lpstr>A Two Factor Design</vt:lpstr>
      <vt:lpstr>Two Factor Traditional ANOVA</vt:lpstr>
      <vt:lpstr>Loss of Statistical Power </vt:lpstr>
      <vt:lpstr>Interaction absent</vt:lpstr>
      <vt:lpstr>Interaction present</vt:lpstr>
      <vt:lpstr>Age and Weight</vt:lpstr>
      <vt:lpstr>Height and Weight</vt:lpstr>
      <vt:lpstr>Age and Height</vt:lpstr>
      <vt:lpstr>Age, Height and Weight</vt:lpstr>
      <vt:lpstr>Apportioned Variance</vt:lpstr>
      <vt:lpstr>Coded Vectors</vt:lpstr>
      <vt:lpstr>Treatment and Patient Type 1</vt:lpstr>
      <vt:lpstr>Treatment and Patient Type  2</vt:lpstr>
      <vt:lpstr>ANOVA -- Proportion of Variance</vt:lpstr>
      <vt:lpstr>Get the Proportions of Variance</vt:lpstr>
      <vt:lpstr>'Creating Vectors for LINEST()'!LookupRange</vt:lpstr>
      <vt:lpstr>'Coded Vectors'!Print_Area</vt:lpstr>
      <vt:lpstr>'Get the Proportions of Variance'!Pt_1</vt:lpstr>
      <vt:lpstr>'Get the Proportions of Variance'!Pt_2</vt:lpstr>
      <vt:lpstr>'Get the Proportions of Variance'!Score</vt:lpstr>
      <vt:lpstr>'Treatment and Patient Type 1'!Score</vt:lpstr>
      <vt:lpstr>'Get the Proportions of Variance'!Tx</vt:lpstr>
      <vt:lpstr>'Get the Proportions of Variance'!Tx_Pt1</vt:lpstr>
      <vt:lpstr>'Get the Proportions of Variance'!Tx_Pt2</vt:lpstr>
    </vt:vector>
  </TitlesOfParts>
  <Company>Hewlett-Packard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C^2</dc:creator>
  <cp:lastModifiedBy>C^2</cp:lastModifiedBy>
  <dcterms:created xsi:type="dcterms:W3CDTF">2012-11-18T00:06:23Z</dcterms:created>
  <dcterms:modified xsi:type="dcterms:W3CDTF">2012-07-20T00:39:00Z</dcterms:modified>
</cp:coreProperties>
</file>