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hidePivotFieldList="1" defaultThemeVersion="124226"/>
  <bookViews>
    <workbookView xWindow="720" yWindow="330" windowWidth="14115" windowHeight="7950" tabRatio="760" firstSheet="10" activeTab="13"/>
  </bookViews>
  <sheets>
    <sheet name="Creating Vectors for LINEST()" sheetId="1" r:id="rId1"/>
    <sheet name="A Two Factor Design" sheetId="2" r:id="rId2"/>
    <sheet name="Two Factor Traditional ANOVA" sheetId="3" r:id="rId3"/>
    <sheet name="Loss of Statistical Power " sheetId="23" r:id="rId4"/>
    <sheet name="Interaction absent" sheetId="7" r:id="rId5"/>
    <sheet name="Interaction present" sheetId="6" r:id="rId6"/>
    <sheet name="Age and Weight" sheetId="18" r:id="rId7"/>
    <sheet name="Age and Height" sheetId="17" r:id="rId8"/>
    <sheet name="Weight and Height" sheetId="16" r:id="rId9"/>
    <sheet name="Age, Height and Weight" sheetId="11" r:id="rId10"/>
    <sheet name="Apportioned Variance" sheetId="20" r:id="rId11"/>
    <sheet name="Coded Vectors" sheetId="26" r:id="rId12"/>
    <sheet name="Factor A, 1 and 2" sheetId="21" r:id="rId13"/>
    <sheet name="Get the Proportions of Variance" sheetId="10" r:id="rId14"/>
    <sheet name="ANOVA -- Proportion of Variance" sheetId="24" r:id="rId15"/>
  </sheets>
  <definedNames>
    <definedName name="LookupRange" localSheetId="0">'Creating Vectors for LINEST()'!$F$2:$H$4</definedName>
    <definedName name="solver_adj" localSheetId="14" hidden="1">'ANOVA -- Proportion of Variance'!$B$2:$B$19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lhs1" localSheetId="14" hidden="1">'ANOVA -- Proportion of Variance'!$M$12</definedName>
    <definedName name="solver_lhs2" localSheetId="14" hidden="1">'ANOVA -- Proportion of Variance'!$O$12</definedName>
    <definedName name="solver_lhs3" localSheetId="14" hidden="1">'ANOVA -- Proportion of Variance'!$Q$12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3</definedName>
    <definedName name="solver_nwt" localSheetId="14" hidden="1">1</definedName>
    <definedName name="solver_opt" localSheetId="14" hidden="1">'ANOVA -- Proportion of Variance'!$O$15</definedName>
    <definedName name="solver_pre" localSheetId="14" hidden="1">0.000001</definedName>
    <definedName name="solver_rbv" localSheetId="14" hidden="1">1</definedName>
    <definedName name="solver_rel1" localSheetId="14" hidden="1">3</definedName>
    <definedName name="solver_rel2" localSheetId="14" hidden="1">3</definedName>
    <definedName name="solver_rel3" localSheetId="14" hidden="1">1</definedName>
    <definedName name="solver_rhs1" localSheetId="14" hidden="1">0.125</definedName>
    <definedName name="solver_rhs2" localSheetId="14" hidden="1">0.125</definedName>
    <definedName name="solver_rhs3" localSheetId="14" hidden="1">0.12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3</definedName>
    <definedName name="solver_val" localSheetId="14" hidden="1">0.125</definedName>
    <definedName name="solver_ver" localSheetId="14" hidden="1">3</definedName>
  </definedNames>
  <calcPr calcId="144315"/>
  <pivotCaches>
    <pivotCache cacheId="1" r:id="rId16"/>
  </pivotCaches>
</workbook>
</file>

<file path=xl/calcChain.xml><?xml version="1.0" encoding="utf-8"?>
<calcChain xmlns="http://schemas.openxmlformats.org/spreadsheetml/2006/main">
  <c r="O8" i="10" l="1"/>
  <c r="P8" i="10"/>
  <c r="Q8" i="10"/>
  <c r="R8" i="10"/>
  <c r="S8" i="10"/>
  <c r="T8" i="10"/>
  <c r="E24" i="26"/>
  <c r="E23" i="26"/>
  <c r="E22" i="26"/>
  <c r="T9" i="10" l="1"/>
  <c r="O9" i="10"/>
  <c r="P9" i="10"/>
  <c r="Q9" i="10"/>
  <c r="R9" i="10"/>
  <c r="S9" i="10"/>
  <c r="N8" i="10"/>
  <c r="N9" i="10" s="1"/>
  <c r="M8" i="10"/>
  <c r="M9" i="10" s="1"/>
  <c r="N2" i="10"/>
  <c r="L9" i="21" a="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4" i="21"/>
  <c r="H24" i="26"/>
  <c r="H23" i="26"/>
  <c r="H22" i="26"/>
  <c r="G24" i="26" a="1"/>
  <c r="G24" i="26"/>
  <c r="G23" i="26" a="1"/>
  <c r="G23" i="26"/>
  <c r="G22" i="26" a="1"/>
  <c r="G22" i="26" s="1"/>
  <c r="D24" i="26" a="1"/>
  <c r="D24" i="26" s="1"/>
  <c r="D23" i="26" a="1"/>
  <c r="D23" i="26" s="1"/>
  <c r="D22" i="26" a="1"/>
  <c r="D22" i="26" s="1"/>
  <c r="B22" i="26"/>
  <c r="L26" i="26"/>
  <c r="M26" i="26"/>
  <c r="N26" i="26"/>
  <c r="O26" i="26"/>
  <c r="P26" i="26"/>
  <c r="Q26" i="26"/>
  <c r="R26" i="26"/>
  <c r="S26" i="26"/>
  <c r="L27" i="26" a="1"/>
  <c r="L27" i="26" s="1"/>
  <c r="U23" i="26"/>
  <c r="T22" i="26"/>
  <c r="S21" i="26"/>
  <c r="R20" i="26"/>
  <c r="Q19" i="26"/>
  <c r="P18" i="26"/>
  <c r="O17" i="26"/>
  <c r="N16" i="26"/>
  <c r="M15" i="26"/>
  <c r="T11" i="26"/>
  <c r="T23" i="26" s="1"/>
  <c r="S10" i="26"/>
  <c r="S22" i="26" s="1"/>
  <c r="S11" i="26"/>
  <c r="S23" i="26" s="1"/>
  <c r="R9" i="26"/>
  <c r="R21" i="26" s="1"/>
  <c r="R10" i="26"/>
  <c r="R22" i="26" s="1"/>
  <c r="R11" i="26"/>
  <c r="R23" i="26" s="1"/>
  <c r="Q8" i="26"/>
  <c r="Q20" i="26" s="1"/>
  <c r="Q9" i="26"/>
  <c r="Q21" i="26" s="1"/>
  <c r="Q10" i="26"/>
  <c r="Q22" i="26" s="1"/>
  <c r="Q11" i="26"/>
  <c r="Q23" i="26" s="1"/>
  <c r="P7" i="26"/>
  <c r="P19" i="26" s="1"/>
  <c r="P8" i="26"/>
  <c r="P20" i="26" s="1"/>
  <c r="P9" i="26"/>
  <c r="P21" i="26" s="1"/>
  <c r="P10" i="26"/>
  <c r="P22" i="26" s="1"/>
  <c r="P11" i="26"/>
  <c r="P23" i="26" s="1"/>
  <c r="O6" i="26"/>
  <c r="O18" i="26" s="1"/>
  <c r="O7" i="26"/>
  <c r="O19" i="26" s="1"/>
  <c r="O8" i="26"/>
  <c r="O20" i="26" s="1"/>
  <c r="O9" i="26"/>
  <c r="O21" i="26" s="1"/>
  <c r="O10" i="26"/>
  <c r="O22" i="26" s="1"/>
  <c r="O11" i="26"/>
  <c r="O23" i="26" s="1"/>
  <c r="N6" i="26"/>
  <c r="N18" i="26" s="1"/>
  <c r="N5" i="26"/>
  <c r="N17" i="26" s="1"/>
  <c r="N7" i="26"/>
  <c r="N19" i="26" s="1"/>
  <c r="N8" i="26"/>
  <c r="N20" i="26" s="1"/>
  <c r="N9" i="26"/>
  <c r="N21" i="26" s="1"/>
  <c r="N10" i="26"/>
  <c r="N22" i="26" s="1"/>
  <c r="N11" i="26"/>
  <c r="N23" i="26" s="1"/>
  <c r="M4" i="26"/>
  <c r="M16" i="26" s="1"/>
  <c r="M5" i="26"/>
  <c r="M17" i="26" s="1"/>
  <c r="M6" i="26"/>
  <c r="M18" i="26" s="1"/>
  <c r="M7" i="26"/>
  <c r="M19" i="26" s="1"/>
  <c r="M8" i="26"/>
  <c r="M20" i="26" s="1"/>
  <c r="M9" i="26"/>
  <c r="M21" i="26" s="1"/>
  <c r="M10" i="26"/>
  <c r="M22" i="26" s="1"/>
  <c r="M11" i="26"/>
  <c r="M23" i="26" s="1"/>
  <c r="N21" i="24"/>
  <c r="M21" i="24"/>
  <c r="O21" i="24" s="1"/>
  <c r="F19" i="24"/>
  <c r="E19" i="24"/>
  <c r="D19" i="24"/>
  <c r="I19" i="24" s="1"/>
  <c r="C19" i="24"/>
  <c r="G19" i="24" s="1"/>
  <c r="F18" i="24"/>
  <c r="E18" i="24"/>
  <c r="D18" i="24"/>
  <c r="I18" i="24" s="1"/>
  <c r="C18" i="24"/>
  <c r="G18" i="24" s="1"/>
  <c r="F17" i="24"/>
  <c r="E17" i="24"/>
  <c r="D17" i="24"/>
  <c r="I17" i="24" s="1"/>
  <c r="C17" i="24"/>
  <c r="G17" i="24" s="1"/>
  <c r="F16" i="24"/>
  <c r="E16" i="24"/>
  <c r="D16" i="24"/>
  <c r="I16" i="24" s="1"/>
  <c r="C16" i="24"/>
  <c r="G16" i="24" s="1"/>
  <c r="F15" i="24"/>
  <c r="E15" i="24"/>
  <c r="D15" i="24"/>
  <c r="I15" i="24" s="1"/>
  <c r="C15" i="24"/>
  <c r="G15" i="24" s="1"/>
  <c r="F14" i="24"/>
  <c r="E14" i="24"/>
  <c r="D14" i="24"/>
  <c r="I14" i="24" s="1"/>
  <c r="C14" i="24"/>
  <c r="G14" i="24" s="1"/>
  <c r="F13" i="24"/>
  <c r="E13" i="24"/>
  <c r="D13" i="24"/>
  <c r="I13" i="24" s="1"/>
  <c r="C13" i="24"/>
  <c r="G13" i="24" s="1"/>
  <c r="F12" i="24"/>
  <c r="E12" i="24"/>
  <c r="D12" i="24"/>
  <c r="I12" i="24" s="1"/>
  <c r="C12" i="24"/>
  <c r="G12" i="24" s="1"/>
  <c r="F11" i="24"/>
  <c r="E11" i="24"/>
  <c r="D11" i="24"/>
  <c r="I11" i="24" s="1"/>
  <c r="C11" i="24"/>
  <c r="G11" i="24" s="1"/>
  <c r="F10" i="24"/>
  <c r="E10" i="24"/>
  <c r="D10" i="24"/>
  <c r="I10" i="24" s="1"/>
  <c r="C10" i="24"/>
  <c r="G10" i="24" s="1"/>
  <c r="F9" i="24"/>
  <c r="E9" i="24"/>
  <c r="D9" i="24"/>
  <c r="I9" i="24" s="1"/>
  <c r="C9" i="24"/>
  <c r="G9" i="24" s="1"/>
  <c r="F8" i="24"/>
  <c r="E8" i="24"/>
  <c r="D8" i="24"/>
  <c r="I8" i="24" s="1"/>
  <c r="C8" i="24"/>
  <c r="G8" i="24" s="1"/>
  <c r="F7" i="24"/>
  <c r="E7" i="24"/>
  <c r="D7" i="24"/>
  <c r="I7" i="24" s="1"/>
  <c r="C7" i="24"/>
  <c r="G7" i="24" s="1"/>
  <c r="F6" i="24"/>
  <c r="E6" i="24"/>
  <c r="D6" i="24"/>
  <c r="I6" i="24" s="1"/>
  <c r="C6" i="24"/>
  <c r="G6" i="24" s="1"/>
  <c r="F5" i="24"/>
  <c r="E5" i="24"/>
  <c r="D5" i="24"/>
  <c r="I5" i="24" s="1"/>
  <c r="C5" i="24"/>
  <c r="G5" i="24" s="1"/>
  <c r="F4" i="24"/>
  <c r="E4" i="24"/>
  <c r="D4" i="24"/>
  <c r="I4" i="24" s="1"/>
  <c r="C4" i="24"/>
  <c r="G4" i="24" s="1"/>
  <c r="F3" i="24"/>
  <c r="E3" i="24"/>
  <c r="D3" i="24"/>
  <c r="I3" i="24" s="1"/>
  <c r="C3" i="24"/>
  <c r="G3" i="24" s="1"/>
  <c r="F2" i="24"/>
  <c r="E2" i="24"/>
  <c r="D2" i="24"/>
  <c r="I2" i="24" s="1"/>
  <c r="C2" i="24"/>
  <c r="O12" i="24" s="1"/>
  <c r="O13" i="24" s="1"/>
  <c r="S27" i="26" l="1"/>
  <c r="Q27" i="26"/>
  <c r="O27" i="26"/>
  <c r="M27" i="26"/>
  <c r="T27" i="26"/>
  <c r="R27" i="26"/>
  <c r="P27" i="26"/>
  <c r="N27" i="26"/>
  <c r="H2" i="24"/>
  <c r="J2" i="24"/>
  <c r="H3" i="24"/>
  <c r="J3" i="24"/>
  <c r="H4" i="24"/>
  <c r="J4" i="24"/>
  <c r="H5" i="24"/>
  <c r="J5" i="24"/>
  <c r="H6" i="24"/>
  <c r="J6" i="24"/>
  <c r="H7" i="24"/>
  <c r="J7" i="24"/>
  <c r="H8" i="24"/>
  <c r="J8" i="24"/>
  <c r="H9" i="24"/>
  <c r="J9" i="24"/>
  <c r="H10" i="24"/>
  <c r="J10" i="24"/>
  <c r="H11" i="24"/>
  <c r="J11" i="24"/>
  <c r="H12" i="24"/>
  <c r="J12" i="24"/>
  <c r="N12" i="24"/>
  <c r="N13" i="24" s="1"/>
  <c r="P12" i="24"/>
  <c r="P13" i="24" s="1"/>
  <c r="H13" i="24"/>
  <c r="J13" i="24"/>
  <c r="H14" i="24"/>
  <c r="J14" i="24"/>
  <c r="H15" i="24"/>
  <c r="J15" i="24"/>
  <c r="H16" i="24"/>
  <c r="J16" i="24"/>
  <c r="H17" i="24"/>
  <c r="J17" i="24"/>
  <c r="H18" i="24"/>
  <c r="J18" i="24"/>
  <c r="H19" i="24"/>
  <c r="J19" i="24"/>
  <c r="G2" i="24"/>
  <c r="Q12" i="24" s="1"/>
  <c r="Q13" i="24" s="1"/>
  <c r="M12" i="24"/>
  <c r="M13" i="24" s="1"/>
  <c r="L6" i="21"/>
  <c r="L2" i="21"/>
  <c r="K9" i="21" a="1"/>
  <c r="K25" i="21" s="1"/>
  <c r="L28" i="21" l="1"/>
  <c r="R12" i="24"/>
  <c r="R13" i="24" s="1"/>
  <c r="T12" i="24"/>
  <c r="T13" i="24" s="1"/>
  <c r="S12" i="24"/>
  <c r="S13" i="24" s="1"/>
  <c r="K10" i="21"/>
  <c r="K12" i="21"/>
  <c r="K14" i="21"/>
  <c r="K16" i="21"/>
  <c r="K18" i="21"/>
  <c r="K20" i="21"/>
  <c r="K22" i="21"/>
  <c r="K24" i="21"/>
  <c r="K26" i="21"/>
  <c r="K9" i="21"/>
  <c r="K11" i="21"/>
  <c r="K13" i="21"/>
  <c r="K15" i="21"/>
  <c r="K17" i="21"/>
  <c r="K19" i="21"/>
  <c r="K21" i="21"/>
  <c r="K23" i="2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C16" i="7" l="1"/>
  <c r="B16" i="7"/>
  <c r="C15" i="7"/>
  <c r="B15" i="7"/>
  <c r="C14" i="7"/>
  <c r="B14" i="7"/>
  <c r="C14" i="6"/>
  <c r="C15" i="6"/>
  <c r="C16" i="6"/>
  <c r="B16" i="6"/>
  <c r="B15" i="6"/>
  <c r="B14" i="6"/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D2" i="1"/>
  <c r="C2" i="1"/>
</calcChain>
</file>

<file path=xl/sharedStrings.xml><?xml version="1.0" encoding="utf-8"?>
<sst xmlns="http://schemas.openxmlformats.org/spreadsheetml/2006/main" count="418" uniqueCount="96">
  <si>
    <t>Medication</t>
  </si>
  <si>
    <t>HDL</t>
  </si>
  <si>
    <t>Medication A</t>
  </si>
  <si>
    <t>Medication B</t>
  </si>
  <si>
    <t>Placebo</t>
  </si>
  <si>
    <t>Vector 1</t>
  </si>
  <si>
    <t>Vector 2</t>
  </si>
  <si>
    <t>F</t>
  </si>
  <si>
    <t>Grand Total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</si>
  <si>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</si>
  <si>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</si>
  <si>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</si>
  <si>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</si>
  <si>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</si>
  <si>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</si>
  <si>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</si>
  <si>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</si>
  <si>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SS</t>
  </si>
  <si>
    <t>df</t>
  </si>
  <si>
    <t>MS</t>
  </si>
  <si>
    <t>P-value</t>
  </si>
  <si>
    <t>F crit</t>
  </si>
  <si>
    <t>Sample</t>
  </si>
  <si>
    <t>Columns</t>
  </si>
  <si>
    <t>Interaction</t>
  </si>
  <si>
    <t>Within</t>
  </si>
  <si>
    <t>Treatment</t>
  </si>
  <si>
    <t>Score</t>
  </si>
  <si>
    <t>SUMMARY OUTPUT</t>
  </si>
  <si>
    <t>Medical</t>
  </si>
  <si>
    <t>Inpatient</t>
  </si>
  <si>
    <t>Outpatient</t>
  </si>
  <si>
    <t>Regression</t>
  </si>
  <si>
    <t>Residual</t>
  </si>
  <si>
    <t>Short Stay</t>
  </si>
  <si>
    <t>Main Effects</t>
  </si>
  <si>
    <t>Interactions</t>
  </si>
  <si>
    <t>Surgical</t>
  </si>
  <si>
    <t>Effects</t>
  </si>
  <si>
    <t>Significance F</t>
  </si>
  <si>
    <t>Count of Score</t>
  </si>
  <si>
    <t>Patient Type</t>
  </si>
  <si>
    <t>Averages</t>
  </si>
  <si>
    <t>Proportion of Var</t>
  </si>
  <si>
    <t>Total Sum of Squares</t>
  </si>
  <si>
    <t>49% of Weight explained by Age</t>
  </si>
  <si>
    <t>Weight</t>
  </si>
  <si>
    <t>36% variance of Weight</t>
  </si>
  <si>
    <t>shared by Height</t>
  </si>
  <si>
    <t>Age</t>
  </si>
  <si>
    <t>Height</t>
  </si>
  <si>
    <t xml:space="preserve">30% variance shared by Age and Height </t>
  </si>
  <si>
    <t>Variance shared by Age, Weight and Height</t>
  </si>
  <si>
    <t>Kept by Age</t>
  </si>
  <si>
    <t>Kept by Height</t>
  </si>
  <si>
    <t>Shared by Age and Height, Assigned to Age</t>
  </si>
  <si>
    <t>Regression coefficients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</si>
  <si>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Matrix</t>
    </r>
  </si>
  <si>
    <t>via LINEST()</t>
  </si>
  <si>
    <t>Intercept</t>
  </si>
  <si>
    <t>Source of Variation</t>
  </si>
  <si>
    <t>=RSQ(A2:A19,C2:C19-TREND(C2:C19,B2:B19))</t>
  </si>
  <si>
    <t>=RSQ(A2:A19,B2:B19)</t>
  </si>
  <si>
    <t>=TREND(C2:C19,B2:B19)</t>
  </si>
  <si>
    <t>Sex</t>
  </si>
  <si>
    <t>M</t>
  </si>
  <si>
    <t>Sex Vector</t>
  </si>
  <si>
    <t>Anova: Single Factor</t>
  </si>
  <si>
    <t>Groups</t>
  </si>
  <si>
    <t>Between Groups</t>
  </si>
  <si>
    <t>Within Groups</t>
  </si>
  <si>
    <t>Treatment combination</t>
  </si>
  <si>
    <t>A1</t>
  </si>
  <si>
    <t>A2</t>
  </si>
  <si>
    <t>B1</t>
  </si>
  <si>
    <t>B2</t>
  </si>
  <si>
    <t>1x3</t>
  </si>
  <si>
    <t>1x4</t>
  </si>
  <si>
    <t>2x3</t>
  </si>
  <si>
    <t>2x4</t>
  </si>
  <si>
    <t>A1B1</t>
  </si>
  <si>
    <t>A2B1</t>
  </si>
  <si>
    <t>A3B1</t>
  </si>
  <si>
    <t>A1B2</t>
  </si>
  <si>
    <t>A2B2</t>
  </si>
  <si>
    <t>A3B2</t>
  </si>
  <si>
    <t>A1B3</t>
  </si>
  <si>
    <t>A2B3</t>
  </si>
  <si>
    <t>SV</t>
  </si>
  <si>
    <t>A3B3</t>
  </si>
  <si>
    <r>
      <t>R</t>
    </r>
    <r>
      <rPr>
        <b/>
        <sz val="12"/>
        <color theme="1"/>
        <rFont val="Calibri"/>
        <family val="2"/>
        <scheme val="minor"/>
      </rPr>
      <t xml:space="preserve"> Matrix</t>
    </r>
  </si>
  <si>
    <t>=RSQ(A2:A19,C2:C19)</t>
  </si>
  <si>
    <t>=$C$2:$C$19-TREND($C$2:$C$19,B2:B19)</t>
  </si>
  <si>
    <t>combination</t>
  </si>
  <si>
    <t xml:space="preserve">Treatment </t>
  </si>
  <si>
    <t>=RSQ(A2:A19,L9:L26)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</si>
</sst>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9" fontId="8" fillId="0" borderId="0" applyFont="0" applyFill="0" applyBorder="0" applyAlignment="0" applyProtection="0"/>
  </cellStyleXfs>
  <cellXfs count="1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2" fillId="0" borderId="12" xfId="0" applyFont="1" applyFill="1" applyBorder="1" applyAlignment="1">
      <alignment horizontal="right"/>
    </xf>
    <xf numFmtId="0" fontId="0" fillId="0" borderId="10" xfId="0" applyFill="1" applyBorder="1" applyAlignment="1"/>
    <xf numFmtId="0" fontId="3" fillId="0" borderId="13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0" fontId="0" fillId="0" borderId="0" xfId="0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1" fontId="0" fillId="0" borderId="9" xfId="0" applyNumberFormat="1" applyFill="1" applyBorder="1"/>
    <xf numFmtId="1" fontId="0" fillId="0" borderId="0" xfId="0" applyNumberFormat="1" applyFill="1" applyBorder="1"/>
    <xf numFmtId="0" fontId="1" fillId="0" borderId="7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5" fontId="0" fillId="0" borderId="6" xfId="0" applyNumberFormat="1" applyBorder="1"/>
    <xf numFmtId="0" fontId="1" fillId="0" borderId="6" xfId="0" applyFont="1" applyFill="1" applyBorder="1" applyAlignment="1">
      <alignment horizontal="center"/>
    </xf>
    <xf numFmtId="2" fontId="0" fillId="0" borderId="0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/>
    <xf numFmtId="2" fontId="0" fillId="5" borderId="9" xfId="0" applyNumberFormat="1" applyFill="1" applyBorder="1"/>
    <xf numFmtId="2" fontId="0" fillId="5" borderId="8" xfId="0" applyNumberFormat="1" applyFill="1" applyBorder="1"/>
    <xf numFmtId="0" fontId="0" fillId="5" borderId="3" xfId="0" applyFill="1" applyBorder="1"/>
    <xf numFmtId="2" fontId="0" fillId="5" borderId="0" xfId="0" applyNumberFormat="1" applyFill="1" applyBorder="1"/>
    <xf numFmtId="2" fontId="0" fillId="5" borderId="4" xfId="0" applyNumberFormat="1" applyFill="1" applyBorder="1"/>
    <xf numFmtId="0" fontId="0" fillId="5" borderId="5" xfId="0" applyFill="1" applyBorder="1"/>
    <xf numFmtId="2" fontId="0" fillId="5" borderId="10" xfId="0" applyNumberFormat="1" applyFill="1" applyBorder="1"/>
    <xf numFmtId="2" fontId="0" fillId="5" borderId="6" xfId="0" applyNumberFormat="1" applyFill="1" applyBorder="1"/>
    <xf numFmtId="165" fontId="0" fillId="0" borderId="0" xfId="0" applyNumberFormat="1"/>
    <xf numFmtId="165" fontId="0" fillId="0" borderId="7" xfId="0" applyNumberFormat="1" applyBorder="1"/>
    <xf numFmtId="165" fontId="0" fillId="0" borderId="8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1" xfId="0" applyBorder="1" applyAlignment="1">
      <alignment horizontal="right"/>
    </xf>
    <xf numFmtId="9" fontId="9" fillId="0" borderId="0" xfId="1" applyNumberFormat="1" applyFont="1"/>
    <xf numFmtId="0" fontId="4" fillId="0" borderId="0" xfId="1"/>
    <xf numFmtId="0" fontId="9" fillId="0" borderId="0" xfId="1" applyFont="1"/>
    <xf numFmtId="9" fontId="9" fillId="0" borderId="0" xfId="1" applyNumberFormat="1" applyFont="1" applyAlignment="1">
      <alignment horizontal="left"/>
    </xf>
    <xf numFmtId="0" fontId="9" fillId="0" borderId="0" xfId="1" applyFont="1" applyAlignment="1">
      <alignment horizontal="center"/>
    </xf>
    <xf numFmtId="2" fontId="0" fillId="0" borderId="0" xfId="0" applyNumberFormat="1"/>
    <xf numFmtId="2" fontId="6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2" fontId="6" fillId="0" borderId="7" xfId="0" applyNumberFormat="1" applyFont="1" applyBorder="1"/>
    <xf numFmtId="2" fontId="6" fillId="0" borderId="8" xfId="0" applyNumberFormat="1" applyFont="1" applyBorder="1"/>
    <xf numFmtId="2" fontId="6" fillId="0" borderId="5" xfId="0" applyNumberFormat="1" applyFont="1" applyBorder="1"/>
    <xf numFmtId="2" fontId="6" fillId="0" borderId="6" xfId="0" applyNumberFormat="1" applyFont="1" applyBorder="1"/>
    <xf numFmtId="2" fontId="6" fillId="0" borderId="3" xfId="0" applyNumberFormat="1" applyFont="1" applyBorder="1"/>
    <xf numFmtId="2" fontId="6" fillId="0" borderId="4" xfId="0" applyNumberFormat="1" applyFont="1" applyBorder="1"/>
    <xf numFmtId="2" fontId="1" fillId="0" borderId="0" xfId="0" applyNumberFormat="1" applyFont="1" applyBorder="1"/>
    <xf numFmtId="164" fontId="0" fillId="0" borderId="2" xfId="2" applyNumberFormat="1" applyFont="1" applyBorder="1"/>
    <xf numFmtId="1" fontId="0" fillId="0" borderId="0" xfId="0" applyNumberFormat="1"/>
    <xf numFmtId="0" fontId="1" fillId="0" borderId="1" xfId="0" quotePrefix="1" applyFont="1" applyBorder="1"/>
    <xf numFmtId="164" fontId="0" fillId="0" borderId="2" xfId="0" applyNumberFormat="1" applyBorder="1"/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1" fillId="0" borderId="1" xfId="0" quotePrefix="1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1" fillId="0" borderId="0" xfId="0" applyFont="1" applyBorder="1" applyAlignment="1">
      <alignment horizontal="center" wrapText="1"/>
    </xf>
    <xf numFmtId="0" fontId="0" fillId="0" borderId="0" xfId="0" applyFill="1" applyBorder="1"/>
    <xf numFmtId="0" fontId="0" fillId="0" borderId="8" xfId="0" applyBorder="1" applyAlignment="1">
      <alignment horizontal="centerContinuous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Border="1"/>
    <xf numFmtId="165" fontId="5" fillId="0" borderId="0" xfId="0" applyNumberFormat="1" applyFont="1" applyFill="1" applyBorder="1" applyAlignment="1"/>
    <xf numFmtId="166" fontId="0" fillId="0" borderId="0" xfId="0" applyNumberFormat="1" applyFill="1" applyBorder="1" applyAlignment="1"/>
    <xf numFmtId="0" fontId="7" fillId="0" borderId="7" xfId="0" applyFont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2" fontId="0" fillId="0" borderId="10" xfId="0" applyNumberFormat="1" applyBorder="1"/>
    <xf numFmtId="1" fontId="0" fillId="0" borderId="0" xfId="0" applyNumberFormat="1" applyFill="1" applyBorder="1" applyAlignment="1"/>
    <xf numFmtId="0" fontId="0" fillId="0" borderId="2" xfId="0" applyBorder="1"/>
    <xf numFmtId="0" fontId="1" fillId="0" borderId="1" xfId="0" quotePrefix="1" applyFont="1" applyFill="1" applyBorder="1" applyAlignment="1">
      <alignment horizontal="right"/>
    </xf>
    <xf numFmtId="0" fontId="1" fillId="0" borderId="7" xfId="0" quotePrefix="1" applyFont="1" applyBorder="1" applyAlignment="1">
      <alignment horizontal="right"/>
    </xf>
    <xf numFmtId="0" fontId="1" fillId="0" borderId="8" xfId="0" quotePrefix="1" applyFon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Fill="1" applyBorder="1"/>
    <xf numFmtId="1" fontId="0" fillId="0" borderId="3" xfId="0" applyNumberFormat="1" applyFill="1" applyBorder="1"/>
    <xf numFmtId="165" fontId="0" fillId="0" borderId="10" xfId="0" applyNumberFormat="1" applyBorder="1"/>
    <xf numFmtId="2" fontId="0" fillId="0" borderId="7" xfId="0" applyNumberFormat="1" applyBorder="1"/>
    <xf numFmtId="2" fontId="0" fillId="0" borderId="9" xfId="0" applyNumberFormat="1" applyBorder="1"/>
    <xf numFmtId="165" fontId="0" fillId="0" borderId="0" xfId="0" applyNumberForma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10" xfId="0" applyFont="1" applyFill="1" applyBorder="1" applyAlignment="1"/>
    <xf numFmtId="2" fontId="11" fillId="0" borderId="10" xfId="0" applyNumberFormat="1" applyFont="1" applyFill="1" applyBorder="1" applyAlignment="1"/>
    <xf numFmtId="1" fontId="0" fillId="0" borderId="5" xfId="0" applyNumberFormat="1" applyFill="1" applyBorder="1"/>
    <xf numFmtId="1" fontId="0" fillId="0" borderId="10" xfId="0" applyNumberFormat="1" applyFill="1" applyBorder="1"/>
    <xf numFmtId="164" fontId="0" fillId="0" borderId="9" xfId="0" applyNumberFormat="1" applyBorder="1"/>
  </cellXfs>
  <cellStyles count="3">
    <cellStyle name="Normal" xfId="0" builtinId="0"/>
    <cellStyle name="Normal 2" xfId="1"/>
    <cellStyle name="Percent" xfId="2" builtinId="5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Medical</c:v>
          </c:tx>
          <c:cat>
            <c:strRef>
              <c:f>'Interaction absent'!$A$14:$A$16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absent'!$B$14:$B$16</c:f>
              <c:numCache>
                <c:formatCode>0.0</c:formatCode>
                <c:ptCount val="3"/>
                <c:pt idx="0">
                  <c:v>84.057863555027595</c:v>
                </c:pt>
                <c:pt idx="1">
                  <c:v>93.8</c:v>
                </c:pt>
                <c:pt idx="2">
                  <c:v>95.187241875928621</c:v>
                </c:pt>
              </c:numCache>
            </c:numRef>
          </c:val>
          <c:smooth val="0"/>
        </c:ser>
        <c:ser>
          <c:idx val="1"/>
          <c:order val="1"/>
          <c:tx>
            <c:v>Surgical</c:v>
          </c:tx>
          <c:cat>
            <c:strRef>
              <c:f>'Interaction absent'!$A$14:$A$16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absent'!$C$14:$C$16</c:f>
              <c:numCache>
                <c:formatCode>0.0</c:formatCode>
                <c:ptCount val="3"/>
                <c:pt idx="0">
                  <c:v>100.05475571013363</c:v>
                </c:pt>
                <c:pt idx="1">
                  <c:v>105.66666666666667</c:v>
                </c:pt>
                <c:pt idx="2">
                  <c:v>110.5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3584"/>
        <c:axId val="115445120"/>
      </c:lineChart>
      <c:catAx>
        <c:axId val="11544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5445120"/>
        <c:crosses val="autoZero"/>
        <c:auto val="1"/>
        <c:lblAlgn val="ctr"/>
        <c:lblOffset val="100"/>
        <c:noMultiLvlLbl val="0"/>
      </c:catAx>
      <c:valAx>
        <c:axId val="115445120"/>
        <c:scaling>
          <c:orientation val="minMax"/>
          <c:max val="14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3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Medical</c:v>
          </c:tx>
          <c:cat>
            <c:strRef>
              <c:f>'Interaction present'!$A$14:$A$16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present'!$B$14:$B$16</c:f>
              <c:numCache>
                <c:formatCode>0.0</c:formatCode>
                <c:ptCount val="3"/>
                <c:pt idx="0">
                  <c:v>83.790868893870254</c:v>
                </c:pt>
                <c:pt idx="1">
                  <c:v>116.89022684244979</c:v>
                </c:pt>
                <c:pt idx="2">
                  <c:v>90.041295664139795</c:v>
                </c:pt>
              </c:numCache>
            </c:numRef>
          </c:val>
          <c:smooth val="0"/>
        </c:ser>
        <c:ser>
          <c:idx val="1"/>
          <c:order val="1"/>
          <c:tx>
            <c:v>Surgical</c:v>
          </c:tx>
          <c:cat>
            <c:strRef>
              <c:f>'Interaction present'!$A$14:$A$16</c:f>
              <c:strCache>
                <c:ptCount val="3"/>
                <c:pt idx="0">
                  <c:v>Inpatient</c:v>
                </c:pt>
                <c:pt idx="1">
                  <c:v>Outpatient</c:v>
                </c:pt>
                <c:pt idx="2">
                  <c:v>Short Stay</c:v>
                </c:pt>
              </c:strCache>
            </c:strRef>
          </c:cat>
          <c:val>
            <c:numRef>
              <c:f>'Interaction present'!$C$14:$C$16</c:f>
              <c:numCache>
                <c:formatCode>0.0</c:formatCode>
                <c:ptCount val="3"/>
                <c:pt idx="0">
                  <c:v>100.05475571013363</c:v>
                </c:pt>
                <c:pt idx="1">
                  <c:v>101.81457292198512</c:v>
                </c:pt>
                <c:pt idx="2">
                  <c:v>120.49291982045641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8816"/>
        <c:axId val="89860352"/>
      </c:lineChart>
      <c:catAx>
        <c:axId val="8985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89860352"/>
        <c:crosses val="autoZero"/>
        <c:auto val="1"/>
        <c:lblAlgn val="ctr"/>
        <c:lblOffset val="100"/>
        <c:noMultiLvlLbl val="0"/>
      </c:catAx>
      <c:valAx>
        <c:axId val="898603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9858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28575</xdr:rowOff>
    </xdr:from>
    <xdr:to>
      <xdr:col>11</xdr:col>
      <xdr:colOff>161925</xdr:colOff>
      <xdr:row>20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28575</xdr:rowOff>
    </xdr:from>
    <xdr:to>
      <xdr:col>11</xdr:col>
      <xdr:colOff>161925</xdr:colOff>
      <xdr:row>20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8763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171450</xdr:colOff>
      <xdr:row>3</xdr:row>
      <xdr:rowOff>0</xdr:rowOff>
    </xdr:from>
    <xdr:to>
      <xdr:col>6</xdr:col>
      <xdr:colOff>590550</xdr:colOff>
      <xdr:row>10</xdr:row>
      <xdr:rowOff>114300</xdr:rowOff>
    </xdr:to>
    <xdr:cxnSp macro="">
      <xdr:nvCxnSpPr>
        <xdr:cNvPr id="7" name="Straight Arrow Connector 7"/>
        <xdr:cNvCxnSpPr>
          <a:cxnSpLocks noChangeShapeType="1"/>
        </xdr:cNvCxnSpPr>
      </xdr:nvCxnSpPr>
      <xdr:spPr bwMode="auto">
        <a:xfrm>
          <a:off x="1390650" y="485775"/>
          <a:ext cx="1028700" cy="12477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409575</xdr:colOff>
      <xdr:row>11</xdr:row>
      <xdr:rowOff>95250</xdr:rowOff>
    </xdr:from>
    <xdr:to>
      <xdr:col>9</xdr:col>
      <xdr:colOff>581025</xdr:colOff>
      <xdr:row>13</xdr:row>
      <xdr:rowOff>66675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>
          <a:off x="3457575" y="1876425"/>
          <a:ext cx="781050" cy="2952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352425</xdr:colOff>
      <xdr:row>12</xdr:row>
      <xdr:rowOff>28575</xdr:rowOff>
    </xdr:from>
    <xdr:to>
      <xdr:col>4</xdr:col>
      <xdr:colOff>590550</xdr:colOff>
      <xdr:row>13</xdr:row>
      <xdr:rowOff>66676</xdr:rowOff>
    </xdr:to>
    <xdr:cxnSp macro="">
      <xdr:nvCxnSpPr>
        <xdr:cNvPr id="6" name="Straight Arrow Connector 10"/>
        <xdr:cNvCxnSpPr>
          <a:cxnSpLocks noChangeShapeType="1"/>
        </xdr:cNvCxnSpPr>
      </xdr:nvCxnSpPr>
      <xdr:spPr bwMode="auto">
        <a:xfrm flipV="1">
          <a:off x="352425" y="1971675"/>
          <a:ext cx="847725" cy="20002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123825</xdr:colOff>
      <xdr:row>4</xdr:row>
      <xdr:rowOff>57150</xdr:rowOff>
    </xdr:from>
    <xdr:to>
      <xdr:col>8</xdr:col>
      <xdr:colOff>276225</xdr:colOff>
      <xdr:row>12</xdr:row>
      <xdr:rowOff>95251</xdr:rowOff>
    </xdr:to>
    <xdr:cxnSp macro="">
      <xdr:nvCxnSpPr>
        <xdr:cNvPr id="10" name="Straight Arrow Connector 6"/>
        <xdr:cNvCxnSpPr>
          <a:cxnSpLocks noChangeShapeType="1"/>
        </xdr:cNvCxnSpPr>
      </xdr:nvCxnSpPr>
      <xdr:spPr bwMode="auto">
        <a:xfrm flipH="1">
          <a:off x="2562225" y="704850"/>
          <a:ext cx="762000" cy="1333501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35147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</xdr:colOff>
      <xdr:row>12</xdr:row>
      <xdr:rowOff>95250</xdr:rowOff>
    </xdr:from>
    <xdr:to>
      <xdr:col>9</xdr:col>
      <xdr:colOff>419101</xdr:colOff>
      <xdr:row>13</xdr:row>
      <xdr:rowOff>123825</xdr:rowOff>
    </xdr:to>
    <xdr:cxnSp macro="">
      <xdr:nvCxnSpPr>
        <xdr:cNvPr id="8" name="Straight Arrow Connector 6"/>
        <xdr:cNvCxnSpPr>
          <a:cxnSpLocks noChangeShapeType="1"/>
        </xdr:cNvCxnSpPr>
      </xdr:nvCxnSpPr>
      <xdr:spPr bwMode="auto">
        <a:xfrm flipH="1">
          <a:off x="3067050" y="2038350"/>
          <a:ext cx="1009651" cy="1905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1809750" y="838200"/>
          <a:ext cx="1895475" cy="173355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11525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27241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35147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8763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9" name="Oval 8"/>
        <xdr:cNvSpPr/>
      </xdr:nvSpPr>
      <xdr:spPr>
        <a:xfrm>
          <a:off x="16383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95250</xdr:colOff>
      <xdr:row>12</xdr:row>
      <xdr:rowOff>95251</xdr:rowOff>
    </xdr:from>
    <xdr:to>
      <xdr:col>7</xdr:col>
      <xdr:colOff>123825</xdr:colOff>
      <xdr:row>22</xdr:row>
      <xdr:rowOff>142875</xdr:rowOff>
    </xdr:to>
    <xdr:cxnSp macro="">
      <xdr:nvCxnSpPr>
        <xdr:cNvPr id="10" name="Straight Arrow Connector 6"/>
        <xdr:cNvCxnSpPr>
          <a:cxnSpLocks noChangeShapeType="1"/>
        </xdr:cNvCxnSpPr>
      </xdr:nvCxnSpPr>
      <xdr:spPr bwMode="auto">
        <a:xfrm flipV="1">
          <a:off x="4362450" y="2038351"/>
          <a:ext cx="28575" cy="1666874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28575</xdr:rowOff>
    </xdr:from>
    <xdr:to>
      <xdr:col>9</xdr:col>
      <xdr:colOff>47625</xdr:colOff>
      <xdr:row>15</xdr:row>
      <xdr:rowOff>142875</xdr:rowOff>
    </xdr:to>
    <xdr:sp macro="" textlink="">
      <xdr:nvSpPr>
        <xdr:cNvPr id="2" name="Oval 1"/>
        <xdr:cNvSpPr/>
      </xdr:nvSpPr>
      <xdr:spPr>
        <a:xfrm>
          <a:off x="3638550" y="838200"/>
          <a:ext cx="1895475" cy="1733550"/>
        </a:xfrm>
        <a:prstGeom prst="ellipse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endParaRPr lang="en-US"/>
        </a:p>
      </xdr:txBody>
    </xdr:sp>
    <xdr:clientData/>
  </xdr:twoCellAnchor>
  <xdr:twoCellAnchor>
    <xdr:from>
      <xdr:col>4</xdr:col>
      <xdr:colOff>542925</xdr:colOff>
      <xdr:row>5</xdr:row>
      <xdr:rowOff>38100</xdr:rowOff>
    </xdr:from>
    <xdr:to>
      <xdr:col>8</xdr:col>
      <xdr:colOff>0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2981325" y="847725"/>
          <a:ext cx="1895475" cy="1733550"/>
        </a:xfrm>
        <a:prstGeom prst="ellipse">
          <a:avLst/>
        </a:prstGeom>
        <a:solidFill>
          <a:schemeClr val="accent1">
            <a:alpha val="7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285751</xdr:colOff>
      <xdr:row>2</xdr:row>
      <xdr:rowOff>142875</xdr:rowOff>
    </xdr:from>
    <xdr:to>
      <xdr:col>7</xdr:col>
      <xdr:colOff>319088</xdr:colOff>
      <xdr:row>5</xdr:row>
      <xdr:rowOff>28575</xdr:rowOff>
    </xdr:to>
    <xdr:cxnSp macro="">
      <xdr:nvCxnSpPr>
        <xdr:cNvPr id="4" name="Straight Arrow Connector 5"/>
        <xdr:cNvCxnSpPr>
          <a:cxnSpLocks noChangeShapeType="1"/>
          <a:endCxn id="2" idx="0"/>
        </xdr:cNvCxnSpPr>
      </xdr:nvCxnSpPr>
      <xdr:spPr bwMode="auto">
        <a:xfrm>
          <a:off x="4552951" y="466725"/>
          <a:ext cx="33337" cy="3714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466725</xdr:colOff>
      <xdr:row>16</xdr:row>
      <xdr:rowOff>133350</xdr:rowOff>
    </xdr:from>
    <xdr:to>
      <xdr:col>10</xdr:col>
      <xdr:colOff>190501</xdr:colOff>
      <xdr:row>17</xdr:row>
      <xdr:rowOff>152401</xdr:rowOff>
    </xdr:to>
    <xdr:cxnSp macro="">
      <xdr:nvCxnSpPr>
        <xdr:cNvPr id="5" name="Straight Arrow Connector 6"/>
        <xdr:cNvCxnSpPr>
          <a:cxnSpLocks noChangeShapeType="1"/>
        </xdr:cNvCxnSpPr>
      </xdr:nvCxnSpPr>
      <xdr:spPr bwMode="auto">
        <a:xfrm flipH="1" flipV="1">
          <a:off x="5343525" y="2724150"/>
          <a:ext cx="942976" cy="180976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266700</xdr:colOff>
      <xdr:row>14</xdr:row>
      <xdr:rowOff>60452</xdr:rowOff>
    </xdr:from>
    <xdr:to>
      <xdr:col>5</xdr:col>
      <xdr:colOff>210911</xdr:colOff>
      <xdr:row>17</xdr:row>
      <xdr:rowOff>19050</xdr:rowOff>
    </xdr:to>
    <xdr:cxnSp macro="">
      <xdr:nvCxnSpPr>
        <xdr:cNvPr id="6" name="Straight Arrow Connector 10"/>
        <xdr:cNvCxnSpPr>
          <a:cxnSpLocks noChangeShapeType="1"/>
          <a:endCxn id="3" idx="3"/>
        </xdr:cNvCxnSpPr>
      </xdr:nvCxnSpPr>
      <xdr:spPr bwMode="auto">
        <a:xfrm flipV="1">
          <a:off x="2705100" y="2327402"/>
          <a:ext cx="553811" cy="444373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10</xdr:row>
      <xdr:rowOff>38100</xdr:rowOff>
    </xdr:from>
    <xdr:to>
      <xdr:col>8</xdr:col>
      <xdr:colOff>485775</xdr:colOff>
      <xdr:row>20</xdr:row>
      <xdr:rowOff>152400</xdr:rowOff>
    </xdr:to>
    <xdr:sp macro="" textlink="">
      <xdr:nvSpPr>
        <xdr:cNvPr id="7" name="Oval 6"/>
        <xdr:cNvSpPr/>
      </xdr:nvSpPr>
      <xdr:spPr>
        <a:xfrm>
          <a:off x="3467100" y="1657350"/>
          <a:ext cx="1895475" cy="1733550"/>
        </a:xfrm>
        <a:prstGeom prst="ellipse">
          <a:avLst/>
        </a:prstGeom>
        <a:solidFill>
          <a:schemeClr val="accent1">
            <a:alpha val="34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95250</xdr:colOff>
      <xdr:row>12</xdr:row>
      <xdr:rowOff>95251</xdr:rowOff>
    </xdr:from>
    <xdr:to>
      <xdr:col>7</xdr:col>
      <xdr:colOff>123825</xdr:colOff>
      <xdr:row>22</xdr:row>
      <xdr:rowOff>142875</xdr:rowOff>
    </xdr:to>
    <xdr:cxnSp macro="">
      <xdr:nvCxnSpPr>
        <xdr:cNvPr id="8" name="Straight Arrow Connector 6"/>
        <xdr:cNvCxnSpPr>
          <a:cxnSpLocks noChangeShapeType="1"/>
        </xdr:cNvCxnSpPr>
      </xdr:nvCxnSpPr>
      <xdr:spPr bwMode="auto">
        <a:xfrm flipV="1">
          <a:off x="4362450" y="2038351"/>
          <a:ext cx="28575" cy="1666874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133350</xdr:colOff>
      <xdr:row>3</xdr:row>
      <xdr:rowOff>0</xdr:rowOff>
    </xdr:from>
    <xdr:to>
      <xdr:col>7</xdr:col>
      <xdr:colOff>28575</xdr:colOff>
      <xdr:row>7</xdr:row>
      <xdr:rowOff>47625</xdr:rowOff>
    </xdr:to>
    <xdr:cxnSp macro="">
      <xdr:nvCxnSpPr>
        <xdr:cNvPr id="9" name="Straight Arrow Connector 10"/>
        <xdr:cNvCxnSpPr>
          <a:cxnSpLocks noChangeShapeType="1"/>
        </xdr:cNvCxnSpPr>
      </xdr:nvCxnSpPr>
      <xdr:spPr bwMode="auto">
        <a:xfrm>
          <a:off x="3181350" y="485775"/>
          <a:ext cx="1114425" cy="69532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142876</xdr:colOff>
      <xdr:row>13</xdr:row>
      <xdr:rowOff>104775</xdr:rowOff>
    </xdr:from>
    <xdr:to>
      <xdr:col>9</xdr:col>
      <xdr:colOff>581025</xdr:colOff>
      <xdr:row>13</xdr:row>
      <xdr:rowOff>104776</xdr:rowOff>
    </xdr:to>
    <xdr:cxnSp macro="">
      <xdr:nvCxnSpPr>
        <xdr:cNvPr id="12" name="Straight Arrow Connector 10"/>
        <xdr:cNvCxnSpPr>
          <a:cxnSpLocks noChangeShapeType="1"/>
        </xdr:cNvCxnSpPr>
      </xdr:nvCxnSpPr>
      <xdr:spPr bwMode="auto">
        <a:xfrm flipH="1">
          <a:off x="5019676" y="2209800"/>
          <a:ext cx="1047749" cy="1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xmlns:mc="http://schemas.openxmlformats.org/markup-compatibility/2006" val="808080" mc:Ignorable=""/>
                </a:outerShdw>
              </a:effectLst>
            </a14:hiddenEffects>
          </a:ext>
        </a:extLst>
      </xdr:spPr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^2" refreshedDate="41232.641238657408" createdVersion="4" refreshedVersion="4" minRefreshableVersion="3" recordCount="18">
  <cacheSource type="worksheet">
    <worksheetSource ref="A1:C19" sheet="A Two Factor Design"/>
  </cacheSource>
  <cacheFields count="3">
    <cacheField name="Treatment" numFmtId="0">
      <sharedItems count="2">
        <s v="Medical"/>
        <s v="Surgical"/>
      </sharedItems>
    </cacheField>
    <cacheField name="Patient Type" numFmtId="0">
      <sharedItems count="3">
        <s v="Inpatient"/>
        <s v="Outpatient"/>
        <s v="Short Stay"/>
      </sharedItems>
    </cacheField>
    <cacheField name="Score" numFmtId="2">
      <sharedItems containsSemiMixedTypes="0" containsString="0" containsNumber="1" minValue="81.61130388505228" maxValue="131.835270589121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n v="86.415641594574751"/>
  </r>
  <r>
    <x v="0"/>
    <x v="0"/>
    <n v="81.988439726544783"/>
  </r>
  <r>
    <x v="0"/>
    <x v="0"/>
    <n v="83.769509343963236"/>
  </r>
  <r>
    <x v="0"/>
    <x v="1"/>
    <n v="131.83527058912168"/>
  </r>
  <r>
    <x v="0"/>
    <x v="1"/>
    <n v="101.38765679564682"/>
  </r>
  <r>
    <x v="0"/>
    <x v="1"/>
    <n v="118.26941760694427"/>
  </r>
  <r>
    <x v="0"/>
    <x v="2"/>
    <n v="81.61130388505228"/>
  </r>
  <r>
    <x v="0"/>
    <x v="2"/>
    <n v="102.56172562778585"/>
  </r>
  <r>
    <x v="0"/>
    <x v="2"/>
    <n v="84.250788077768462"/>
  </r>
  <r>
    <x v="1"/>
    <x v="0"/>
    <n v="103.38835898038566"/>
  </r>
  <r>
    <x v="1"/>
    <x v="0"/>
    <n v="100.61638102794588"/>
  </r>
  <r>
    <x v="1"/>
    <x v="0"/>
    <n v="96.159527122069377"/>
  </r>
  <r>
    <x v="1"/>
    <x v="1"/>
    <n v="107.12963533552173"/>
  </r>
  <r>
    <x v="1"/>
    <x v="1"/>
    <n v="98.622254101668688"/>
  </r>
  <r>
    <x v="1"/>
    <x v="1"/>
    <n v="99.691829328764911"/>
  </r>
  <r>
    <x v="1"/>
    <x v="2"/>
    <n v="122.73546727372037"/>
  </r>
  <r>
    <x v="1"/>
    <x v="2"/>
    <n v="123.55255579388796"/>
  </r>
  <r>
    <x v="1"/>
    <x v="2"/>
    <n v="115.19073639376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showDrill="0" useAutoFormatting="1" itemPrintTitles="1" createdVersion="4" indent="0" showHeaders="0" outline="1" outlineData="1" multipleFieldFilters="0">
  <location ref="E1:H6" firstHeaderRow="1" firstDataRow="2" firstDataCol="1"/>
  <pivotFields count="3">
    <pivotField axis="axisCol" showAll="0">
      <items count="3">
        <item x="0"/>
        <item x="1"/>
        <item t="default"/>
      </items>
    </pivotField>
    <pivotField axis="axisRow" showAll="0" defaultSubtotal="0">
      <items count="3">
        <item x="0"/>
        <item x="1"/>
        <item x="2"/>
      </items>
    </pivotField>
    <pivotField dataField="1" numFmtId="2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core" fld="2" subtotal="count" baseField="0" baseItem="3208136"/>
  </dataFields>
  <formats count="1">
    <format dxfId="0">
      <pivotArea dataOnly="0" labelOnly="1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9"/>
  <sheetViews>
    <sheetView workbookViewId="0">
      <selection activeCell="B19" sqref="B2:B19"/>
    </sheetView>
  </sheetViews>
  <sheetFormatPr defaultRowHeight="15" x14ac:dyDescent="0.25"/>
  <cols>
    <col min="1" max="1" width="12.85546875" customWidth="1"/>
    <col min="5" max="5" width="2.85546875" customWidth="1"/>
    <col min="6" max="6" width="13.28515625" customWidth="1"/>
    <col min="7" max="7" width="4.140625" customWidth="1"/>
    <col min="8" max="8" width="4" customWidth="1"/>
    <col min="10" max="10" width="6.140625" customWidth="1"/>
  </cols>
  <sheetData>
    <row r="1" spans="1:15" ht="15.75" thickBot="1" x14ac:dyDescent="0.3">
      <c r="A1" s="1" t="s">
        <v>0</v>
      </c>
      <c r="B1" s="2" t="s">
        <v>1</v>
      </c>
      <c r="C1" t="s">
        <v>5</v>
      </c>
      <c r="D1" t="s">
        <v>6</v>
      </c>
      <c r="J1" t="s">
        <v>64</v>
      </c>
      <c r="K1" t="s">
        <v>1</v>
      </c>
      <c r="L1" t="s">
        <v>66</v>
      </c>
    </row>
    <row r="2" spans="1:15" x14ac:dyDescent="0.25">
      <c r="A2" s="3" t="s">
        <v>2</v>
      </c>
      <c r="B2" s="4">
        <v>48</v>
      </c>
      <c r="C2">
        <f t="shared" ref="C2:C19" si="0">VLOOKUP(A2,LookupRange,2,0)</f>
        <v>1</v>
      </c>
      <c r="D2">
        <f t="shared" ref="D2:D19" si="1">VLOOKUP(A2,LookupRange,3,0)</f>
        <v>0</v>
      </c>
      <c r="F2" s="86" t="s">
        <v>2</v>
      </c>
      <c r="G2" s="87">
        <v>1</v>
      </c>
      <c r="H2" s="88">
        <v>0</v>
      </c>
      <c r="J2" t="s">
        <v>65</v>
      </c>
      <c r="K2">
        <v>48</v>
      </c>
      <c r="L2">
        <f>VLOOKUP(J2,$N$2:$O$3,2,0)</f>
        <v>1</v>
      </c>
      <c r="N2" s="86" t="s">
        <v>65</v>
      </c>
      <c r="O2" s="88">
        <v>1</v>
      </c>
    </row>
    <row r="3" spans="1:15" ht="15.75" thickBot="1" x14ac:dyDescent="0.3">
      <c r="A3" s="3" t="s">
        <v>2</v>
      </c>
      <c r="B3" s="4">
        <v>47</v>
      </c>
      <c r="C3">
        <f t="shared" si="0"/>
        <v>1</v>
      </c>
      <c r="D3">
        <f t="shared" si="1"/>
        <v>0</v>
      </c>
      <c r="F3" s="89" t="s">
        <v>3</v>
      </c>
      <c r="G3" s="11">
        <v>0</v>
      </c>
      <c r="H3" s="90">
        <v>1</v>
      </c>
      <c r="J3" t="s">
        <v>7</v>
      </c>
      <c r="K3">
        <v>47</v>
      </c>
      <c r="L3">
        <f t="shared" ref="L3:L19" si="2">VLOOKUP(J3,$N$2:$O$3,2,0)</f>
        <v>-1</v>
      </c>
      <c r="N3" s="91" t="s">
        <v>7</v>
      </c>
      <c r="O3" s="93">
        <v>-1</v>
      </c>
    </row>
    <row r="4" spans="1:15" ht="15.75" thickBot="1" x14ac:dyDescent="0.3">
      <c r="A4" s="3" t="s">
        <v>2</v>
      </c>
      <c r="B4" s="4">
        <v>46</v>
      </c>
      <c r="C4">
        <f t="shared" si="0"/>
        <v>1</v>
      </c>
      <c r="D4">
        <f t="shared" si="1"/>
        <v>0</v>
      </c>
      <c r="F4" s="91" t="s">
        <v>4</v>
      </c>
      <c r="G4" s="92">
        <v>-1</v>
      </c>
      <c r="H4" s="93">
        <v>-1</v>
      </c>
      <c r="J4" t="s">
        <v>65</v>
      </c>
      <c r="K4">
        <v>46</v>
      </c>
      <c r="L4">
        <f t="shared" si="2"/>
        <v>1</v>
      </c>
    </row>
    <row r="5" spans="1:15" x14ac:dyDescent="0.25">
      <c r="A5" s="3" t="s">
        <v>2</v>
      </c>
      <c r="B5" s="4">
        <v>54</v>
      </c>
      <c r="C5">
        <f t="shared" si="0"/>
        <v>1</v>
      </c>
      <c r="D5">
        <f t="shared" si="1"/>
        <v>0</v>
      </c>
      <c r="J5" t="s">
        <v>7</v>
      </c>
      <c r="K5">
        <v>54</v>
      </c>
      <c r="L5">
        <f t="shared" si="2"/>
        <v>-1</v>
      </c>
    </row>
    <row r="6" spans="1:15" x14ac:dyDescent="0.25">
      <c r="A6" s="3" t="s">
        <v>2</v>
      </c>
      <c r="B6" s="4">
        <v>48</v>
      </c>
      <c r="C6">
        <f t="shared" si="0"/>
        <v>1</v>
      </c>
      <c r="D6">
        <f t="shared" si="1"/>
        <v>0</v>
      </c>
      <c r="J6" t="s">
        <v>65</v>
      </c>
      <c r="K6">
        <v>48</v>
      </c>
      <c r="L6">
        <f t="shared" si="2"/>
        <v>1</v>
      </c>
    </row>
    <row r="7" spans="1:15" x14ac:dyDescent="0.25">
      <c r="A7" s="3" t="s">
        <v>2</v>
      </c>
      <c r="B7" s="4">
        <v>53</v>
      </c>
      <c r="C7">
        <f t="shared" si="0"/>
        <v>1</v>
      </c>
      <c r="D7">
        <f t="shared" si="1"/>
        <v>0</v>
      </c>
      <c r="J7" t="s">
        <v>65</v>
      </c>
      <c r="K7">
        <v>53</v>
      </c>
      <c r="L7">
        <f t="shared" si="2"/>
        <v>1</v>
      </c>
    </row>
    <row r="8" spans="1:15" x14ac:dyDescent="0.25">
      <c r="A8" s="5" t="s">
        <v>3</v>
      </c>
      <c r="B8" s="6">
        <v>53</v>
      </c>
      <c r="C8">
        <f t="shared" si="0"/>
        <v>0</v>
      </c>
      <c r="D8">
        <f t="shared" si="1"/>
        <v>1</v>
      </c>
      <c r="J8" t="s">
        <v>7</v>
      </c>
      <c r="K8">
        <v>53</v>
      </c>
      <c r="L8">
        <f t="shared" si="2"/>
        <v>-1</v>
      </c>
    </row>
    <row r="9" spans="1:15" x14ac:dyDescent="0.25">
      <c r="A9" s="5" t="s">
        <v>3</v>
      </c>
      <c r="B9" s="6">
        <v>52</v>
      </c>
      <c r="C9">
        <f t="shared" si="0"/>
        <v>0</v>
      </c>
      <c r="D9">
        <f t="shared" si="1"/>
        <v>1</v>
      </c>
      <c r="J9" t="s">
        <v>7</v>
      </c>
      <c r="K9">
        <v>52</v>
      </c>
      <c r="L9">
        <f t="shared" si="2"/>
        <v>-1</v>
      </c>
    </row>
    <row r="10" spans="1:15" x14ac:dyDescent="0.25">
      <c r="A10" s="5" t="s">
        <v>3</v>
      </c>
      <c r="B10" s="6">
        <v>52</v>
      </c>
      <c r="C10">
        <f t="shared" si="0"/>
        <v>0</v>
      </c>
      <c r="D10">
        <f t="shared" si="1"/>
        <v>1</v>
      </c>
      <c r="J10" t="s">
        <v>65</v>
      </c>
      <c r="K10">
        <v>52</v>
      </c>
      <c r="L10">
        <f t="shared" si="2"/>
        <v>1</v>
      </c>
    </row>
    <row r="11" spans="1:15" x14ac:dyDescent="0.25">
      <c r="A11" s="5" t="s">
        <v>3</v>
      </c>
      <c r="B11" s="6">
        <v>54</v>
      </c>
      <c r="C11">
        <f t="shared" si="0"/>
        <v>0</v>
      </c>
      <c r="D11">
        <f t="shared" si="1"/>
        <v>1</v>
      </c>
      <c r="J11" t="s">
        <v>65</v>
      </c>
      <c r="K11">
        <v>54</v>
      </c>
      <c r="L11">
        <f t="shared" si="2"/>
        <v>1</v>
      </c>
    </row>
    <row r="12" spans="1:15" x14ac:dyDescent="0.25">
      <c r="A12" s="5" t="s">
        <v>3</v>
      </c>
      <c r="B12" s="6">
        <v>53</v>
      </c>
      <c r="C12">
        <f t="shared" si="0"/>
        <v>0</v>
      </c>
      <c r="D12">
        <f t="shared" si="1"/>
        <v>1</v>
      </c>
      <c r="J12" t="s">
        <v>65</v>
      </c>
      <c r="K12">
        <v>53</v>
      </c>
      <c r="L12">
        <f t="shared" si="2"/>
        <v>1</v>
      </c>
    </row>
    <row r="13" spans="1:15" x14ac:dyDescent="0.25">
      <c r="A13" s="5" t="s">
        <v>3</v>
      </c>
      <c r="B13" s="6">
        <v>49</v>
      </c>
      <c r="C13">
        <f t="shared" si="0"/>
        <v>0</v>
      </c>
      <c r="D13">
        <f t="shared" si="1"/>
        <v>1</v>
      </c>
      <c r="J13" t="s">
        <v>7</v>
      </c>
      <c r="K13">
        <v>49</v>
      </c>
      <c r="L13">
        <f t="shared" si="2"/>
        <v>-1</v>
      </c>
    </row>
    <row r="14" spans="1:15" x14ac:dyDescent="0.25">
      <c r="A14" s="7" t="s">
        <v>4</v>
      </c>
      <c r="B14" s="8">
        <v>52</v>
      </c>
      <c r="C14">
        <f t="shared" si="0"/>
        <v>-1</v>
      </c>
      <c r="D14">
        <f t="shared" si="1"/>
        <v>-1</v>
      </c>
      <c r="J14" t="s">
        <v>65</v>
      </c>
      <c r="K14">
        <v>52</v>
      </c>
      <c r="L14">
        <f t="shared" si="2"/>
        <v>1</v>
      </c>
    </row>
    <row r="15" spans="1:15" x14ac:dyDescent="0.25">
      <c r="A15" s="7" t="s">
        <v>4</v>
      </c>
      <c r="B15" s="8">
        <v>58</v>
      </c>
      <c r="C15">
        <f t="shared" si="0"/>
        <v>-1</v>
      </c>
      <c r="D15">
        <f t="shared" si="1"/>
        <v>-1</v>
      </c>
      <c r="J15" t="s">
        <v>65</v>
      </c>
      <c r="K15">
        <v>58</v>
      </c>
      <c r="L15">
        <f t="shared" si="2"/>
        <v>1</v>
      </c>
    </row>
    <row r="16" spans="1:15" x14ac:dyDescent="0.25">
      <c r="A16" s="7" t="s">
        <v>4</v>
      </c>
      <c r="B16" s="8">
        <v>54</v>
      </c>
      <c r="C16">
        <f t="shared" si="0"/>
        <v>-1</v>
      </c>
      <c r="D16">
        <f t="shared" si="1"/>
        <v>-1</v>
      </c>
      <c r="J16" t="s">
        <v>7</v>
      </c>
      <c r="K16">
        <v>54</v>
      </c>
      <c r="L16">
        <f t="shared" si="2"/>
        <v>-1</v>
      </c>
    </row>
    <row r="17" spans="1:12" x14ac:dyDescent="0.25">
      <c r="A17" s="7" t="s">
        <v>4</v>
      </c>
      <c r="B17" s="8">
        <v>55</v>
      </c>
      <c r="C17">
        <f t="shared" si="0"/>
        <v>-1</v>
      </c>
      <c r="D17">
        <f t="shared" si="1"/>
        <v>-1</v>
      </c>
      <c r="J17" t="s">
        <v>7</v>
      </c>
      <c r="K17">
        <v>55</v>
      </c>
      <c r="L17">
        <f t="shared" si="2"/>
        <v>-1</v>
      </c>
    </row>
    <row r="18" spans="1:12" x14ac:dyDescent="0.25">
      <c r="A18" s="7" t="s">
        <v>4</v>
      </c>
      <c r="B18" s="8">
        <v>57</v>
      </c>
      <c r="C18">
        <f t="shared" si="0"/>
        <v>-1</v>
      </c>
      <c r="D18">
        <f t="shared" si="1"/>
        <v>-1</v>
      </c>
      <c r="J18" t="s">
        <v>65</v>
      </c>
      <c r="K18">
        <v>57</v>
      </c>
      <c r="L18">
        <f t="shared" si="2"/>
        <v>1</v>
      </c>
    </row>
    <row r="19" spans="1:12" ht="15.75" thickBot="1" x14ac:dyDescent="0.3">
      <c r="A19" s="9" t="s">
        <v>4</v>
      </c>
      <c r="B19" s="10">
        <v>54</v>
      </c>
      <c r="C19">
        <f t="shared" si="0"/>
        <v>-1</v>
      </c>
      <c r="D19">
        <f t="shared" si="1"/>
        <v>-1</v>
      </c>
      <c r="J19" t="s">
        <v>7</v>
      </c>
      <c r="K19">
        <v>54</v>
      </c>
      <c r="L19">
        <f t="shared" si="2"/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9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2.140625" bestFit="1" customWidth="1"/>
    <col min="5" max="5" width="14" customWidth="1"/>
    <col min="6" max="6" width="8.140625" customWidth="1"/>
    <col min="7" max="7" width="7.85546875" customWidth="1"/>
    <col min="8" max="8" width="11.28515625" bestFit="1" customWidth="1"/>
  </cols>
  <sheetData>
    <row r="1" spans="1:8" x14ac:dyDescent="0.25">
      <c r="A1" s="21" t="s">
        <v>26</v>
      </c>
      <c r="B1" s="21" t="s">
        <v>41</v>
      </c>
      <c r="C1" s="21" t="s">
        <v>27</v>
      </c>
      <c r="E1" s="13" t="s">
        <v>40</v>
      </c>
    </row>
    <row r="2" spans="1:8" x14ac:dyDescent="0.25">
      <c r="A2" s="11" t="s">
        <v>29</v>
      </c>
      <c r="B2" s="11" t="s">
        <v>30</v>
      </c>
      <c r="C2" s="36">
        <v>86.415641594574751</v>
      </c>
      <c r="F2" s="20" t="s">
        <v>29</v>
      </c>
      <c r="G2" t="s">
        <v>37</v>
      </c>
      <c r="H2" t="s">
        <v>8</v>
      </c>
    </row>
    <row r="3" spans="1:8" x14ac:dyDescent="0.25">
      <c r="A3" s="11" t="s">
        <v>29</v>
      </c>
      <c r="B3" s="11" t="s">
        <v>30</v>
      </c>
      <c r="C3" s="36">
        <v>81.988439726544783</v>
      </c>
      <c r="E3" s="14" t="s">
        <v>30</v>
      </c>
      <c r="F3" s="12">
        <v>3</v>
      </c>
      <c r="G3" s="12">
        <v>3</v>
      </c>
      <c r="H3" s="12">
        <v>6</v>
      </c>
    </row>
    <row r="4" spans="1:8" x14ac:dyDescent="0.25">
      <c r="A4" s="11" t="s">
        <v>29</v>
      </c>
      <c r="B4" s="11" t="s">
        <v>30</v>
      </c>
      <c r="C4" s="36">
        <v>83.769509343963236</v>
      </c>
      <c r="E4" s="14" t="s">
        <v>31</v>
      </c>
      <c r="F4" s="12">
        <v>3</v>
      </c>
      <c r="G4" s="12">
        <v>3</v>
      </c>
      <c r="H4" s="12">
        <v>6</v>
      </c>
    </row>
    <row r="5" spans="1:8" x14ac:dyDescent="0.25">
      <c r="A5" s="11" t="s">
        <v>29</v>
      </c>
      <c r="B5" s="11" t="s">
        <v>31</v>
      </c>
      <c r="C5" s="36">
        <v>131.83527058912168</v>
      </c>
      <c r="E5" s="14" t="s">
        <v>34</v>
      </c>
      <c r="F5" s="12">
        <v>3</v>
      </c>
      <c r="G5" s="12">
        <v>3</v>
      </c>
      <c r="H5" s="12">
        <v>6</v>
      </c>
    </row>
    <row r="6" spans="1:8" x14ac:dyDescent="0.25">
      <c r="A6" s="11" t="s">
        <v>29</v>
      </c>
      <c r="B6" s="11" t="s">
        <v>31</v>
      </c>
      <c r="C6" s="36">
        <v>101.38765679564682</v>
      </c>
      <c r="E6" s="14" t="s">
        <v>8</v>
      </c>
      <c r="F6" s="12">
        <v>9</v>
      </c>
      <c r="G6" s="12">
        <v>9</v>
      </c>
      <c r="H6" s="12">
        <v>18</v>
      </c>
    </row>
    <row r="7" spans="1:8" x14ac:dyDescent="0.25">
      <c r="A7" s="11" t="s">
        <v>29</v>
      </c>
      <c r="B7" s="11" t="s">
        <v>31</v>
      </c>
      <c r="C7" s="36">
        <v>118.26941760694427</v>
      </c>
    </row>
    <row r="8" spans="1:8" x14ac:dyDescent="0.25">
      <c r="A8" s="11" t="s">
        <v>29</v>
      </c>
      <c r="B8" s="11" t="s">
        <v>34</v>
      </c>
      <c r="C8" s="36">
        <v>81.61130388505228</v>
      </c>
    </row>
    <row r="9" spans="1:8" x14ac:dyDescent="0.25">
      <c r="A9" s="11" t="s">
        <v>29</v>
      </c>
      <c r="B9" s="11" t="s">
        <v>34</v>
      </c>
      <c r="C9" s="36">
        <v>102.56172562778585</v>
      </c>
    </row>
    <row r="10" spans="1:8" x14ac:dyDescent="0.25">
      <c r="A10" s="11" t="s">
        <v>29</v>
      </c>
      <c r="B10" s="11" t="s">
        <v>34</v>
      </c>
      <c r="C10" s="36">
        <v>84.250788077768462</v>
      </c>
    </row>
    <row r="11" spans="1:8" x14ac:dyDescent="0.25">
      <c r="A11" s="11" t="s">
        <v>37</v>
      </c>
      <c r="B11" s="11" t="s">
        <v>30</v>
      </c>
      <c r="C11" s="36">
        <v>103.38835898038566</v>
      </c>
    </row>
    <row r="12" spans="1:8" x14ac:dyDescent="0.25">
      <c r="A12" s="11" t="s">
        <v>37</v>
      </c>
      <c r="B12" s="11" t="s">
        <v>30</v>
      </c>
      <c r="C12" s="36">
        <v>100.61638102794588</v>
      </c>
    </row>
    <row r="13" spans="1:8" x14ac:dyDescent="0.25">
      <c r="A13" s="11" t="s">
        <v>37</v>
      </c>
      <c r="B13" s="11" t="s">
        <v>30</v>
      </c>
      <c r="C13" s="36">
        <v>96.159527122069377</v>
      </c>
    </row>
    <row r="14" spans="1:8" x14ac:dyDescent="0.25">
      <c r="A14" s="11" t="s">
        <v>37</v>
      </c>
      <c r="B14" s="11" t="s">
        <v>31</v>
      </c>
      <c r="C14" s="36">
        <v>107.12963533552173</v>
      </c>
    </row>
    <row r="15" spans="1:8" x14ac:dyDescent="0.25">
      <c r="A15" s="11" t="s">
        <v>37</v>
      </c>
      <c r="B15" s="11" t="s">
        <v>31</v>
      </c>
      <c r="C15" s="36">
        <v>98.622254101668688</v>
      </c>
    </row>
    <row r="16" spans="1:8" x14ac:dyDescent="0.25">
      <c r="A16" s="11" t="s">
        <v>37</v>
      </c>
      <c r="B16" s="11" t="s">
        <v>31</v>
      </c>
      <c r="C16" s="36">
        <v>99.691829328764911</v>
      </c>
    </row>
    <row r="17" spans="1:3" x14ac:dyDescent="0.25">
      <c r="A17" s="11" t="s">
        <v>37</v>
      </c>
      <c r="B17" s="11" t="s">
        <v>34</v>
      </c>
      <c r="C17" s="36">
        <v>122.73546727372037</v>
      </c>
    </row>
    <row r="18" spans="1:3" x14ac:dyDescent="0.25">
      <c r="A18" s="11" t="s">
        <v>37</v>
      </c>
      <c r="B18" s="11" t="s">
        <v>34</v>
      </c>
      <c r="C18" s="36">
        <v>123.55255579388796</v>
      </c>
    </row>
    <row r="19" spans="1:3" x14ac:dyDescent="0.25">
      <c r="A19" s="11" t="s">
        <v>37</v>
      </c>
      <c r="B19" s="11" t="s">
        <v>34</v>
      </c>
      <c r="C19" s="36">
        <v>115.1907363937609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27"/>
  <sheetViews>
    <sheetView workbookViewId="0">
      <selection activeCell="L14" sqref="L14"/>
    </sheetView>
  </sheetViews>
  <sheetFormatPr defaultRowHeight="15" x14ac:dyDescent="0.25"/>
  <cols>
    <col min="1" max="1" width="3.140625" customWidth="1"/>
    <col min="2" max="2" width="12.7109375" bestFit="1" customWidth="1"/>
    <col min="5" max="5" width="7" customWidth="1"/>
    <col min="6" max="6" width="11.7109375" customWidth="1"/>
    <col min="7" max="7" width="7.5703125" customWidth="1"/>
    <col min="8" max="8" width="8.140625" bestFit="1" customWidth="1"/>
    <col min="9" max="9" width="5.7109375" bestFit="1" customWidth="1"/>
    <col min="10" max="10" width="4" customWidth="1"/>
    <col min="11" max="11" width="18.5703125" bestFit="1" customWidth="1"/>
    <col min="13" max="13" width="3.42578125" bestFit="1" customWidth="1"/>
    <col min="15" max="15" width="6.5703125" bestFit="1" customWidth="1"/>
    <col min="16" max="16" width="8.140625" bestFit="1" customWidth="1"/>
  </cols>
  <sheetData>
    <row r="1" spans="2:17" ht="15.75" thickBot="1" x14ac:dyDescent="0.3">
      <c r="B1" s="37" t="s">
        <v>41</v>
      </c>
      <c r="C1" s="38" t="s">
        <v>29</v>
      </c>
      <c r="D1" s="39" t="s">
        <v>37</v>
      </c>
      <c r="F1" t="s">
        <v>9</v>
      </c>
    </row>
    <row r="2" spans="2:17" x14ac:dyDescent="0.25">
      <c r="B2" s="40" t="s">
        <v>30</v>
      </c>
      <c r="C2" s="41">
        <v>86.114500742305083</v>
      </c>
      <c r="D2" s="42">
        <v>103.38835898038566</v>
      </c>
    </row>
    <row r="3" spans="2:17" ht="15.75" thickBot="1" x14ac:dyDescent="0.3">
      <c r="B3" s="43"/>
      <c r="C3" s="44">
        <v>81.750747763701824</v>
      </c>
      <c r="D3" s="45">
        <v>100.61638102794588</v>
      </c>
      <c r="F3" t="s">
        <v>10</v>
      </c>
      <c r="G3" t="s">
        <v>29</v>
      </c>
      <c r="H3" t="s">
        <v>37</v>
      </c>
      <c r="I3" t="s">
        <v>11</v>
      </c>
      <c r="K3" t="s">
        <v>16</v>
      </c>
    </row>
    <row r="4" spans="2:17" ht="15.75" thickBot="1" x14ac:dyDescent="0.3">
      <c r="B4" s="46"/>
      <c r="C4" s="47">
        <v>83.507358175603869</v>
      </c>
      <c r="D4" s="48">
        <v>96.159527122069377</v>
      </c>
      <c r="F4" s="16" t="s">
        <v>30</v>
      </c>
      <c r="G4" s="16"/>
      <c r="H4" s="16"/>
      <c r="I4" s="16"/>
      <c r="K4" s="18" t="s">
        <v>60</v>
      </c>
      <c r="L4" s="18" t="s">
        <v>17</v>
      </c>
      <c r="M4" s="18" t="s">
        <v>18</v>
      </c>
      <c r="N4" s="18" t="s">
        <v>19</v>
      </c>
      <c r="O4" s="18" t="s">
        <v>7</v>
      </c>
      <c r="P4" s="18" t="s">
        <v>20</v>
      </c>
      <c r="Q4" s="18" t="s">
        <v>21</v>
      </c>
    </row>
    <row r="5" spans="2:17" x14ac:dyDescent="0.25">
      <c r="B5" s="43" t="s">
        <v>31</v>
      </c>
      <c r="C5" s="44">
        <v>131.25702227180869</v>
      </c>
      <c r="D5" s="45">
        <v>107.12963533552173</v>
      </c>
      <c r="F5" s="15" t="s">
        <v>12</v>
      </c>
      <c r="G5" s="15">
        <v>3</v>
      </c>
      <c r="H5" s="15">
        <v>3</v>
      </c>
      <c r="I5" s="15">
        <v>6</v>
      </c>
      <c r="K5" s="15" t="s">
        <v>22</v>
      </c>
      <c r="L5" s="83">
        <v>997.10071176559586</v>
      </c>
      <c r="M5" s="15">
        <v>2</v>
      </c>
      <c r="N5" s="83">
        <v>498.55035588279793</v>
      </c>
      <c r="O5" s="83">
        <v>7.1960238184511445</v>
      </c>
      <c r="P5" s="83">
        <v>8.8358626786164147E-3</v>
      </c>
      <c r="Q5" s="83">
        <v>3.8852938346523942</v>
      </c>
    </row>
    <row r="6" spans="2:17" x14ac:dyDescent="0.25">
      <c r="B6" s="43"/>
      <c r="C6" s="44">
        <v>101.3967515358227</v>
      </c>
      <c r="D6" s="45">
        <v>98.622254101668688</v>
      </c>
      <c r="F6" s="15" t="s">
        <v>13</v>
      </c>
      <c r="G6" s="15">
        <v>251.37260668161076</v>
      </c>
      <c r="H6" s="15">
        <v>300.1642671304009</v>
      </c>
      <c r="I6" s="15">
        <v>551.53687381201166</v>
      </c>
      <c r="K6" s="15" t="s">
        <v>23</v>
      </c>
      <c r="L6" s="83">
        <v>500.54027713914684</v>
      </c>
      <c r="M6" s="15">
        <v>1</v>
      </c>
      <c r="N6" s="83">
        <v>500.54027713914684</v>
      </c>
      <c r="O6" s="83">
        <v>7.2247461342384289</v>
      </c>
      <c r="P6" s="83">
        <v>1.9746791670534749E-2</v>
      </c>
      <c r="Q6" s="83">
        <v>4.7472253467225149</v>
      </c>
    </row>
    <row r="7" spans="2:17" ht="15.75" thickBot="1" x14ac:dyDescent="0.3">
      <c r="B7" s="46"/>
      <c r="C7" s="47">
        <v>118.01690671971794</v>
      </c>
      <c r="D7" s="48">
        <v>99.691829328764911</v>
      </c>
      <c r="F7" s="15" t="s">
        <v>14</v>
      </c>
      <c r="G7" s="15">
        <v>83.790868893870254</v>
      </c>
      <c r="H7" s="15">
        <v>100.05475571013363</v>
      </c>
      <c r="I7" s="15">
        <v>91.922812302001944</v>
      </c>
      <c r="K7" s="15" t="s">
        <v>24</v>
      </c>
      <c r="L7" s="83">
        <v>1628.0958767499728</v>
      </c>
      <c r="M7" s="15">
        <v>2</v>
      </c>
      <c r="N7" s="83">
        <v>814.04793837498642</v>
      </c>
      <c r="O7" s="83">
        <v>11.749883005367991</v>
      </c>
      <c r="P7" s="83">
        <v>1.4918822032710774E-3</v>
      </c>
      <c r="Q7" s="83">
        <v>3.8852938346523942</v>
      </c>
    </row>
    <row r="8" spans="2:17" x14ac:dyDescent="0.25">
      <c r="B8" s="43" t="s">
        <v>34</v>
      </c>
      <c r="C8" s="44">
        <v>82.151295096702668</v>
      </c>
      <c r="D8" s="45">
        <v>122.73546727372037</v>
      </c>
      <c r="F8" s="15" t="s">
        <v>15</v>
      </c>
      <c r="G8" s="15">
        <v>4.8208687600961468</v>
      </c>
      <c r="H8" s="15">
        <v>13.300569757157886</v>
      </c>
      <c r="I8" s="15">
        <v>86.602779718569337</v>
      </c>
      <c r="K8" s="15" t="s">
        <v>25</v>
      </c>
      <c r="L8" s="83">
        <v>831.37638528290165</v>
      </c>
      <c r="M8" s="15">
        <v>12</v>
      </c>
      <c r="N8" s="83">
        <v>69.2813654402418</v>
      </c>
      <c r="O8" s="83"/>
      <c r="P8" s="83"/>
      <c r="Q8" s="83"/>
    </row>
    <row r="9" spans="2:17" x14ac:dyDescent="0.25">
      <c r="B9" s="43"/>
      <c r="C9" s="44">
        <v>103.16733566435913</v>
      </c>
      <c r="D9" s="45">
        <v>123.55255579388796</v>
      </c>
      <c r="F9" s="15"/>
      <c r="G9" s="15"/>
      <c r="H9" s="15"/>
      <c r="I9" s="15"/>
      <c r="K9" s="15"/>
      <c r="L9" s="83"/>
      <c r="M9" s="15"/>
      <c r="N9" s="15"/>
      <c r="O9" s="15"/>
      <c r="P9" s="15"/>
      <c r="Q9" s="15"/>
    </row>
    <row r="10" spans="2:17" ht="15.75" thickBot="1" x14ac:dyDescent="0.3">
      <c r="B10" s="46"/>
      <c r="C10" s="47">
        <v>84.805256231357603</v>
      </c>
      <c r="D10" s="48">
        <v>115.1907363937609</v>
      </c>
      <c r="F10" s="16" t="s">
        <v>31</v>
      </c>
      <c r="G10" s="16"/>
      <c r="H10" s="16"/>
      <c r="I10" s="16"/>
      <c r="K10" s="17" t="s">
        <v>11</v>
      </c>
      <c r="L10" s="84">
        <v>3957.1132509376171</v>
      </c>
      <c r="M10" s="17">
        <v>17</v>
      </c>
      <c r="N10" s="17"/>
      <c r="O10" s="17"/>
      <c r="P10" s="17"/>
      <c r="Q10" s="17"/>
    </row>
    <row r="11" spans="2:17" x14ac:dyDescent="0.25">
      <c r="F11" s="15" t="s">
        <v>12</v>
      </c>
      <c r="G11" s="15">
        <v>3</v>
      </c>
      <c r="H11" s="15">
        <v>3</v>
      </c>
      <c r="I11" s="15">
        <v>6</v>
      </c>
    </row>
    <row r="12" spans="2:17" x14ac:dyDescent="0.25">
      <c r="F12" s="15" t="s">
        <v>13</v>
      </c>
      <c r="G12" s="15">
        <v>350.67068052734936</v>
      </c>
      <c r="H12" s="15">
        <v>305.44371876595534</v>
      </c>
      <c r="I12" s="15">
        <v>656.11439929330459</v>
      </c>
    </row>
    <row r="13" spans="2:17" x14ac:dyDescent="0.25">
      <c r="F13" s="15" t="s">
        <v>14</v>
      </c>
      <c r="G13" s="15">
        <v>116.89022684244979</v>
      </c>
      <c r="H13" s="15">
        <v>101.81457292198512</v>
      </c>
      <c r="I13" s="15">
        <v>109.35239988221743</v>
      </c>
    </row>
    <row r="14" spans="2:17" x14ac:dyDescent="0.25">
      <c r="F14" s="15" t="s">
        <v>15</v>
      </c>
      <c r="G14" s="15">
        <v>223.86099776597257</v>
      </c>
      <c r="H14" s="15">
        <v>21.47341413644676</v>
      </c>
      <c r="I14" s="15">
        <v>166.31636709985906</v>
      </c>
    </row>
    <row r="15" spans="2:17" x14ac:dyDescent="0.25">
      <c r="F15" s="15"/>
      <c r="G15" s="15"/>
      <c r="H15" s="15"/>
      <c r="I15" s="15"/>
    </row>
    <row r="16" spans="2:17" ht="15.75" thickBot="1" x14ac:dyDescent="0.3">
      <c r="F16" s="16" t="s">
        <v>34</v>
      </c>
      <c r="G16" s="16"/>
      <c r="H16" s="16"/>
      <c r="I16" s="16"/>
    </row>
    <row r="17" spans="6:10" x14ac:dyDescent="0.25">
      <c r="F17" s="15" t="s">
        <v>12</v>
      </c>
      <c r="G17" s="15">
        <v>3</v>
      </c>
      <c r="H17" s="15">
        <v>3</v>
      </c>
      <c r="I17" s="15">
        <v>6</v>
      </c>
    </row>
    <row r="18" spans="6:10" x14ac:dyDescent="0.25">
      <c r="F18" s="15" t="s">
        <v>13</v>
      </c>
      <c r="G18" s="15">
        <v>270.12388699241939</v>
      </c>
      <c r="H18" s="15">
        <v>361.47875946136924</v>
      </c>
      <c r="I18" s="15">
        <v>631.60264645378857</v>
      </c>
    </row>
    <row r="19" spans="6:10" x14ac:dyDescent="0.25">
      <c r="F19" s="15" t="s">
        <v>14</v>
      </c>
      <c r="G19" s="15">
        <v>90.041295664139795</v>
      </c>
      <c r="H19" s="15">
        <v>120.49291982045641</v>
      </c>
      <c r="I19" s="15">
        <v>105.26710774229809</v>
      </c>
    </row>
    <row r="20" spans="6:10" x14ac:dyDescent="0.25">
      <c r="F20" s="15" t="s">
        <v>15</v>
      </c>
      <c r="G20" s="15">
        <v>130.98057199158393</v>
      </c>
      <c r="H20" s="15">
        <v>21.251770230190832</v>
      </c>
      <c r="I20" s="15">
        <v>339.08336101598104</v>
      </c>
    </row>
    <row r="21" spans="6:10" x14ac:dyDescent="0.25">
      <c r="F21" s="15"/>
      <c r="G21" s="15"/>
      <c r="H21" s="15"/>
      <c r="I21" s="15"/>
    </row>
    <row r="22" spans="6:10" ht="15.75" thickBot="1" x14ac:dyDescent="0.3">
      <c r="F22" s="16" t="s">
        <v>11</v>
      </c>
      <c r="G22" s="16"/>
      <c r="H22" s="16"/>
      <c r="I22" s="16"/>
    </row>
    <row r="23" spans="6:10" x14ac:dyDescent="0.25">
      <c r="F23" s="15" t="s">
        <v>12</v>
      </c>
      <c r="G23" s="15">
        <v>9</v>
      </c>
      <c r="H23" s="15">
        <v>9</v>
      </c>
      <c r="I23" s="15"/>
      <c r="J23" s="15"/>
    </row>
    <row r="24" spans="6:10" x14ac:dyDescent="0.25">
      <c r="F24" s="15" t="s">
        <v>13</v>
      </c>
      <c r="G24" s="15">
        <v>872.16717420137957</v>
      </c>
      <c r="H24" s="15">
        <v>967.08674535772548</v>
      </c>
      <c r="I24" s="15"/>
      <c r="J24" s="15"/>
    </row>
    <row r="25" spans="6:10" x14ac:dyDescent="0.25">
      <c r="F25" s="15" t="s">
        <v>14</v>
      </c>
      <c r="G25" s="15">
        <v>96.90746380015328</v>
      </c>
      <c r="H25" s="15">
        <v>107.45408281752503</v>
      </c>
      <c r="I25" s="15"/>
      <c r="J25" s="15"/>
    </row>
    <row r="26" spans="6:10" x14ac:dyDescent="0.25">
      <c r="F26" s="15" t="s">
        <v>15</v>
      </c>
      <c r="G26" s="15">
        <v>321.85316423395125</v>
      </c>
      <c r="H26" s="15">
        <v>110.21845749085476</v>
      </c>
      <c r="I26" s="15"/>
      <c r="J26" s="15"/>
    </row>
    <row r="27" spans="6:10" x14ac:dyDescent="0.25">
      <c r="F27" s="15"/>
      <c r="G27" s="15"/>
      <c r="H27" s="15"/>
      <c r="I27" s="15"/>
      <c r="J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3" sqref="C13"/>
    </sheetView>
  </sheetViews>
  <sheetFormatPr defaultRowHeight="15" x14ac:dyDescent="0.25"/>
  <cols>
    <col min="1" max="1" width="12.140625" bestFit="1" customWidth="1"/>
    <col min="5" max="5" width="19.140625" bestFit="1" customWidth="1"/>
  </cols>
  <sheetData>
    <row r="1" spans="1:11" ht="15.75" thickBot="1" x14ac:dyDescent="0.3">
      <c r="A1" s="37" t="s">
        <v>41</v>
      </c>
      <c r="B1" s="38" t="s">
        <v>29</v>
      </c>
      <c r="C1" s="39" t="s">
        <v>37</v>
      </c>
      <c r="E1" t="s">
        <v>67</v>
      </c>
    </row>
    <row r="2" spans="1:11" x14ac:dyDescent="0.25">
      <c r="A2" s="40" t="s">
        <v>30</v>
      </c>
      <c r="B2" s="41">
        <v>86.114500742305083</v>
      </c>
      <c r="C2" s="42">
        <v>103.38835898038566</v>
      </c>
    </row>
    <row r="3" spans="1:11" ht="15.75" thickBot="1" x14ac:dyDescent="0.3">
      <c r="A3" s="43"/>
      <c r="B3" s="44">
        <v>81.750747763701824</v>
      </c>
      <c r="C3" s="45">
        <v>100.61638102794588</v>
      </c>
      <c r="E3" t="s">
        <v>10</v>
      </c>
    </row>
    <row r="4" spans="1:11" ht="15.75" thickBot="1" x14ac:dyDescent="0.3">
      <c r="A4" s="46"/>
      <c r="B4" s="47">
        <v>83.507358175603869</v>
      </c>
      <c r="C4" s="48">
        <v>96.159527122069377</v>
      </c>
      <c r="E4" s="18" t="s">
        <v>68</v>
      </c>
      <c r="F4" s="18" t="s">
        <v>12</v>
      </c>
      <c r="G4" s="18" t="s">
        <v>13</v>
      </c>
      <c r="H4" s="18" t="s">
        <v>14</v>
      </c>
      <c r="I4" s="18" t="s">
        <v>15</v>
      </c>
    </row>
    <row r="5" spans="1:11" x14ac:dyDescent="0.25">
      <c r="A5" s="43" t="s">
        <v>31</v>
      </c>
      <c r="B5" s="44">
        <v>131.25702227180869</v>
      </c>
      <c r="C5" s="45">
        <v>107.12963533552173</v>
      </c>
      <c r="E5" s="15" t="s">
        <v>29</v>
      </c>
      <c r="F5" s="15">
        <v>9</v>
      </c>
      <c r="G5" s="83">
        <v>872.16717420137957</v>
      </c>
      <c r="H5" s="83">
        <v>96.90746380015328</v>
      </c>
      <c r="I5" s="83">
        <v>321.85316423395125</v>
      </c>
    </row>
    <row r="6" spans="1:11" ht="15.75" thickBot="1" x14ac:dyDescent="0.3">
      <c r="A6" s="43"/>
      <c r="B6" s="44">
        <v>101.3967515358227</v>
      </c>
      <c r="C6" s="45">
        <v>98.622254101668688</v>
      </c>
      <c r="E6" s="17" t="s">
        <v>37</v>
      </c>
      <c r="F6" s="17">
        <v>9</v>
      </c>
      <c r="G6" s="84">
        <v>967.08674535772536</v>
      </c>
      <c r="H6" s="84">
        <v>107.45408281752503</v>
      </c>
      <c r="I6" s="84">
        <v>110.21845749085476</v>
      </c>
    </row>
    <row r="7" spans="1:11" ht="15.75" thickBot="1" x14ac:dyDescent="0.3">
      <c r="A7" s="46"/>
      <c r="B7" s="47">
        <v>118.01690671971794</v>
      </c>
      <c r="C7" s="48">
        <v>99.691829328764911</v>
      </c>
    </row>
    <row r="8" spans="1:11" x14ac:dyDescent="0.25">
      <c r="A8" s="43" t="s">
        <v>34</v>
      </c>
      <c r="B8" s="44">
        <v>82.151295096702668</v>
      </c>
      <c r="C8" s="45">
        <v>122.73546727372037</v>
      </c>
    </row>
    <row r="9" spans="1:11" ht="15.75" thickBot="1" x14ac:dyDescent="0.3">
      <c r="A9" s="43"/>
      <c r="B9" s="44">
        <v>103.16733566435913</v>
      </c>
      <c r="C9" s="45">
        <v>123.55255579388796</v>
      </c>
      <c r="E9" t="s">
        <v>16</v>
      </c>
    </row>
    <row r="10" spans="1:11" ht="15.75" thickBot="1" x14ac:dyDescent="0.3">
      <c r="A10" s="46"/>
      <c r="B10" s="47">
        <v>84.805256231357603</v>
      </c>
      <c r="C10" s="48">
        <v>115.1907363937609</v>
      </c>
      <c r="E10" s="18" t="s">
        <v>60</v>
      </c>
      <c r="F10" s="18" t="s">
        <v>17</v>
      </c>
      <c r="G10" s="18" t="s">
        <v>18</v>
      </c>
      <c r="H10" s="18" t="s">
        <v>19</v>
      </c>
      <c r="I10" s="18" t="s">
        <v>7</v>
      </c>
      <c r="J10" s="18" t="s">
        <v>20</v>
      </c>
      <c r="K10" s="18" t="s">
        <v>21</v>
      </c>
    </row>
    <row r="11" spans="1:11" x14ac:dyDescent="0.25">
      <c r="E11" s="15" t="s">
        <v>69</v>
      </c>
      <c r="F11" s="83">
        <v>500.54027713914684</v>
      </c>
      <c r="G11" s="15">
        <v>1</v>
      </c>
      <c r="H11" s="83">
        <v>500.54027713914684</v>
      </c>
      <c r="I11" s="83">
        <v>2.3169319713292649</v>
      </c>
      <c r="J11" s="83">
        <v>0.14748962377235614</v>
      </c>
      <c r="K11" s="83">
        <v>4.4939984776663584</v>
      </c>
    </row>
    <row r="12" spans="1:11" x14ac:dyDescent="0.25">
      <c r="E12" s="15" t="s">
        <v>70</v>
      </c>
      <c r="F12" s="83">
        <v>3456.5729737984702</v>
      </c>
      <c r="G12" s="15">
        <v>16</v>
      </c>
      <c r="H12" s="83">
        <v>216.03581086240439</v>
      </c>
      <c r="I12" s="83"/>
      <c r="J12" s="83"/>
      <c r="K12" s="83"/>
    </row>
    <row r="13" spans="1:11" x14ac:dyDescent="0.25">
      <c r="E13" s="15"/>
      <c r="F13" s="83"/>
      <c r="G13" s="15"/>
      <c r="H13" s="15"/>
      <c r="I13" s="15"/>
      <c r="J13" s="15"/>
      <c r="K13" s="15"/>
    </row>
    <row r="14" spans="1:11" ht="15.75" thickBot="1" x14ac:dyDescent="0.3">
      <c r="E14" s="17" t="s">
        <v>11</v>
      </c>
      <c r="F14" s="84">
        <v>3957.1132509376171</v>
      </c>
      <c r="G14" s="17">
        <v>17</v>
      </c>
      <c r="H14" s="17"/>
      <c r="I14" s="17"/>
      <c r="J14" s="17"/>
      <c r="K1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6"/>
  <sheetViews>
    <sheetView workbookViewId="0">
      <selection activeCell="M18" sqref="M18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41</v>
      </c>
      <c r="B1" t="s">
        <v>29</v>
      </c>
      <c r="C1" t="s">
        <v>37</v>
      </c>
    </row>
    <row r="2" spans="1:3" x14ac:dyDescent="0.25">
      <c r="A2" t="s">
        <v>30</v>
      </c>
      <c r="B2" s="49">
        <v>86.415641594574751</v>
      </c>
      <c r="C2" s="49">
        <v>103.38835898038566</v>
      </c>
    </row>
    <row r="3" spans="1:3" x14ac:dyDescent="0.25">
      <c r="B3" s="49">
        <v>81.988439726544783</v>
      </c>
      <c r="C3" s="49">
        <v>100.61638102794588</v>
      </c>
    </row>
    <row r="4" spans="1:3" x14ac:dyDescent="0.25">
      <c r="B4" s="49">
        <v>83.769509343963236</v>
      </c>
      <c r="C4" s="49">
        <v>96.159527122069377</v>
      </c>
    </row>
    <row r="5" spans="1:3" x14ac:dyDescent="0.25">
      <c r="A5" t="s">
        <v>31</v>
      </c>
      <c r="B5" s="49">
        <v>109.8</v>
      </c>
      <c r="C5" s="49">
        <v>109.1</v>
      </c>
    </row>
    <row r="6" spans="1:3" x14ac:dyDescent="0.25">
      <c r="B6" s="49">
        <v>79.2</v>
      </c>
      <c r="C6" s="49">
        <v>104.7</v>
      </c>
    </row>
    <row r="7" spans="1:3" x14ac:dyDescent="0.25">
      <c r="B7" s="49">
        <v>92.4</v>
      </c>
      <c r="C7" s="49">
        <v>103.2</v>
      </c>
    </row>
    <row r="8" spans="1:3" x14ac:dyDescent="0.25">
      <c r="A8" t="s">
        <v>34</v>
      </c>
      <c r="B8" s="49">
        <v>88.7</v>
      </c>
      <c r="C8" s="49">
        <v>112.7</v>
      </c>
    </row>
    <row r="9" spans="1:3" x14ac:dyDescent="0.25">
      <c r="B9" s="49">
        <v>102.56172562778585</v>
      </c>
      <c r="C9" s="49">
        <v>113.6</v>
      </c>
    </row>
    <row r="10" spans="1:3" x14ac:dyDescent="0.25">
      <c r="B10" s="49">
        <v>94.3</v>
      </c>
      <c r="C10" s="49">
        <v>105.2</v>
      </c>
    </row>
    <row r="13" spans="1:3" ht="15.75" thickBot="1" x14ac:dyDescent="0.3">
      <c r="B13" s="55" t="s">
        <v>42</v>
      </c>
      <c r="C13" s="56"/>
    </row>
    <row r="14" spans="1:3" x14ac:dyDescent="0.25">
      <c r="A14" t="s">
        <v>30</v>
      </c>
      <c r="B14" s="50">
        <f>AVERAGE(B2:B4)</f>
        <v>84.057863555027595</v>
      </c>
      <c r="C14" s="51">
        <f>AVERAGE(C2:C4)</f>
        <v>100.05475571013363</v>
      </c>
    </row>
    <row r="15" spans="1:3" x14ac:dyDescent="0.25">
      <c r="A15" t="s">
        <v>31</v>
      </c>
      <c r="B15" s="52">
        <f>AVERAGE(B5:B7)</f>
        <v>93.8</v>
      </c>
      <c r="C15" s="53">
        <f>AVERAGE(C5:C7)</f>
        <v>105.66666666666667</v>
      </c>
    </row>
    <row r="16" spans="1:3" ht="15.75" thickBot="1" x14ac:dyDescent="0.3">
      <c r="A16" t="s">
        <v>34</v>
      </c>
      <c r="B16" s="54">
        <f>AVERAGE(B8:B10)</f>
        <v>95.187241875928621</v>
      </c>
      <c r="C16" s="34">
        <f>AVERAGE(C8:C10)</f>
        <v>110.5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/>
  </sheetViews>
  <sheetFormatPr defaultRowHeight="15" x14ac:dyDescent="0.25"/>
  <cols>
    <col min="1" max="1" width="12.140625" bestFit="1" customWidth="1"/>
  </cols>
  <sheetData>
    <row r="1" spans="1:3" x14ac:dyDescent="0.25">
      <c r="A1" t="s">
        <v>41</v>
      </c>
      <c r="B1" t="s">
        <v>29</v>
      </c>
      <c r="C1" t="s">
        <v>37</v>
      </c>
    </row>
    <row r="2" spans="1:3" x14ac:dyDescent="0.25">
      <c r="A2" t="s">
        <v>30</v>
      </c>
      <c r="B2" s="49">
        <v>86.114500742305083</v>
      </c>
      <c r="C2" s="49">
        <v>103.38835898038566</v>
      </c>
    </row>
    <row r="3" spans="1:3" x14ac:dyDescent="0.25">
      <c r="B3" s="49">
        <v>81.750747763701824</v>
      </c>
      <c r="C3" s="49">
        <v>100.61638102794588</v>
      </c>
    </row>
    <row r="4" spans="1:3" x14ac:dyDescent="0.25">
      <c r="B4" s="49">
        <v>83.507358175603869</v>
      </c>
      <c r="C4" s="49">
        <v>96.159527122069377</v>
      </c>
    </row>
    <row r="5" spans="1:3" x14ac:dyDescent="0.25">
      <c r="A5" t="s">
        <v>31</v>
      </c>
      <c r="B5" s="49">
        <v>131.25702227180869</v>
      </c>
      <c r="C5" s="49">
        <v>107.12963533552173</v>
      </c>
    </row>
    <row r="6" spans="1:3" x14ac:dyDescent="0.25">
      <c r="B6" s="49">
        <v>101.3967515358227</v>
      </c>
      <c r="C6" s="49">
        <v>98.622254101668688</v>
      </c>
    </row>
    <row r="7" spans="1:3" x14ac:dyDescent="0.25">
      <c r="B7" s="49">
        <v>118.01690671971794</v>
      </c>
      <c r="C7" s="49">
        <v>99.691829328764911</v>
      </c>
    </row>
    <row r="8" spans="1:3" x14ac:dyDescent="0.25">
      <c r="A8" t="s">
        <v>34</v>
      </c>
      <c r="B8" s="49">
        <v>82.151295096702668</v>
      </c>
      <c r="C8" s="49">
        <v>122.73546727372037</v>
      </c>
    </row>
    <row r="9" spans="1:3" x14ac:dyDescent="0.25">
      <c r="B9" s="49">
        <v>103.16733566435913</v>
      </c>
      <c r="C9" s="49">
        <v>123.55255579388796</v>
      </c>
    </row>
    <row r="10" spans="1:3" x14ac:dyDescent="0.25">
      <c r="B10" s="49">
        <v>84.805256231357603</v>
      </c>
      <c r="C10" s="49">
        <v>115.1907363937609</v>
      </c>
    </row>
    <row r="13" spans="1:3" ht="15.75" thickBot="1" x14ac:dyDescent="0.3">
      <c r="B13" s="55" t="s">
        <v>42</v>
      </c>
      <c r="C13" s="56"/>
    </row>
    <row r="14" spans="1:3" x14ac:dyDescent="0.25">
      <c r="A14" t="s">
        <v>30</v>
      </c>
      <c r="B14" s="50">
        <f>AVERAGE(B2:B4)</f>
        <v>83.790868893870254</v>
      </c>
      <c r="C14" s="51">
        <f>AVERAGE(C2:C4)</f>
        <v>100.05475571013363</v>
      </c>
    </row>
    <row r="15" spans="1:3" x14ac:dyDescent="0.25">
      <c r="A15" t="s">
        <v>31</v>
      </c>
      <c r="B15" s="52">
        <f>AVERAGE(B5:B7)</f>
        <v>116.89022684244979</v>
      </c>
      <c r="C15" s="53">
        <f>AVERAGE(C5:C7)</f>
        <v>101.81457292198512</v>
      </c>
    </row>
    <row r="16" spans="1:3" ht="15.75" thickBot="1" x14ac:dyDescent="0.3">
      <c r="A16" t="s">
        <v>34</v>
      </c>
      <c r="B16" s="54">
        <f>AVERAGE(B8:B10)</f>
        <v>90.041295664139795</v>
      </c>
      <c r="C16" s="34">
        <f>AVERAGE(C8:C10)</f>
        <v>120.49291982045641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63"/>
  </cols>
  <sheetData>
    <row r="3" spans="4:11" x14ac:dyDescent="0.2">
      <c r="D3" s="62" t="s">
        <v>45</v>
      </c>
      <c r="H3" s="64" t="s">
        <v>46</v>
      </c>
    </row>
    <row r="13" spans="4:11" x14ac:dyDescent="0.2">
      <c r="K13" s="65"/>
    </row>
    <row r="14" spans="4:11" x14ac:dyDescent="0.2">
      <c r="K14" s="65"/>
    </row>
    <row r="18" spans="5:11" x14ac:dyDescent="0.2">
      <c r="E18" s="64" t="s">
        <v>49</v>
      </c>
    </row>
    <row r="19" spans="5:11" x14ac:dyDescent="0.2">
      <c r="K19" s="64"/>
    </row>
    <row r="23" spans="5:11" x14ac:dyDescent="0.2">
      <c r="I23" s="66"/>
    </row>
    <row r="24" spans="5:11" x14ac:dyDescent="0.2">
      <c r="I24" s="6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63"/>
  </cols>
  <sheetData>
    <row r="3" spans="4:11" x14ac:dyDescent="0.2">
      <c r="D3" s="62"/>
      <c r="H3" s="64"/>
    </row>
    <row r="4" spans="4:11" x14ac:dyDescent="0.2">
      <c r="I4" s="66" t="s">
        <v>51</v>
      </c>
    </row>
    <row r="12" spans="4:11" x14ac:dyDescent="0.2">
      <c r="K12" s="64" t="s">
        <v>50</v>
      </c>
    </row>
    <row r="13" spans="4:11" x14ac:dyDescent="0.2">
      <c r="K13" s="65"/>
    </row>
    <row r="14" spans="4:11" x14ac:dyDescent="0.2">
      <c r="D14" s="64" t="s">
        <v>49</v>
      </c>
      <c r="K14" s="65"/>
    </row>
    <row r="24" spans="9:9" x14ac:dyDescent="0.2">
      <c r="I24" s="6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63"/>
  </cols>
  <sheetData>
    <row r="3" spans="4:11" x14ac:dyDescent="0.2">
      <c r="D3" s="62"/>
      <c r="H3" s="64" t="s">
        <v>46</v>
      </c>
    </row>
    <row r="13" spans="4:11" x14ac:dyDescent="0.2">
      <c r="K13" s="65" t="s">
        <v>47</v>
      </c>
    </row>
    <row r="14" spans="4:11" x14ac:dyDescent="0.2">
      <c r="K14" s="65" t="s">
        <v>48</v>
      </c>
    </row>
    <row r="18" spans="5:11" x14ac:dyDescent="0.2">
      <c r="E18" s="64"/>
    </row>
    <row r="19" spans="5:11" x14ac:dyDescent="0.2">
      <c r="K19" s="64" t="s">
        <v>50</v>
      </c>
    </row>
    <row r="23" spans="5:11" x14ac:dyDescent="0.2">
      <c r="I23" s="66"/>
    </row>
    <row r="24" spans="5:11" x14ac:dyDescent="0.2">
      <c r="I24" s="6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/>
  </sheetViews>
  <sheetFormatPr defaultRowHeight="12.75" x14ac:dyDescent="0.2"/>
  <cols>
    <col min="1" max="16384" width="9.140625" style="63"/>
  </cols>
  <sheetData>
    <row r="3" spans="4:11" x14ac:dyDescent="0.2">
      <c r="D3" s="62"/>
      <c r="H3" s="64" t="s">
        <v>46</v>
      </c>
    </row>
    <row r="13" spans="4:11" x14ac:dyDescent="0.2">
      <c r="K13" s="65"/>
    </row>
    <row r="14" spans="4:11" x14ac:dyDescent="0.2">
      <c r="K14" s="65"/>
    </row>
    <row r="18" spans="5:11" x14ac:dyDescent="0.2">
      <c r="E18" s="64" t="s">
        <v>49</v>
      </c>
    </row>
    <row r="19" spans="5:11" x14ac:dyDescent="0.2">
      <c r="K19" s="64" t="s">
        <v>50</v>
      </c>
    </row>
    <row r="24" spans="5:11" x14ac:dyDescent="0.2">
      <c r="H24" s="66" t="s">
        <v>52</v>
      </c>
      <c r="I24" s="6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4"/>
  <sheetViews>
    <sheetView showGridLines="0" workbookViewId="0">
      <selection activeCell="D10" sqref="D10"/>
    </sheetView>
  </sheetViews>
  <sheetFormatPr defaultRowHeight="12.75" x14ac:dyDescent="0.2"/>
  <cols>
    <col min="1" max="16384" width="9.140625" style="63"/>
  </cols>
  <sheetData>
    <row r="3" spans="4:11" x14ac:dyDescent="0.2">
      <c r="D3" s="62"/>
      <c r="E3" s="64" t="s">
        <v>53</v>
      </c>
      <c r="H3" s="64" t="s">
        <v>46</v>
      </c>
    </row>
    <row r="13" spans="4:11" x14ac:dyDescent="0.2">
      <c r="K13" s="65"/>
    </row>
    <row r="14" spans="4:11" x14ac:dyDescent="0.2">
      <c r="K14" s="65" t="s">
        <v>54</v>
      </c>
    </row>
    <row r="18" spans="5:11" x14ac:dyDescent="0.2">
      <c r="E18" s="64" t="s">
        <v>49</v>
      </c>
    </row>
    <row r="19" spans="5:11" x14ac:dyDescent="0.2">
      <c r="K19" s="64" t="s">
        <v>50</v>
      </c>
    </row>
    <row r="24" spans="5:11" x14ac:dyDescent="0.2">
      <c r="H24" s="66" t="s">
        <v>55</v>
      </c>
      <c r="I24" s="6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S10" sqref="S10"/>
    </sheetView>
  </sheetViews>
  <sheetFormatPr defaultRowHeight="15" x14ac:dyDescent="0.25"/>
  <cols>
    <col min="1" max="1" width="12.140625" bestFit="1" customWidth="1"/>
    <col min="2" max="2" width="6.140625" bestFit="1" customWidth="1"/>
    <col min="3" max="10" width="6.28515625" customWidth="1"/>
    <col min="11" max="11" width="6.85546875" customWidth="1"/>
    <col min="12" max="17" width="9.28515625" bestFit="1" customWidth="1"/>
    <col min="18" max="18" width="11.7109375" bestFit="1" customWidth="1"/>
    <col min="19" max="20" width="9.28515625" bestFit="1" customWidth="1"/>
  </cols>
  <sheetData>
    <row r="1" spans="1:21" ht="16.5" thickBot="1" x14ac:dyDescent="0.3">
      <c r="A1" s="105" t="s">
        <v>94</v>
      </c>
      <c r="C1" s="102" t="s">
        <v>35</v>
      </c>
      <c r="D1" s="103"/>
      <c r="E1" s="103"/>
      <c r="F1" s="96"/>
      <c r="G1" s="103" t="s">
        <v>36</v>
      </c>
      <c r="H1" s="56"/>
      <c r="I1" s="104"/>
      <c r="J1" s="96"/>
      <c r="L1" s="70" t="s">
        <v>90</v>
      </c>
      <c r="M1" s="56"/>
      <c r="N1" s="56"/>
      <c r="O1" s="56"/>
      <c r="P1" s="56"/>
      <c r="Q1" s="56"/>
      <c r="R1" s="56"/>
      <c r="S1" s="56"/>
      <c r="T1" s="56"/>
      <c r="U1" s="56"/>
    </row>
    <row r="2" spans="1:21" ht="15.75" thickBot="1" x14ac:dyDescent="0.3">
      <c r="A2" s="105" t="s">
        <v>93</v>
      </c>
      <c r="B2" s="105" t="s">
        <v>27</v>
      </c>
      <c r="C2" s="106" t="s">
        <v>72</v>
      </c>
      <c r="D2" s="107" t="s">
        <v>73</v>
      </c>
      <c r="E2" s="107" t="s">
        <v>74</v>
      </c>
      <c r="F2" s="108" t="s">
        <v>75</v>
      </c>
      <c r="G2" s="106" t="s">
        <v>76</v>
      </c>
      <c r="H2" s="107" t="s">
        <v>77</v>
      </c>
      <c r="I2" s="107" t="s">
        <v>78</v>
      </c>
      <c r="J2" s="108" t="s">
        <v>79</v>
      </c>
      <c r="L2" s="18"/>
      <c r="M2" s="18" t="s">
        <v>27</v>
      </c>
      <c r="N2" s="18" t="s">
        <v>72</v>
      </c>
      <c r="O2" s="18" t="s">
        <v>73</v>
      </c>
      <c r="P2" s="18" t="s">
        <v>74</v>
      </c>
      <c r="Q2" s="18" t="s">
        <v>75</v>
      </c>
      <c r="R2" s="18" t="s">
        <v>76</v>
      </c>
      <c r="S2" s="18" t="s">
        <v>77</v>
      </c>
      <c r="T2" s="18" t="s">
        <v>78</v>
      </c>
      <c r="U2" s="18" t="s">
        <v>79</v>
      </c>
    </row>
    <row r="3" spans="1:21" x14ac:dyDescent="0.25">
      <c r="A3" t="s">
        <v>80</v>
      </c>
      <c r="B3">
        <v>51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 s="15" t="s">
        <v>27</v>
      </c>
      <c r="M3" s="15">
        <v>1</v>
      </c>
      <c r="N3" s="15"/>
      <c r="O3" s="15"/>
      <c r="P3" s="15"/>
      <c r="Q3" s="15"/>
      <c r="R3" s="15"/>
      <c r="S3" s="15"/>
      <c r="T3" s="15"/>
      <c r="U3" s="15"/>
    </row>
    <row r="4" spans="1:21" x14ac:dyDescent="0.25">
      <c r="A4" t="s">
        <v>80</v>
      </c>
      <c r="B4">
        <v>49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 s="15" t="s">
        <v>72</v>
      </c>
      <c r="M4" s="67">
        <f>CORREL($B$3:$B$20,C3:C20)</f>
        <v>0.75146914930217934</v>
      </c>
      <c r="N4" s="15">
        <v>1</v>
      </c>
      <c r="O4" s="15"/>
      <c r="P4" s="15"/>
      <c r="Q4" s="15"/>
      <c r="R4" s="15"/>
      <c r="S4" s="15"/>
      <c r="T4" s="15"/>
      <c r="U4" s="15"/>
    </row>
    <row r="5" spans="1:21" x14ac:dyDescent="0.25">
      <c r="A5" t="s">
        <v>81</v>
      </c>
      <c r="B5">
        <v>47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L5" s="15" t="s">
        <v>73</v>
      </c>
      <c r="M5" s="67">
        <f>CORREL($B$3:$B$20,D3:D20)</f>
        <v>0.37573457465108967</v>
      </c>
      <c r="N5">
        <f>CORREL($C$3:$C$20,D3:D20)</f>
        <v>0.5</v>
      </c>
      <c r="O5" s="15">
        <v>1</v>
      </c>
      <c r="P5" s="15"/>
      <c r="Q5" s="15"/>
      <c r="R5" s="15"/>
      <c r="S5" s="15"/>
      <c r="T5" s="15"/>
      <c r="U5" s="15"/>
    </row>
    <row r="6" spans="1:21" x14ac:dyDescent="0.25">
      <c r="A6" t="s">
        <v>81</v>
      </c>
      <c r="B6">
        <v>45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L6" s="15" t="s">
        <v>74</v>
      </c>
      <c r="M6" s="67">
        <f>CORREL($B$3:$B$20,E3:E20)</f>
        <v>0.28180093098831727</v>
      </c>
      <c r="N6">
        <f>CORREL($C$3:$C$20,E3:E20)</f>
        <v>0</v>
      </c>
      <c r="O6">
        <f>CORREL($D$3:$D$20,E3:E20)</f>
        <v>0</v>
      </c>
      <c r="P6" s="15">
        <v>1</v>
      </c>
      <c r="Q6" s="15"/>
      <c r="R6" s="15"/>
      <c r="S6" s="15"/>
      <c r="T6" s="15"/>
      <c r="U6" s="15"/>
    </row>
    <row r="7" spans="1:21" x14ac:dyDescent="0.25">
      <c r="A7" t="s">
        <v>82</v>
      </c>
      <c r="B7">
        <v>42</v>
      </c>
      <c r="C7">
        <v>-1</v>
      </c>
      <c r="D7">
        <v>-1</v>
      </c>
      <c r="E7">
        <v>1</v>
      </c>
      <c r="F7">
        <v>0</v>
      </c>
      <c r="G7">
        <v>-1</v>
      </c>
      <c r="H7">
        <v>0</v>
      </c>
      <c r="I7">
        <v>-1</v>
      </c>
      <c r="J7">
        <v>0</v>
      </c>
      <c r="L7" s="15" t="s">
        <v>75</v>
      </c>
      <c r="M7" s="67">
        <f>CORREL($B$3:$B$20,F3:F20)</f>
        <v>0.56360186197663453</v>
      </c>
      <c r="N7">
        <f>CORREL($C$3:$C$20,F3:F20)</f>
        <v>0</v>
      </c>
      <c r="O7">
        <f>CORREL($D$3:$D$20,F3:F20)</f>
        <v>0</v>
      </c>
      <c r="P7">
        <f>CORREL($E$3:$E$20,F3:F20)</f>
        <v>0.5</v>
      </c>
      <c r="Q7" s="15">
        <v>1</v>
      </c>
      <c r="R7" s="15"/>
      <c r="S7" s="15"/>
      <c r="T7" s="15"/>
      <c r="U7" s="15"/>
    </row>
    <row r="8" spans="1:21" x14ac:dyDescent="0.25">
      <c r="A8" t="s">
        <v>82</v>
      </c>
      <c r="B8">
        <v>42</v>
      </c>
      <c r="C8">
        <v>-1</v>
      </c>
      <c r="D8">
        <v>-1</v>
      </c>
      <c r="E8">
        <v>1</v>
      </c>
      <c r="F8">
        <v>0</v>
      </c>
      <c r="G8">
        <v>-1</v>
      </c>
      <c r="H8">
        <v>0</v>
      </c>
      <c r="I8">
        <v>-1</v>
      </c>
      <c r="J8">
        <v>0</v>
      </c>
      <c r="L8" s="15" t="s">
        <v>76</v>
      </c>
      <c r="M8" s="67">
        <f>CORREL($B$3:$B$20,G3:G20)</f>
        <v>3.8348249442368518E-2</v>
      </c>
      <c r="N8">
        <f>CORREL($C$3:$C$20,G3:G20)</f>
        <v>0</v>
      </c>
      <c r="O8">
        <f>CORREL($D$3:$D$20,G3:G20)</f>
        <v>0</v>
      </c>
      <c r="P8">
        <f>CORREL($E$3:$E$20,G3:G20)</f>
        <v>0</v>
      </c>
      <c r="Q8">
        <f>CORREL($F$3:$F$20,G3:G20)</f>
        <v>0</v>
      </c>
      <c r="R8" s="15">
        <v>1</v>
      </c>
      <c r="S8" s="15"/>
      <c r="T8" s="15"/>
      <c r="U8" s="15"/>
    </row>
    <row r="9" spans="1:21" x14ac:dyDescent="0.25">
      <c r="A9" t="s">
        <v>83</v>
      </c>
      <c r="B9">
        <v>55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L9" s="15" t="s">
        <v>77</v>
      </c>
      <c r="M9" s="67">
        <f>CORREL($B$3:$B$20,H3:H20)</f>
        <v>7.6696498884737035E-2</v>
      </c>
      <c r="N9">
        <f>CORREL($C$3:$C$20,H3:H20)</f>
        <v>0</v>
      </c>
      <c r="O9">
        <f>CORREL($D$3:$D$20,H3:H20)</f>
        <v>0</v>
      </c>
      <c r="P9">
        <f>CORREL($E$3:$E$20,H3:H20)</f>
        <v>0</v>
      </c>
      <c r="Q9">
        <f>CORREL($F$3:$F$20,H3:H20)</f>
        <v>0</v>
      </c>
      <c r="R9">
        <f>CORREL($G$3:$G$20,H3:H20)</f>
        <v>0.5</v>
      </c>
      <c r="S9" s="15">
        <v>1</v>
      </c>
      <c r="T9" s="15"/>
      <c r="U9" s="15"/>
    </row>
    <row r="10" spans="1:21" x14ac:dyDescent="0.25">
      <c r="A10" t="s">
        <v>83</v>
      </c>
      <c r="B10">
        <v>51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L10" s="15" t="s">
        <v>78</v>
      </c>
      <c r="M10" s="67">
        <f>CORREL($B$3:$B$20,I3:I20)</f>
        <v>7.6696498884737035E-2</v>
      </c>
      <c r="N10">
        <f>CORREL($C$3:$C$20,I3:I20)</f>
        <v>0</v>
      </c>
      <c r="O10">
        <f>CORREL($D$3:$D$20,I3:I20)</f>
        <v>0</v>
      </c>
      <c r="P10">
        <f>CORREL($E$3:$E$20,I3:I20)</f>
        <v>0</v>
      </c>
      <c r="Q10">
        <f>CORREL($F$3:$F$20,I3:I20)</f>
        <v>0</v>
      </c>
      <c r="R10">
        <f>CORREL($G$3:$G$20,I3:I20)</f>
        <v>0.5</v>
      </c>
      <c r="S10">
        <f>CORREL($H$3:$H$20,I3:I20)</f>
        <v>0.25</v>
      </c>
      <c r="T10" s="15">
        <v>1</v>
      </c>
      <c r="U10" s="15"/>
    </row>
    <row r="11" spans="1:21" ht="15.75" thickBot="1" x14ac:dyDescent="0.3">
      <c r="A11" t="s">
        <v>84</v>
      </c>
      <c r="B11">
        <v>52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L11" s="17" t="s">
        <v>79</v>
      </c>
      <c r="M11" s="111">
        <f>CORREL($B$3:$B$20,J3:J20)</f>
        <v>0.15339299776947407</v>
      </c>
      <c r="N11" s="92">
        <f>CORREL($C$3:$C$20,J3:J20)</f>
        <v>0</v>
      </c>
      <c r="O11" s="92">
        <f>CORREL($D$3:$D$20,J3:J20)</f>
        <v>0</v>
      </c>
      <c r="P11" s="92">
        <f>CORREL($E$3:$E$20,J3:J20)</f>
        <v>0</v>
      </c>
      <c r="Q11" s="92">
        <f>CORREL($F$3:$F$20,J3:J20)</f>
        <v>0</v>
      </c>
      <c r="R11" s="92">
        <f>CORREL($G$3:$G$20,J3:J20)</f>
        <v>0.25</v>
      </c>
      <c r="S11" s="92">
        <f>CORREL($H$3:$H$20,J3:J20)</f>
        <v>0.5</v>
      </c>
      <c r="T11" s="17">
        <f>CORREL(I3:I20,J3:J20)</f>
        <v>0.5</v>
      </c>
      <c r="U11" s="17">
        <v>1</v>
      </c>
    </row>
    <row r="12" spans="1:21" x14ac:dyDescent="0.25">
      <c r="A12" t="s">
        <v>84</v>
      </c>
      <c r="B12">
        <v>48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21" ht="18.75" thickBot="1" x14ac:dyDescent="0.3">
      <c r="A13" t="s">
        <v>85</v>
      </c>
      <c r="B13">
        <v>45</v>
      </c>
      <c r="C13">
        <v>-1</v>
      </c>
      <c r="D13">
        <v>-1</v>
      </c>
      <c r="E13">
        <v>0</v>
      </c>
      <c r="F13">
        <v>1</v>
      </c>
      <c r="G13">
        <v>0</v>
      </c>
      <c r="H13">
        <v>-1</v>
      </c>
      <c r="I13">
        <v>0</v>
      </c>
      <c r="J13">
        <v>-1</v>
      </c>
      <c r="L13" s="70" t="s">
        <v>57</v>
      </c>
      <c r="M13" s="56"/>
      <c r="N13" s="56"/>
      <c r="O13" s="71"/>
      <c r="P13" s="56"/>
      <c r="Q13" s="56"/>
      <c r="R13" s="56"/>
      <c r="S13" s="56"/>
      <c r="T13" s="56"/>
      <c r="U13" s="56"/>
    </row>
    <row r="14" spans="1:21" x14ac:dyDescent="0.25">
      <c r="A14" t="s">
        <v>85</v>
      </c>
      <c r="B14">
        <v>43</v>
      </c>
      <c r="C14">
        <v>-1</v>
      </c>
      <c r="D14">
        <v>-1</v>
      </c>
      <c r="E14">
        <v>0</v>
      </c>
      <c r="F14">
        <v>1</v>
      </c>
      <c r="G14">
        <v>0</v>
      </c>
      <c r="H14">
        <v>-1</v>
      </c>
      <c r="I14">
        <v>0</v>
      </c>
      <c r="J14">
        <v>-1</v>
      </c>
      <c r="L14" s="18"/>
      <c r="M14" s="18" t="s">
        <v>27</v>
      </c>
      <c r="N14" s="18" t="s">
        <v>72</v>
      </c>
      <c r="O14" s="18" t="s">
        <v>73</v>
      </c>
      <c r="P14" s="18" t="s">
        <v>74</v>
      </c>
      <c r="Q14" s="18" t="s">
        <v>75</v>
      </c>
      <c r="R14" s="18" t="s">
        <v>76</v>
      </c>
      <c r="S14" s="18" t="s">
        <v>77</v>
      </c>
      <c r="T14" s="18" t="s">
        <v>78</v>
      </c>
      <c r="U14" s="18" t="s">
        <v>79</v>
      </c>
    </row>
    <row r="15" spans="1:21" x14ac:dyDescent="0.25">
      <c r="A15" t="s">
        <v>86</v>
      </c>
      <c r="B15">
        <v>45</v>
      </c>
      <c r="C15">
        <v>1</v>
      </c>
      <c r="D15">
        <v>0</v>
      </c>
      <c r="E15">
        <v>-1</v>
      </c>
      <c r="F15">
        <v>-1</v>
      </c>
      <c r="G15">
        <v>-1</v>
      </c>
      <c r="H15">
        <v>-1</v>
      </c>
      <c r="I15">
        <v>0</v>
      </c>
      <c r="J15">
        <v>0</v>
      </c>
      <c r="L15" s="15" t="s">
        <v>27</v>
      </c>
      <c r="M15" s="112">
        <f>M3^2</f>
        <v>1</v>
      </c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t="s">
        <v>86</v>
      </c>
      <c r="B16">
        <v>49</v>
      </c>
      <c r="C16">
        <v>1</v>
      </c>
      <c r="D16">
        <v>0</v>
      </c>
      <c r="E16">
        <v>-1</v>
      </c>
      <c r="F16">
        <v>-1</v>
      </c>
      <c r="G16">
        <v>-1</v>
      </c>
      <c r="H16">
        <v>-1</v>
      </c>
      <c r="I16">
        <v>0</v>
      </c>
      <c r="J16">
        <v>0</v>
      </c>
      <c r="L16" s="15" t="s">
        <v>72</v>
      </c>
      <c r="M16" s="109">
        <f t="shared" ref="M16:S23" si="0">M4^2</f>
        <v>0.56470588235294106</v>
      </c>
      <c r="N16" s="15">
        <f>N4^2</f>
        <v>1</v>
      </c>
      <c r="O16" s="15"/>
      <c r="P16" s="15"/>
      <c r="Q16" s="15"/>
      <c r="R16" s="15"/>
      <c r="S16" s="15"/>
      <c r="T16" s="15"/>
      <c r="U16" s="15"/>
    </row>
    <row r="17" spans="1:21" x14ac:dyDescent="0.25">
      <c r="A17" t="s">
        <v>87</v>
      </c>
      <c r="B17">
        <v>42</v>
      </c>
      <c r="C17">
        <v>0</v>
      </c>
      <c r="D17">
        <v>1</v>
      </c>
      <c r="E17">
        <v>-1</v>
      </c>
      <c r="F17">
        <v>-1</v>
      </c>
      <c r="G17">
        <v>0</v>
      </c>
      <c r="H17">
        <v>0</v>
      </c>
      <c r="I17">
        <v>-1</v>
      </c>
      <c r="J17">
        <v>-1</v>
      </c>
      <c r="L17" s="15" t="s">
        <v>73</v>
      </c>
      <c r="M17" s="109">
        <f t="shared" si="0"/>
        <v>0.14117647058823526</v>
      </c>
      <c r="N17" s="127">
        <f t="shared" si="0"/>
        <v>0.25</v>
      </c>
      <c r="O17" s="15">
        <f>O5^2</f>
        <v>1</v>
      </c>
      <c r="P17" s="15"/>
      <c r="Q17" s="15"/>
      <c r="R17" s="15"/>
      <c r="S17" s="15"/>
      <c r="T17" s="15"/>
      <c r="U17" s="15"/>
    </row>
    <row r="18" spans="1:21" x14ac:dyDescent="0.25">
      <c r="A18" t="s">
        <v>87</v>
      </c>
      <c r="B18">
        <v>42</v>
      </c>
      <c r="C18">
        <v>0</v>
      </c>
      <c r="D18">
        <v>1</v>
      </c>
      <c r="E18">
        <v>-1</v>
      </c>
      <c r="F18">
        <v>-1</v>
      </c>
      <c r="G18">
        <v>0</v>
      </c>
      <c r="H18">
        <v>0</v>
      </c>
      <c r="I18">
        <v>-1</v>
      </c>
      <c r="J18">
        <v>-1</v>
      </c>
      <c r="L18" s="15" t="s">
        <v>74</v>
      </c>
      <c r="M18" s="109">
        <f t="shared" si="0"/>
        <v>7.9411764705882348E-2</v>
      </c>
      <c r="N18" s="15">
        <f t="shared" si="0"/>
        <v>0</v>
      </c>
      <c r="O18" s="15">
        <f t="shared" si="0"/>
        <v>0</v>
      </c>
      <c r="P18" s="15">
        <f>P6^2</f>
        <v>1</v>
      </c>
      <c r="Q18" s="15"/>
      <c r="R18" s="15"/>
      <c r="S18" s="15"/>
      <c r="T18" s="15"/>
      <c r="U18" s="15"/>
    </row>
    <row r="19" spans="1:21" x14ac:dyDescent="0.25">
      <c r="A19" t="s">
        <v>89</v>
      </c>
      <c r="B19">
        <v>39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1</v>
      </c>
      <c r="J19">
        <v>1</v>
      </c>
      <c r="L19" s="15" t="s">
        <v>75</v>
      </c>
      <c r="M19" s="109">
        <f t="shared" si="0"/>
        <v>0.31764705882352939</v>
      </c>
      <c r="N19" s="15">
        <f t="shared" si="0"/>
        <v>0</v>
      </c>
      <c r="O19" s="15">
        <f t="shared" si="0"/>
        <v>0</v>
      </c>
      <c r="P19" s="127">
        <f t="shared" si="0"/>
        <v>0.25</v>
      </c>
      <c r="Q19" s="15">
        <f>Q7^2</f>
        <v>1</v>
      </c>
      <c r="R19" s="15"/>
      <c r="S19" s="15"/>
      <c r="T19" s="15"/>
      <c r="U19" s="15"/>
    </row>
    <row r="20" spans="1:21" x14ac:dyDescent="0.25">
      <c r="A20" t="s">
        <v>89</v>
      </c>
      <c r="B20">
        <v>41</v>
      </c>
      <c r="C20">
        <v>-1</v>
      </c>
      <c r="D20">
        <v>-1</v>
      </c>
      <c r="E20">
        <v>-1</v>
      </c>
      <c r="F20">
        <v>-1</v>
      </c>
      <c r="G20">
        <v>1</v>
      </c>
      <c r="H20">
        <v>1</v>
      </c>
      <c r="I20">
        <v>1</v>
      </c>
      <c r="J20">
        <v>1</v>
      </c>
      <c r="L20" s="15" t="s">
        <v>76</v>
      </c>
      <c r="M20" s="109">
        <f t="shared" si="0"/>
        <v>1.4705882352941174E-3</v>
      </c>
      <c r="N20" s="15">
        <f t="shared" si="0"/>
        <v>0</v>
      </c>
      <c r="O20" s="15">
        <f t="shared" si="0"/>
        <v>0</v>
      </c>
      <c r="P20" s="15">
        <f t="shared" si="0"/>
        <v>0</v>
      </c>
      <c r="Q20" s="15">
        <f t="shared" si="0"/>
        <v>0</v>
      </c>
      <c r="R20" s="15">
        <f>R8^2</f>
        <v>1</v>
      </c>
      <c r="S20" s="15"/>
      <c r="T20" s="15"/>
      <c r="U20" s="15"/>
    </row>
    <row r="21" spans="1:21" ht="15.75" thickBot="1" x14ac:dyDescent="0.3">
      <c r="L21" s="15" t="s">
        <v>77</v>
      </c>
      <c r="M21" s="109">
        <f t="shared" si="0"/>
        <v>5.8823529411764696E-3</v>
      </c>
      <c r="N21" s="15">
        <f t="shared" si="0"/>
        <v>0</v>
      </c>
      <c r="O21" s="15">
        <f t="shared" si="0"/>
        <v>0</v>
      </c>
      <c r="P21" s="15">
        <f t="shared" si="0"/>
        <v>0</v>
      </c>
      <c r="Q21" s="15">
        <f t="shared" si="0"/>
        <v>0</v>
      </c>
      <c r="R21" s="127">
        <f t="shared" si="0"/>
        <v>0.25</v>
      </c>
      <c r="S21" s="15">
        <f>S9^2</f>
        <v>1</v>
      </c>
      <c r="T21" s="15"/>
      <c r="U21" s="15"/>
    </row>
    <row r="22" spans="1:21" ht="15.75" x14ac:dyDescent="0.25">
      <c r="B22" s="68">
        <f>AVERAGE(B3:B20)</f>
        <v>46</v>
      </c>
      <c r="D22" s="72">
        <f t="array" ref="D22">AVERAGE(IF(C3:C20=1,B3:B20))</f>
        <v>50</v>
      </c>
      <c r="E22" s="73">
        <f>T27+S27</f>
        <v>50</v>
      </c>
      <c r="F22" s="68"/>
      <c r="G22" s="72">
        <f t="array" ref="G22">AVERAGE(IF(E3:E20=1,B3:B20))</f>
        <v>46</v>
      </c>
      <c r="H22" s="73">
        <f>T27+Q27</f>
        <v>46</v>
      </c>
      <c r="L22" s="15" t="s">
        <v>78</v>
      </c>
      <c r="M22" s="109">
        <f t="shared" si="0"/>
        <v>5.8823529411764696E-3</v>
      </c>
      <c r="N22" s="15">
        <f t="shared" si="0"/>
        <v>0</v>
      </c>
      <c r="O22" s="15">
        <f t="shared" si="0"/>
        <v>0</v>
      </c>
      <c r="P22" s="15">
        <f t="shared" si="0"/>
        <v>0</v>
      </c>
      <c r="Q22" s="15">
        <f t="shared" si="0"/>
        <v>0</v>
      </c>
      <c r="R22" s="127">
        <f t="shared" si="0"/>
        <v>0.25</v>
      </c>
      <c r="S22" s="127">
        <f t="shared" si="0"/>
        <v>6.25E-2</v>
      </c>
      <c r="T22" s="15">
        <f>T10^2</f>
        <v>1</v>
      </c>
      <c r="U22" s="15"/>
    </row>
    <row r="23" spans="1:21" ht="16.5" thickBot="1" x14ac:dyDescent="0.3">
      <c r="B23" s="68"/>
      <c r="D23" s="76">
        <f t="array" ref="D23">AVERAGE(IF(C3:C20=0,B3:B20))</f>
        <v>46</v>
      </c>
      <c r="E23" s="77">
        <f>T27+R27</f>
        <v>46</v>
      </c>
      <c r="F23" s="68"/>
      <c r="G23" s="76">
        <f t="array" ref="G23">AVERAGE(IF(E3:E20=0,B3:B20))</f>
        <v>49</v>
      </c>
      <c r="H23" s="77">
        <f>T27+P27</f>
        <v>49</v>
      </c>
      <c r="L23" s="17" t="s">
        <v>79</v>
      </c>
      <c r="M23" s="110">
        <f t="shared" si="0"/>
        <v>2.3529411764705879E-2</v>
      </c>
      <c r="N23" s="17">
        <f t="shared" si="0"/>
        <v>0</v>
      </c>
      <c r="O23" s="17">
        <f t="shared" si="0"/>
        <v>0</v>
      </c>
      <c r="P23" s="17">
        <f t="shared" si="0"/>
        <v>0</v>
      </c>
      <c r="Q23" s="17">
        <f t="shared" si="0"/>
        <v>0</v>
      </c>
      <c r="R23" s="129">
        <f t="shared" si="0"/>
        <v>6.25E-2</v>
      </c>
      <c r="S23" s="128">
        <f t="shared" si="0"/>
        <v>0.25</v>
      </c>
      <c r="T23" s="128">
        <f>T11^2</f>
        <v>0.25</v>
      </c>
      <c r="U23" s="17">
        <f>U11^2</f>
        <v>1</v>
      </c>
    </row>
    <row r="24" spans="1:21" ht="16.5" thickBot="1" x14ac:dyDescent="0.3">
      <c r="B24" s="68"/>
      <c r="D24" s="74">
        <f t="array" ref="D24">AVERAGE(IF(C3:C20=-1,B3:B20))</f>
        <v>42</v>
      </c>
      <c r="E24" s="75">
        <f>T27-(S27+R27)</f>
        <v>42</v>
      </c>
      <c r="F24" s="68"/>
      <c r="G24" s="74">
        <f t="array" ref="G24">AVERAGE(IF(E3:E20=-1,B3:B20))</f>
        <v>43</v>
      </c>
      <c r="H24" s="75">
        <f>T27-(Q27+P27)</f>
        <v>43</v>
      </c>
    </row>
    <row r="26" spans="1:21" ht="15.75" x14ac:dyDescent="0.25">
      <c r="K26" s="69" t="s">
        <v>56</v>
      </c>
      <c r="L26" s="59" t="str">
        <f>J2</f>
        <v>2x4</v>
      </c>
      <c r="M26" s="59" t="str">
        <f>I2</f>
        <v>2x3</v>
      </c>
      <c r="N26" s="59" t="str">
        <f>H2</f>
        <v>1x4</v>
      </c>
      <c r="O26" s="59" t="str">
        <f>G2</f>
        <v>1x3</v>
      </c>
      <c r="P26" s="59" t="str">
        <f>F2</f>
        <v>B2</v>
      </c>
      <c r="Q26" t="str">
        <f>E2</f>
        <v>B1</v>
      </c>
      <c r="R26" t="str">
        <f>D2</f>
        <v>A2</v>
      </c>
      <c r="S26" t="str">
        <f>C2</f>
        <v>A1</v>
      </c>
      <c r="T26" s="59" t="s">
        <v>59</v>
      </c>
    </row>
    <row r="27" spans="1:21" ht="15.75" x14ac:dyDescent="0.25">
      <c r="K27" s="69" t="s">
        <v>58</v>
      </c>
      <c r="L27" s="68">
        <f t="array" ref="L27:T27">LINEST(B3:B20,C3:J20)</f>
        <v>1.0000000000000002</v>
      </c>
      <c r="M27" s="68">
        <v>-1.6215845185301648E-16</v>
      </c>
      <c r="N27" s="68">
        <v>-9.4205547521026495E-16</v>
      </c>
      <c r="O27" s="68">
        <v>1.112148824901007E-15</v>
      </c>
      <c r="P27" s="68">
        <v>3</v>
      </c>
      <c r="Q27" s="68">
        <v>5.1279004970228368E-16</v>
      </c>
      <c r="R27">
        <v>-5.1279004970228378E-16</v>
      </c>
      <c r="S27">
        <v>4.0000000000000009</v>
      </c>
      <c r="T27">
        <v>46</v>
      </c>
    </row>
    <row r="29" spans="1:21" ht="15.75" x14ac:dyDescent="0.25">
      <c r="L29" s="59"/>
      <c r="M29" s="59"/>
      <c r="N29" s="59"/>
      <c r="O29" s="59"/>
      <c r="P29" s="59"/>
      <c r="Q29" s="59"/>
      <c r="R29" s="5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6" sqref="L6"/>
    </sheetView>
  </sheetViews>
  <sheetFormatPr defaultRowHeight="15" x14ac:dyDescent="0.25"/>
  <cols>
    <col min="1" max="1" width="7.28515625" style="67" bestFit="1" customWidth="1"/>
    <col min="2" max="2" width="3" bestFit="1" customWidth="1"/>
    <col min="3" max="4" width="3.85546875" bestFit="1" customWidth="1"/>
    <col min="5" max="6" width="6.28515625" bestFit="1" customWidth="1"/>
    <col min="7" max="9" width="6.28515625" customWidth="1"/>
    <col min="10" max="10" width="2.28515625" customWidth="1"/>
    <col min="11" max="11" width="40.85546875" bestFit="1" customWidth="1"/>
    <col min="12" max="12" width="37" bestFit="1" customWidth="1"/>
    <col min="13" max="13" width="7" customWidth="1"/>
    <col min="14" max="14" width="37" bestFit="1" customWidth="1"/>
  </cols>
  <sheetData>
    <row r="1" spans="1:12" ht="15.75" thickBot="1" x14ac:dyDescent="0.3">
      <c r="A1" s="78" t="s">
        <v>27</v>
      </c>
      <c r="B1" s="106" t="s">
        <v>72</v>
      </c>
      <c r="C1" s="107" t="s">
        <v>73</v>
      </c>
      <c r="D1" s="107" t="s">
        <v>74</v>
      </c>
      <c r="E1" s="108" t="s">
        <v>75</v>
      </c>
      <c r="F1" s="106" t="s">
        <v>76</v>
      </c>
      <c r="G1" s="107" t="s">
        <v>77</v>
      </c>
      <c r="H1" s="107" t="s">
        <v>78</v>
      </c>
      <c r="I1" s="108" t="s">
        <v>79</v>
      </c>
    </row>
    <row r="2" spans="1:12" ht="15.75" thickBot="1" x14ac:dyDescent="0.3">
      <c r="A2">
        <v>51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K2" s="114" t="s">
        <v>62</v>
      </c>
      <c r="L2" s="79">
        <f>RSQ(A2:A19,B2:B19)</f>
        <v>0.56470588235294128</v>
      </c>
    </row>
    <row r="3" spans="1:12" ht="15.75" thickBot="1" x14ac:dyDescent="0.3">
      <c r="A3">
        <v>49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K3" s="20"/>
    </row>
    <row r="4" spans="1:12" ht="15.75" thickBot="1" x14ac:dyDescent="0.3">
      <c r="A4">
        <v>47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K4" s="85" t="s">
        <v>91</v>
      </c>
      <c r="L4" s="82">
        <f>RSQ(A2:A19,C2:C19)</f>
        <v>0.14117647058823532</v>
      </c>
    </row>
    <row r="5" spans="1:12" ht="15.75" thickBot="1" x14ac:dyDescent="0.3">
      <c r="A5">
        <v>45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K5" s="20"/>
    </row>
    <row r="6" spans="1:12" ht="15.75" thickBot="1" x14ac:dyDescent="0.3">
      <c r="A6">
        <v>42</v>
      </c>
      <c r="B6">
        <v>-1</v>
      </c>
      <c r="C6">
        <v>-1</v>
      </c>
      <c r="D6">
        <v>1</v>
      </c>
      <c r="E6">
        <v>0</v>
      </c>
      <c r="F6">
        <v>-1</v>
      </c>
      <c r="G6">
        <v>0</v>
      </c>
      <c r="H6">
        <v>-1</v>
      </c>
      <c r="I6">
        <v>0</v>
      </c>
      <c r="K6" s="85" t="s">
        <v>61</v>
      </c>
      <c r="L6" s="82">
        <f>RSQ(A2:A19,C2:C19-TREND(C2:C19,B2:B19))</f>
        <v>1.0311907257791002E-33</v>
      </c>
    </row>
    <row r="7" spans="1:12" ht="15.75" thickBot="1" x14ac:dyDescent="0.3">
      <c r="A7">
        <v>42</v>
      </c>
      <c r="B7">
        <v>-1</v>
      </c>
      <c r="C7">
        <v>-1</v>
      </c>
      <c r="D7">
        <v>1</v>
      </c>
      <c r="E7">
        <v>0</v>
      </c>
      <c r="F7">
        <v>-1</v>
      </c>
      <c r="G7">
        <v>0</v>
      </c>
      <c r="H7">
        <v>-1</v>
      </c>
      <c r="I7">
        <v>0</v>
      </c>
      <c r="K7" s="20"/>
    </row>
    <row r="8" spans="1:12" x14ac:dyDescent="0.25">
      <c r="A8">
        <v>55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K8" s="115" t="s">
        <v>63</v>
      </c>
      <c r="L8" s="116" t="s">
        <v>92</v>
      </c>
    </row>
    <row r="9" spans="1:12" x14ac:dyDescent="0.25">
      <c r="A9">
        <v>51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K9" s="117">
        <f t="array" ref="K9:K26">TREND(C2:C19,B2:B19)</f>
        <v>0.49999999999999994</v>
      </c>
      <c r="L9" s="118">
        <f t="array" ref="L9:L26">$C$2:$C$19-TREND($C$2:$C$19,B2:B19)</f>
        <v>-0.49999999999999994</v>
      </c>
    </row>
    <row r="10" spans="1:12" x14ac:dyDescent="0.25">
      <c r="A10">
        <v>52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K10" s="117">
        <v>0.49999999999999994</v>
      </c>
      <c r="L10" s="118">
        <v>-0.49999999999999994</v>
      </c>
    </row>
    <row r="11" spans="1:12" x14ac:dyDescent="0.25">
      <c r="A11">
        <v>48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K11" s="117">
        <v>0</v>
      </c>
      <c r="L11" s="118">
        <v>1</v>
      </c>
    </row>
    <row r="12" spans="1:12" x14ac:dyDescent="0.25">
      <c r="A12">
        <v>45</v>
      </c>
      <c r="B12">
        <v>-1</v>
      </c>
      <c r="C12">
        <v>-1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K12" s="117">
        <v>0</v>
      </c>
      <c r="L12" s="118">
        <v>1</v>
      </c>
    </row>
    <row r="13" spans="1:12" x14ac:dyDescent="0.25">
      <c r="A13">
        <v>43</v>
      </c>
      <c r="B13">
        <v>-1</v>
      </c>
      <c r="C13">
        <v>-1</v>
      </c>
      <c r="D13">
        <v>0</v>
      </c>
      <c r="E13">
        <v>1</v>
      </c>
      <c r="F13">
        <v>0</v>
      </c>
      <c r="G13">
        <v>-1</v>
      </c>
      <c r="H13">
        <v>0</v>
      </c>
      <c r="I13">
        <v>-1</v>
      </c>
      <c r="K13" s="117">
        <v>-0.49999999999999994</v>
      </c>
      <c r="L13" s="118">
        <v>-0.5</v>
      </c>
    </row>
    <row r="14" spans="1:12" x14ac:dyDescent="0.25">
      <c r="A14">
        <v>45</v>
      </c>
      <c r="B14">
        <v>1</v>
      </c>
      <c r="C14">
        <v>0</v>
      </c>
      <c r="D14">
        <v>-1</v>
      </c>
      <c r="E14">
        <v>-1</v>
      </c>
      <c r="F14">
        <v>-1</v>
      </c>
      <c r="G14">
        <v>-1</v>
      </c>
      <c r="H14">
        <v>0</v>
      </c>
      <c r="I14">
        <v>0</v>
      </c>
      <c r="K14" s="117">
        <v>-0.49999999999999994</v>
      </c>
      <c r="L14" s="118">
        <v>-0.5</v>
      </c>
    </row>
    <row r="15" spans="1:12" x14ac:dyDescent="0.25">
      <c r="A15">
        <v>49</v>
      </c>
      <c r="B15">
        <v>1</v>
      </c>
      <c r="C15">
        <v>0</v>
      </c>
      <c r="D15">
        <v>-1</v>
      </c>
      <c r="E15">
        <v>-1</v>
      </c>
      <c r="F15">
        <v>-1</v>
      </c>
      <c r="G15">
        <v>-1</v>
      </c>
      <c r="H15">
        <v>0</v>
      </c>
      <c r="I15">
        <v>0</v>
      </c>
      <c r="K15" s="117">
        <v>0.49999999999999994</v>
      </c>
      <c r="L15" s="118">
        <v>-0.49999999999999994</v>
      </c>
    </row>
    <row r="16" spans="1:12" x14ac:dyDescent="0.25">
      <c r="A16">
        <v>42</v>
      </c>
      <c r="B16">
        <v>0</v>
      </c>
      <c r="C16">
        <v>1</v>
      </c>
      <c r="D16">
        <v>-1</v>
      </c>
      <c r="E16">
        <v>-1</v>
      </c>
      <c r="F16">
        <v>0</v>
      </c>
      <c r="G16">
        <v>0</v>
      </c>
      <c r="H16">
        <v>-1</v>
      </c>
      <c r="I16">
        <v>-1</v>
      </c>
      <c r="K16" s="117">
        <v>0.49999999999999994</v>
      </c>
      <c r="L16" s="118">
        <v>-0.49999999999999994</v>
      </c>
    </row>
    <row r="17" spans="1:12" x14ac:dyDescent="0.25">
      <c r="A17">
        <v>42</v>
      </c>
      <c r="B17">
        <v>0</v>
      </c>
      <c r="C17">
        <v>1</v>
      </c>
      <c r="D17">
        <v>-1</v>
      </c>
      <c r="E17">
        <v>-1</v>
      </c>
      <c r="F17">
        <v>0</v>
      </c>
      <c r="G17">
        <v>0</v>
      </c>
      <c r="H17">
        <v>-1</v>
      </c>
      <c r="I17">
        <v>-1</v>
      </c>
      <c r="K17" s="117">
        <v>0</v>
      </c>
      <c r="L17" s="118">
        <v>1</v>
      </c>
    </row>
    <row r="18" spans="1:12" x14ac:dyDescent="0.25">
      <c r="A18">
        <v>39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1</v>
      </c>
      <c r="K18" s="117">
        <v>0</v>
      </c>
      <c r="L18" s="118">
        <v>1</v>
      </c>
    </row>
    <row r="19" spans="1:12" x14ac:dyDescent="0.25">
      <c r="A19">
        <v>41</v>
      </c>
      <c r="B19">
        <v>-1</v>
      </c>
      <c r="C19">
        <v>-1</v>
      </c>
      <c r="D19">
        <v>-1</v>
      </c>
      <c r="E19">
        <v>-1</v>
      </c>
      <c r="F19">
        <v>1</v>
      </c>
      <c r="G19">
        <v>1</v>
      </c>
      <c r="H19">
        <v>1</v>
      </c>
      <c r="I19">
        <v>1</v>
      </c>
      <c r="K19" s="117">
        <v>-0.49999999999999994</v>
      </c>
      <c r="L19" s="118">
        <v>-0.5</v>
      </c>
    </row>
    <row r="20" spans="1:12" x14ac:dyDescent="0.25">
      <c r="K20" s="117">
        <v>-0.49999999999999994</v>
      </c>
      <c r="L20" s="118">
        <v>-0.5</v>
      </c>
    </row>
    <row r="21" spans="1:12" x14ac:dyDescent="0.25">
      <c r="K21" s="117">
        <v>0.49999999999999994</v>
      </c>
      <c r="L21" s="118">
        <v>-0.49999999999999994</v>
      </c>
    </row>
    <row r="22" spans="1:12" x14ac:dyDescent="0.25">
      <c r="K22" s="117">
        <v>0.49999999999999994</v>
      </c>
      <c r="L22" s="118">
        <v>-0.49999999999999994</v>
      </c>
    </row>
    <row r="23" spans="1:12" x14ac:dyDescent="0.25">
      <c r="K23" s="117">
        <v>0</v>
      </c>
      <c r="L23" s="118">
        <v>1</v>
      </c>
    </row>
    <row r="24" spans="1:12" x14ac:dyDescent="0.25">
      <c r="K24" s="117">
        <v>0</v>
      </c>
      <c r="L24" s="118">
        <v>1</v>
      </c>
    </row>
    <row r="25" spans="1:12" x14ac:dyDescent="0.25">
      <c r="K25" s="117">
        <v>-0.49999999999999994</v>
      </c>
      <c r="L25" s="118">
        <v>-0.5</v>
      </c>
    </row>
    <row r="26" spans="1:12" ht="15.75" thickBot="1" x14ac:dyDescent="0.3">
      <c r="K26" s="119">
        <v>-0.49999999999999994</v>
      </c>
      <c r="L26" s="120">
        <v>-0.5</v>
      </c>
    </row>
    <row r="27" spans="1:12" ht="15.75" thickBot="1" x14ac:dyDescent="0.3"/>
    <row r="28" spans="1:12" ht="15.75" thickBot="1" x14ac:dyDescent="0.3">
      <c r="K28" s="81" t="s">
        <v>95</v>
      </c>
      <c r="L28" s="82">
        <f>RSQ(A2:A19,L9:L26)</f>
        <v>1.0311907257791002E-33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19"/>
  <sheetViews>
    <sheetView tabSelected="1" workbookViewId="0">
      <selection activeCell="N8" sqref="N8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3.28515625" bestFit="1" customWidth="1"/>
    <col min="5" max="6" width="3.140625" bestFit="1" customWidth="1"/>
    <col min="7" max="10" width="4" bestFit="1" customWidth="1"/>
    <col min="11" max="11" width="2.5703125" customWidth="1"/>
    <col min="12" max="12" width="16.42578125" bestFit="1" customWidth="1"/>
    <col min="13" max="13" width="10.140625" customWidth="1"/>
    <col min="14" max="17" width="5.5703125" bestFit="1" customWidth="1"/>
  </cols>
  <sheetData>
    <row r="1" spans="1:20" ht="30.75" thickBot="1" x14ac:dyDescent="0.3">
      <c r="A1" s="94" t="s">
        <v>71</v>
      </c>
      <c r="B1" s="22" t="s">
        <v>27</v>
      </c>
      <c r="C1" s="22" t="s">
        <v>72</v>
      </c>
      <c r="D1" s="22" t="s">
        <v>73</v>
      </c>
      <c r="E1" s="22" t="s">
        <v>74</v>
      </c>
      <c r="F1" s="22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20" ht="15.75" thickBot="1" x14ac:dyDescent="0.3">
      <c r="A2" s="126" t="s">
        <v>80</v>
      </c>
      <c r="B2" s="121">
        <v>51</v>
      </c>
      <c r="C2" s="24">
        <v>1</v>
      </c>
      <c r="D2" s="24">
        <v>0</v>
      </c>
      <c r="E2" s="24">
        <v>1</v>
      </c>
      <c r="F2" s="24">
        <v>0</v>
      </c>
      <c r="G2" s="87">
        <v>1</v>
      </c>
      <c r="H2" s="87">
        <v>0</v>
      </c>
      <c r="I2" s="87">
        <v>0</v>
      </c>
      <c r="J2" s="88">
        <v>0</v>
      </c>
      <c r="K2" s="89"/>
      <c r="L2" s="60"/>
      <c r="M2" s="61" t="s">
        <v>44</v>
      </c>
      <c r="N2" s="113">
        <f>DEVSQ(B2:B19)</f>
        <v>340</v>
      </c>
    </row>
    <row r="3" spans="1:20" x14ac:dyDescent="0.25">
      <c r="A3" s="126" t="s">
        <v>80</v>
      </c>
      <c r="B3" s="122">
        <v>49</v>
      </c>
      <c r="C3" s="25">
        <v>1</v>
      </c>
      <c r="D3" s="25">
        <v>0</v>
      </c>
      <c r="E3" s="25">
        <v>1</v>
      </c>
      <c r="F3" s="25">
        <v>0</v>
      </c>
      <c r="G3" s="11">
        <v>1</v>
      </c>
      <c r="H3" s="11">
        <v>0</v>
      </c>
      <c r="I3" s="11">
        <v>0</v>
      </c>
      <c r="J3" s="90">
        <v>0</v>
      </c>
      <c r="K3" s="11"/>
    </row>
    <row r="4" spans="1:20" x14ac:dyDescent="0.25">
      <c r="A4" s="126" t="s">
        <v>81</v>
      </c>
      <c r="B4" s="89">
        <v>47</v>
      </c>
      <c r="C4" s="11">
        <v>0</v>
      </c>
      <c r="D4" s="11">
        <v>1</v>
      </c>
      <c r="E4" s="11">
        <v>1</v>
      </c>
      <c r="F4" s="11">
        <v>0</v>
      </c>
      <c r="G4" s="11">
        <v>0</v>
      </c>
      <c r="H4" s="11">
        <v>0</v>
      </c>
      <c r="I4" s="11">
        <v>1</v>
      </c>
      <c r="J4" s="90">
        <v>0</v>
      </c>
      <c r="K4" s="11"/>
    </row>
    <row r="5" spans="1:20" ht="15.75" thickBot="1" x14ac:dyDescent="0.3">
      <c r="A5" s="126" t="s">
        <v>81</v>
      </c>
      <c r="B5" s="89">
        <v>45</v>
      </c>
      <c r="C5" s="11">
        <v>0</v>
      </c>
      <c r="D5" s="11">
        <v>1</v>
      </c>
      <c r="E5" s="11">
        <v>1</v>
      </c>
      <c r="F5" s="11">
        <v>0</v>
      </c>
      <c r="G5" s="11">
        <v>0</v>
      </c>
      <c r="H5" s="11">
        <v>0</v>
      </c>
      <c r="I5" s="11">
        <v>1</v>
      </c>
      <c r="J5" s="90">
        <v>0</v>
      </c>
      <c r="K5" s="11"/>
      <c r="L5" s="23"/>
    </row>
    <row r="6" spans="1:20" x14ac:dyDescent="0.25">
      <c r="A6" s="126" t="s">
        <v>82</v>
      </c>
      <c r="B6" s="89">
        <v>42</v>
      </c>
      <c r="C6" s="11">
        <v>-1</v>
      </c>
      <c r="D6" s="11">
        <v>-1</v>
      </c>
      <c r="E6" s="11">
        <v>1</v>
      </c>
      <c r="F6" s="11">
        <v>0</v>
      </c>
      <c r="G6" s="11">
        <v>-1</v>
      </c>
      <c r="H6" s="11">
        <v>0</v>
      </c>
      <c r="I6" s="11">
        <v>-1</v>
      </c>
      <c r="J6" s="90">
        <v>0</v>
      </c>
      <c r="K6" s="11"/>
      <c r="L6" s="23"/>
      <c r="M6" s="26" t="s">
        <v>35</v>
      </c>
      <c r="N6" s="27"/>
      <c r="O6" s="27"/>
      <c r="P6" s="96"/>
      <c r="Q6" s="26" t="s">
        <v>36</v>
      </c>
      <c r="R6" s="27"/>
      <c r="S6" s="27"/>
      <c r="T6" s="96"/>
    </row>
    <row r="7" spans="1:20" ht="15.75" thickBot="1" x14ac:dyDescent="0.3">
      <c r="A7" s="126" t="s">
        <v>82</v>
      </c>
      <c r="B7" s="89">
        <v>42</v>
      </c>
      <c r="C7" s="11">
        <v>-1</v>
      </c>
      <c r="D7" s="11">
        <v>-1</v>
      </c>
      <c r="E7" s="11">
        <v>1</v>
      </c>
      <c r="F7" s="11">
        <v>0</v>
      </c>
      <c r="G7" s="11">
        <v>-1</v>
      </c>
      <c r="H7" s="11">
        <v>0</v>
      </c>
      <c r="I7" s="11">
        <v>-1</v>
      </c>
      <c r="J7" s="90">
        <v>0</v>
      </c>
      <c r="K7" s="11"/>
      <c r="L7" s="23"/>
      <c r="M7" s="28" t="s">
        <v>72</v>
      </c>
      <c r="N7" s="29" t="s">
        <v>73</v>
      </c>
      <c r="O7" s="29" t="s">
        <v>74</v>
      </c>
      <c r="P7" s="35" t="s">
        <v>75</v>
      </c>
      <c r="Q7" s="97" t="s">
        <v>80</v>
      </c>
      <c r="R7" s="29" t="s">
        <v>83</v>
      </c>
      <c r="S7" s="98" t="s">
        <v>81</v>
      </c>
      <c r="T7" s="35" t="s">
        <v>84</v>
      </c>
    </row>
    <row r="8" spans="1:20" x14ac:dyDescent="0.25">
      <c r="A8" s="126" t="s">
        <v>83</v>
      </c>
      <c r="B8" s="89">
        <v>55</v>
      </c>
      <c r="C8" s="11">
        <v>1</v>
      </c>
      <c r="D8" s="11">
        <v>0</v>
      </c>
      <c r="E8" s="11">
        <v>0</v>
      </c>
      <c r="F8" s="11">
        <v>1</v>
      </c>
      <c r="G8" s="11">
        <v>0</v>
      </c>
      <c r="H8" s="11">
        <v>1</v>
      </c>
      <c r="I8" s="11">
        <v>0</v>
      </c>
      <c r="J8" s="90">
        <v>0</v>
      </c>
      <c r="K8" s="11"/>
      <c r="L8" s="30" t="s">
        <v>43</v>
      </c>
      <c r="M8" s="124">
        <f>RSQ($B$2:$B$19,C2:C19)</f>
        <v>0.56470588235294128</v>
      </c>
      <c r="N8" s="125">
        <f>RSQ($B$2:$B$19,D2:D19-TREND(D2:D19,$C2:C19))</f>
        <v>1.0311907257791002E-33</v>
      </c>
      <c r="O8" s="125">
        <f>RSQ($B$2:$B$19,E2:E19-TREND(E2:E19,$C2:D19))</f>
        <v>7.9411764705882348E-2</v>
      </c>
      <c r="P8" s="132">
        <f>RSQ($B$2:$B$19,F2:F19-TREND(F2:F19,$C2:E19))</f>
        <v>0.23823529411764705</v>
      </c>
      <c r="Q8" s="132">
        <f>RSQ($B$2:$B$19,G2:G19-TREND(G2:G19,$C2:F19))</f>
        <v>1.4705882352941068E-3</v>
      </c>
      <c r="R8" s="132">
        <f>RSQ($B$2:$B$19,H2:H19-TREND(H2:H19,$C2:G19))</f>
        <v>4.4117647058823616E-3</v>
      </c>
      <c r="S8" s="132">
        <f>RSQ($B$2:$B$19,I2:I19-TREND(I2:I19,$C2:H19))</f>
        <v>4.4117647058823763E-3</v>
      </c>
      <c r="T8" s="132">
        <f>RSQ($B$2:$B$19,J2:J19-TREND(J2:J19,$C2:I19))</f>
        <v>1.3235294117647012E-2</v>
      </c>
    </row>
    <row r="9" spans="1:20" ht="15.75" thickBot="1" x14ac:dyDescent="0.3">
      <c r="A9" s="126" t="s">
        <v>83</v>
      </c>
      <c r="B9" s="89">
        <v>51</v>
      </c>
      <c r="C9" s="11">
        <v>1</v>
      </c>
      <c r="D9" s="11">
        <v>0</v>
      </c>
      <c r="E9" s="11">
        <v>0</v>
      </c>
      <c r="F9" s="11">
        <v>1</v>
      </c>
      <c r="G9" s="11">
        <v>0</v>
      </c>
      <c r="H9" s="11">
        <v>1</v>
      </c>
      <c r="I9" s="11">
        <v>0</v>
      </c>
      <c r="J9" s="90">
        <v>0</v>
      </c>
      <c r="K9" s="11"/>
      <c r="L9" s="99" t="s">
        <v>17</v>
      </c>
      <c r="M9" s="54">
        <f>M8*$N$2</f>
        <v>192.00000000000003</v>
      </c>
      <c r="N9" s="123">
        <f>N8*$N$2</f>
        <v>3.5060484676489407E-31</v>
      </c>
      <c r="O9" s="123">
        <f t="shared" ref="O9:T9" si="0">O8*$N$2</f>
        <v>27</v>
      </c>
      <c r="P9" s="34">
        <f t="shared" si="0"/>
        <v>81</v>
      </c>
      <c r="Q9" s="123">
        <f t="shared" si="0"/>
        <v>0.49999999999999628</v>
      </c>
      <c r="R9" s="123">
        <f t="shared" si="0"/>
        <v>1.5000000000000029</v>
      </c>
      <c r="S9" s="123">
        <f t="shared" si="0"/>
        <v>1.500000000000008</v>
      </c>
      <c r="T9" s="34">
        <f t="shared" si="0"/>
        <v>4.499999999999984</v>
      </c>
    </row>
    <row r="10" spans="1:20" x14ac:dyDescent="0.25">
      <c r="A10" s="126" t="s">
        <v>84</v>
      </c>
      <c r="B10" s="89">
        <v>52</v>
      </c>
      <c r="C10" s="11">
        <v>0</v>
      </c>
      <c r="D10" s="11">
        <v>1</v>
      </c>
      <c r="E10" s="11">
        <v>0</v>
      </c>
      <c r="F10" s="11">
        <v>1</v>
      </c>
      <c r="G10" s="11">
        <v>0</v>
      </c>
      <c r="H10" s="11">
        <v>0</v>
      </c>
      <c r="I10" s="11">
        <v>0</v>
      </c>
      <c r="J10" s="90">
        <v>1</v>
      </c>
      <c r="K10" s="11"/>
    </row>
    <row r="11" spans="1:20" x14ac:dyDescent="0.25">
      <c r="A11" s="126" t="s">
        <v>84</v>
      </c>
      <c r="B11" s="89">
        <v>48</v>
      </c>
      <c r="C11" s="11">
        <v>0</v>
      </c>
      <c r="D11" s="11">
        <v>1</v>
      </c>
      <c r="E11" s="11">
        <v>0</v>
      </c>
      <c r="F11" s="11">
        <v>1</v>
      </c>
      <c r="G11" s="11">
        <v>0</v>
      </c>
      <c r="H11" s="11">
        <v>0</v>
      </c>
      <c r="I11" s="11">
        <v>0</v>
      </c>
      <c r="J11" s="90">
        <v>1</v>
      </c>
      <c r="K11" s="11"/>
      <c r="M11">
        <v>0.56470588235294128</v>
      </c>
      <c r="N11">
        <v>1.0311907257791002E-33</v>
      </c>
      <c r="O11">
        <v>7.9411764705882348E-2</v>
      </c>
      <c r="P11">
        <v>0.23823529411764705</v>
      </c>
      <c r="Q11">
        <v>1.4705882352941068E-3</v>
      </c>
      <c r="R11">
        <v>4.4117647058823616E-3</v>
      </c>
      <c r="S11">
        <v>4.4117647058823763E-3</v>
      </c>
      <c r="T11">
        <v>1.3235294117647012E-2</v>
      </c>
    </row>
    <row r="12" spans="1:20" x14ac:dyDescent="0.25">
      <c r="A12" s="126" t="s">
        <v>85</v>
      </c>
      <c r="B12" s="89">
        <v>45</v>
      </c>
      <c r="C12" s="11">
        <v>-1</v>
      </c>
      <c r="D12" s="11">
        <v>-1</v>
      </c>
      <c r="E12" s="11">
        <v>0</v>
      </c>
      <c r="F12" s="11">
        <v>1</v>
      </c>
      <c r="G12" s="11">
        <v>0</v>
      </c>
      <c r="H12" s="11">
        <v>-1</v>
      </c>
      <c r="I12" s="11">
        <v>0</v>
      </c>
      <c r="J12" s="90">
        <v>-1</v>
      </c>
      <c r="K12" s="11"/>
    </row>
    <row r="13" spans="1:20" x14ac:dyDescent="0.25">
      <c r="A13" s="126" t="s">
        <v>85</v>
      </c>
      <c r="B13" s="89">
        <v>43</v>
      </c>
      <c r="C13" s="11">
        <v>-1</v>
      </c>
      <c r="D13" s="11">
        <v>-1</v>
      </c>
      <c r="E13" s="11">
        <v>0</v>
      </c>
      <c r="F13" s="11">
        <v>1</v>
      </c>
      <c r="G13" s="11">
        <v>0</v>
      </c>
      <c r="H13" s="11">
        <v>-1</v>
      </c>
      <c r="I13" s="11">
        <v>0</v>
      </c>
      <c r="J13" s="90">
        <v>-1</v>
      </c>
      <c r="K13" s="11"/>
    </row>
    <row r="14" spans="1:20" x14ac:dyDescent="0.25">
      <c r="A14" s="126" t="s">
        <v>86</v>
      </c>
      <c r="B14" s="89">
        <v>45</v>
      </c>
      <c r="C14" s="11">
        <v>1</v>
      </c>
      <c r="D14" s="11">
        <v>0</v>
      </c>
      <c r="E14" s="11">
        <v>-1</v>
      </c>
      <c r="F14" s="11">
        <v>-1</v>
      </c>
      <c r="G14" s="11">
        <v>-1</v>
      </c>
      <c r="H14" s="11">
        <v>-1</v>
      </c>
      <c r="I14" s="11">
        <v>0</v>
      </c>
      <c r="J14" s="90">
        <v>0</v>
      </c>
      <c r="K14" s="11"/>
    </row>
    <row r="15" spans="1:20" x14ac:dyDescent="0.25">
      <c r="A15" s="126" t="s">
        <v>86</v>
      </c>
      <c r="B15" s="89">
        <v>49</v>
      </c>
      <c r="C15" s="11">
        <v>1</v>
      </c>
      <c r="D15" s="11">
        <v>0</v>
      </c>
      <c r="E15" s="11">
        <v>-1</v>
      </c>
      <c r="F15" s="11">
        <v>-1</v>
      </c>
      <c r="G15" s="11">
        <v>-1</v>
      </c>
      <c r="H15" s="11">
        <v>-1</v>
      </c>
      <c r="I15" s="11">
        <v>0</v>
      </c>
      <c r="J15" s="90">
        <v>0</v>
      </c>
      <c r="K15" s="11"/>
    </row>
    <row r="16" spans="1:20" x14ac:dyDescent="0.25">
      <c r="A16" s="126" t="s">
        <v>87</v>
      </c>
      <c r="B16" s="89">
        <v>42</v>
      </c>
      <c r="C16" s="11">
        <v>0</v>
      </c>
      <c r="D16" s="11">
        <v>1</v>
      </c>
      <c r="E16" s="11">
        <v>-1</v>
      </c>
      <c r="F16" s="11">
        <v>-1</v>
      </c>
      <c r="G16" s="11">
        <v>0</v>
      </c>
      <c r="H16" s="11">
        <v>0</v>
      </c>
      <c r="I16" s="11">
        <v>-1</v>
      </c>
      <c r="J16" s="90">
        <v>-1</v>
      </c>
      <c r="K16" s="11"/>
    </row>
    <row r="17" spans="1:11" x14ac:dyDescent="0.25">
      <c r="A17" s="126" t="s">
        <v>87</v>
      </c>
      <c r="B17" s="89">
        <v>42</v>
      </c>
      <c r="C17" s="11">
        <v>0</v>
      </c>
      <c r="D17" s="11">
        <v>1</v>
      </c>
      <c r="E17" s="11">
        <v>-1</v>
      </c>
      <c r="F17" s="11">
        <v>-1</v>
      </c>
      <c r="G17" s="11">
        <v>0</v>
      </c>
      <c r="H17" s="11">
        <v>0</v>
      </c>
      <c r="I17" s="11">
        <v>-1</v>
      </c>
      <c r="J17" s="90">
        <v>-1</v>
      </c>
      <c r="K17" s="11"/>
    </row>
    <row r="18" spans="1:11" x14ac:dyDescent="0.25">
      <c r="A18" s="126" t="s">
        <v>89</v>
      </c>
      <c r="B18" s="89">
        <v>39</v>
      </c>
      <c r="C18" s="11">
        <v>-1</v>
      </c>
      <c r="D18" s="11">
        <v>-1</v>
      </c>
      <c r="E18" s="11">
        <v>-1</v>
      </c>
      <c r="F18" s="11">
        <v>-1</v>
      </c>
      <c r="G18" s="11">
        <v>1</v>
      </c>
      <c r="H18" s="11">
        <v>1</v>
      </c>
      <c r="I18" s="11">
        <v>1</v>
      </c>
      <c r="J18" s="90">
        <v>1</v>
      </c>
      <c r="K18" s="11"/>
    </row>
    <row r="19" spans="1:11" ht="15.75" thickBot="1" x14ac:dyDescent="0.3">
      <c r="A19" s="126" t="s">
        <v>89</v>
      </c>
      <c r="B19" s="130">
        <v>41</v>
      </c>
      <c r="C19" s="131">
        <v>-1</v>
      </c>
      <c r="D19" s="131">
        <v>-1</v>
      </c>
      <c r="E19" s="131">
        <v>-1</v>
      </c>
      <c r="F19" s="131">
        <v>-1</v>
      </c>
      <c r="G19" s="92">
        <v>1</v>
      </c>
      <c r="H19" s="92">
        <v>1</v>
      </c>
      <c r="I19" s="92">
        <v>1</v>
      </c>
      <c r="J19" s="93">
        <v>1</v>
      </c>
      <c r="K19" s="1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O13" sqref="O13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3.28515625" bestFit="1" customWidth="1"/>
    <col min="5" max="6" width="3.140625" bestFit="1" customWidth="1"/>
    <col min="7" max="10" width="4" bestFit="1" customWidth="1"/>
    <col min="11" max="11" width="6.28515625" customWidth="1"/>
    <col min="12" max="12" width="16" customWidth="1"/>
    <col min="13" max="16" width="5.5703125" bestFit="1" customWidth="1"/>
    <col min="17" max="17" width="13.42578125" bestFit="1" customWidth="1"/>
    <col min="18" max="20" width="5.5703125" bestFit="1" customWidth="1"/>
    <col min="21" max="21" width="8.5703125" bestFit="1" customWidth="1"/>
    <col min="22" max="22" width="8" customWidth="1"/>
    <col min="23" max="23" width="6.5703125" bestFit="1" customWidth="1"/>
    <col min="24" max="24" width="8.5703125" bestFit="1" customWidth="1"/>
  </cols>
  <sheetData>
    <row r="1" spans="1:21" ht="30" x14ac:dyDescent="0.25">
      <c r="A1" s="94" t="s">
        <v>71</v>
      </c>
      <c r="B1" s="21" t="s">
        <v>27</v>
      </c>
      <c r="C1" s="22" t="s">
        <v>72</v>
      </c>
      <c r="D1" s="22" t="s">
        <v>73</v>
      </c>
      <c r="E1" s="22" t="s">
        <v>74</v>
      </c>
      <c r="F1" s="22" t="s">
        <v>75</v>
      </c>
      <c r="G1" s="22" t="s">
        <v>76</v>
      </c>
      <c r="H1" s="22" t="s">
        <v>77</v>
      </c>
      <c r="I1" s="22" t="s">
        <v>78</v>
      </c>
      <c r="J1" s="22" t="s">
        <v>79</v>
      </c>
      <c r="L1" t="s">
        <v>28</v>
      </c>
      <c r="O1" s="23"/>
    </row>
    <row r="2" spans="1:21" x14ac:dyDescent="0.25">
      <c r="A2" s="11" t="s">
        <v>80</v>
      </c>
      <c r="B2">
        <v>51</v>
      </c>
      <c r="C2" s="25">
        <f>VLOOKUP(A2,$A$23:$E$31,2,0)</f>
        <v>1</v>
      </c>
      <c r="D2" s="25">
        <f>VLOOKUP(A2,$A$23:$E$31,3,0)</f>
        <v>0</v>
      </c>
      <c r="E2" s="25">
        <f>VLOOKUP(A2,$A$23:$E$31,4,0)</f>
        <v>1</v>
      </c>
      <c r="F2" s="25">
        <f>VLOOKUP(A2,$A$23:$E$31,5,0)</f>
        <v>0</v>
      </c>
      <c r="G2" s="25">
        <f>C2*E2</f>
        <v>1</v>
      </c>
      <c r="H2" s="25">
        <f>C2*F2</f>
        <v>0</v>
      </c>
      <c r="I2" s="25">
        <f>D2*E2</f>
        <v>0</v>
      </c>
      <c r="J2" s="25">
        <f>D2*F2</f>
        <v>0</v>
      </c>
    </row>
    <row r="3" spans="1:21" ht="15.75" thickBot="1" x14ac:dyDescent="0.3">
      <c r="A3" s="11" t="s">
        <v>80</v>
      </c>
      <c r="B3">
        <v>49</v>
      </c>
      <c r="C3" s="25">
        <f t="shared" ref="C3:C19" si="0">VLOOKUP(A3,$A$23:$E$31,2,0)</f>
        <v>1</v>
      </c>
      <c r="D3" s="25">
        <f t="shared" ref="D3:D19" si="1">VLOOKUP(A3,$A$23:$E$31,3,0)</f>
        <v>0</v>
      </c>
      <c r="E3" s="25">
        <f t="shared" ref="E3:E19" si="2">VLOOKUP(A3,$A$23:$E$31,4,0)</f>
        <v>1</v>
      </c>
      <c r="F3" s="25">
        <f t="shared" ref="F3:F19" si="3">VLOOKUP(A3,$A$23:$E$31,5,0)</f>
        <v>0</v>
      </c>
      <c r="G3" s="25">
        <f t="shared" ref="G3:G19" si="4">C3*E3</f>
        <v>1</v>
      </c>
      <c r="H3" s="25">
        <f t="shared" ref="H3:H19" si="5">C3*F3</f>
        <v>0</v>
      </c>
      <c r="I3" s="25">
        <f t="shared" ref="I3:I19" si="6">D3*E3</f>
        <v>0</v>
      </c>
      <c r="J3" s="25">
        <f t="shared" ref="J3:J19" si="7">D3*F3</f>
        <v>0</v>
      </c>
      <c r="L3" t="s">
        <v>16</v>
      </c>
    </row>
    <row r="4" spans="1:21" x14ac:dyDescent="0.25">
      <c r="A4" s="11" t="s">
        <v>81</v>
      </c>
      <c r="B4">
        <v>47</v>
      </c>
      <c r="C4" s="25">
        <f t="shared" si="0"/>
        <v>0</v>
      </c>
      <c r="D4" s="25">
        <f t="shared" si="1"/>
        <v>1</v>
      </c>
      <c r="E4" s="25">
        <f t="shared" si="2"/>
        <v>1</v>
      </c>
      <c r="F4" s="25">
        <f t="shared" si="3"/>
        <v>0</v>
      </c>
      <c r="G4" s="25">
        <f t="shared" si="4"/>
        <v>0</v>
      </c>
      <c r="H4" s="25">
        <f t="shared" si="5"/>
        <v>0</v>
      </c>
      <c r="I4" s="25">
        <f t="shared" si="6"/>
        <v>1</v>
      </c>
      <c r="J4" s="25">
        <f t="shared" si="7"/>
        <v>0</v>
      </c>
      <c r="L4" s="18"/>
      <c r="M4" s="18" t="s">
        <v>18</v>
      </c>
      <c r="N4" s="18" t="s">
        <v>17</v>
      </c>
      <c r="O4" s="18" t="s">
        <v>19</v>
      </c>
      <c r="P4" s="18" t="s">
        <v>7</v>
      </c>
      <c r="Q4" s="18" t="s">
        <v>39</v>
      </c>
    </row>
    <row r="5" spans="1:21" x14ac:dyDescent="0.25">
      <c r="A5" s="11" t="s">
        <v>81</v>
      </c>
      <c r="B5">
        <v>45</v>
      </c>
      <c r="C5" s="25">
        <f t="shared" si="0"/>
        <v>0</v>
      </c>
      <c r="D5" s="25">
        <f t="shared" si="1"/>
        <v>1</v>
      </c>
      <c r="E5" s="25">
        <f t="shared" si="2"/>
        <v>1</v>
      </c>
      <c r="F5" s="25">
        <f t="shared" si="3"/>
        <v>0</v>
      </c>
      <c r="G5" s="25">
        <f t="shared" si="4"/>
        <v>0</v>
      </c>
      <c r="H5" s="25">
        <f t="shared" si="5"/>
        <v>0</v>
      </c>
      <c r="I5" s="25">
        <f t="shared" si="6"/>
        <v>1</v>
      </c>
      <c r="J5" s="25">
        <f t="shared" si="7"/>
        <v>0</v>
      </c>
      <c r="L5" s="15" t="s">
        <v>32</v>
      </c>
      <c r="M5" s="15">
        <v>8</v>
      </c>
      <c r="N5" s="15">
        <v>308</v>
      </c>
      <c r="O5" s="15">
        <v>38.5</v>
      </c>
      <c r="P5" s="19">
        <v>10.828124999999998</v>
      </c>
      <c r="Q5" s="83">
        <v>8.4647689765434189E-4</v>
      </c>
    </row>
    <row r="6" spans="1:21" x14ac:dyDescent="0.25">
      <c r="A6" s="11" t="s">
        <v>82</v>
      </c>
      <c r="B6">
        <v>42</v>
      </c>
      <c r="C6" s="25">
        <f t="shared" si="0"/>
        <v>-1</v>
      </c>
      <c r="D6" s="25">
        <f t="shared" si="1"/>
        <v>-1</v>
      </c>
      <c r="E6" s="25">
        <f t="shared" si="2"/>
        <v>1</v>
      </c>
      <c r="F6" s="25">
        <f t="shared" si="3"/>
        <v>0</v>
      </c>
      <c r="G6" s="25">
        <f t="shared" si="4"/>
        <v>-1</v>
      </c>
      <c r="H6" s="25">
        <f t="shared" si="5"/>
        <v>0</v>
      </c>
      <c r="I6" s="25">
        <f t="shared" si="6"/>
        <v>-1</v>
      </c>
      <c r="J6" s="25">
        <f t="shared" si="7"/>
        <v>0</v>
      </c>
      <c r="L6" s="15" t="s">
        <v>33</v>
      </c>
      <c r="M6" s="15">
        <v>9</v>
      </c>
      <c r="N6" s="15">
        <v>32.000000000000007</v>
      </c>
      <c r="O6" s="19">
        <v>3.5555555555555562</v>
      </c>
      <c r="P6" s="15"/>
      <c r="Q6" s="15"/>
    </row>
    <row r="7" spans="1:21" ht="15.75" thickBot="1" x14ac:dyDescent="0.3">
      <c r="A7" s="11" t="s">
        <v>82</v>
      </c>
      <c r="B7">
        <v>42</v>
      </c>
      <c r="C7" s="25">
        <f t="shared" si="0"/>
        <v>-1</v>
      </c>
      <c r="D7" s="25">
        <f t="shared" si="1"/>
        <v>-1</v>
      </c>
      <c r="E7" s="25">
        <f t="shared" si="2"/>
        <v>1</v>
      </c>
      <c r="F7" s="25">
        <f t="shared" si="3"/>
        <v>0</v>
      </c>
      <c r="G7" s="25">
        <f t="shared" si="4"/>
        <v>-1</v>
      </c>
      <c r="H7" s="25">
        <f t="shared" si="5"/>
        <v>0</v>
      </c>
      <c r="I7" s="25">
        <f t="shared" si="6"/>
        <v>-1</v>
      </c>
      <c r="J7" s="25">
        <f t="shared" si="7"/>
        <v>0</v>
      </c>
      <c r="L7" s="17" t="s">
        <v>11</v>
      </c>
      <c r="M7" s="17">
        <v>17</v>
      </c>
      <c r="N7" s="17">
        <v>340</v>
      </c>
      <c r="O7" s="17"/>
      <c r="P7" s="17"/>
      <c r="Q7" s="17"/>
    </row>
    <row r="8" spans="1:21" x14ac:dyDescent="0.25">
      <c r="A8" s="11" t="s">
        <v>83</v>
      </c>
      <c r="B8">
        <v>55</v>
      </c>
      <c r="C8" s="25">
        <f t="shared" si="0"/>
        <v>1</v>
      </c>
      <c r="D8" s="25">
        <f t="shared" si="1"/>
        <v>0</v>
      </c>
      <c r="E8" s="25">
        <f t="shared" si="2"/>
        <v>0</v>
      </c>
      <c r="F8" s="25">
        <f t="shared" si="3"/>
        <v>1</v>
      </c>
      <c r="G8" s="25">
        <f t="shared" si="4"/>
        <v>0</v>
      </c>
      <c r="H8" s="25">
        <f t="shared" si="5"/>
        <v>1</v>
      </c>
      <c r="I8" s="25">
        <f t="shared" si="6"/>
        <v>0</v>
      </c>
      <c r="J8" s="25">
        <f t="shared" si="7"/>
        <v>0</v>
      </c>
    </row>
    <row r="9" spans="1:21" ht="15.75" thickBot="1" x14ac:dyDescent="0.3">
      <c r="A9" s="11" t="s">
        <v>83</v>
      </c>
      <c r="B9">
        <v>51</v>
      </c>
      <c r="C9" s="25">
        <f t="shared" si="0"/>
        <v>1</v>
      </c>
      <c r="D9" s="25">
        <f t="shared" si="1"/>
        <v>0</v>
      </c>
      <c r="E9" s="25">
        <f t="shared" si="2"/>
        <v>0</v>
      </c>
      <c r="F9" s="25">
        <f t="shared" si="3"/>
        <v>1</v>
      </c>
      <c r="G9" s="25">
        <f t="shared" si="4"/>
        <v>0</v>
      </c>
      <c r="H9" s="25">
        <f t="shared" si="5"/>
        <v>1</v>
      </c>
      <c r="I9" s="25">
        <f t="shared" si="6"/>
        <v>0</v>
      </c>
      <c r="J9" s="25">
        <f t="shared" si="7"/>
        <v>0</v>
      </c>
      <c r="L9" s="23"/>
    </row>
    <row r="10" spans="1:21" x14ac:dyDescent="0.25">
      <c r="A10" s="11" t="s">
        <v>84</v>
      </c>
      <c r="B10">
        <v>52</v>
      </c>
      <c r="C10" s="25">
        <f t="shared" si="0"/>
        <v>0</v>
      </c>
      <c r="D10" s="25">
        <f t="shared" si="1"/>
        <v>1</v>
      </c>
      <c r="E10" s="25">
        <f t="shared" si="2"/>
        <v>0</v>
      </c>
      <c r="F10" s="25">
        <f t="shared" si="3"/>
        <v>1</v>
      </c>
      <c r="G10" s="25">
        <f t="shared" si="4"/>
        <v>0</v>
      </c>
      <c r="H10" s="25">
        <f t="shared" si="5"/>
        <v>0</v>
      </c>
      <c r="I10" s="25">
        <f t="shared" si="6"/>
        <v>0</v>
      </c>
      <c r="J10" s="25">
        <f t="shared" si="7"/>
        <v>1</v>
      </c>
      <c r="L10" s="23"/>
      <c r="M10" s="26" t="s">
        <v>35</v>
      </c>
      <c r="N10" s="27"/>
      <c r="O10" s="27"/>
      <c r="P10" s="96"/>
      <c r="Q10" s="26" t="s">
        <v>36</v>
      </c>
      <c r="R10" s="27"/>
      <c r="S10" s="27"/>
      <c r="T10" s="96"/>
    </row>
    <row r="11" spans="1:21" ht="15.75" thickBot="1" x14ac:dyDescent="0.3">
      <c r="A11" s="11" t="s">
        <v>84</v>
      </c>
      <c r="B11">
        <v>48</v>
      </c>
      <c r="C11" s="25">
        <f t="shared" si="0"/>
        <v>0</v>
      </c>
      <c r="D11" s="25">
        <f t="shared" si="1"/>
        <v>1</v>
      </c>
      <c r="E11" s="25">
        <f t="shared" si="2"/>
        <v>0</v>
      </c>
      <c r="F11" s="25">
        <f t="shared" si="3"/>
        <v>1</v>
      </c>
      <c r="G11" s="25">
        <f t="shared" si="4"/>
        <v>0</v>
      </c>
      <c r="H11" s="25">
        <f t="shared" si="5"/>
        <v>0</v>
      </c>
      <c r="I11" s="25">
        <f t="shared" si="6"/>
        <v>0</v>
      </c>
      <c r="J11" s="25">
        <f t="shared" si="7"/>
        <v>1</v>
      </c>
      <c r="L11" s="23"/>
      <c r="M11" s="28" t="s">
        <v>72</v>
      </c>
      <c r="N11" s="29" t="s">
        <v>73</v>
      </c>
      <c r="O11" s="29" t="s">
        <v>74</v>
      </c>
      <c r="P11" s="35" t="s">
        <v>75</v>
      </c>
      <c r="Q11" s="97" t="s">
        <v>80</v>
      </c>
      <c r="R11" s="29" t="s">
        <v>83</v>
      </c>
      <c r="S11" s="98" t="s">
        <v>81</v>
      </c>
      <c r="T11" s="35" t="s">
        <v>84</v>
      </c>
    </row>
    <row r="12" spans="1:21" x14ac:dyDescent="0.25">
      <c r="A12" s="11" t="s">
        <v>85</v>
      </c>
      <c r="B12">
        <v>45</v>
      </c>
      <c r="C12" s="25">
        <f t="shared" si="0"/>
        <v>-1</v>
      </c>
      <c r="D12" s="25">
        <f t="shared" si="1"/>
        <v>-1</v>
      </c>
      <c r="E12" s="25">
        <f t="shared" si="2"/>
        <v>0</v>
      </c>
      <c r="F12" s="25">
        <f t="shared" si="3"/>
        <v>1</v>
      </c>
      <c r="G12" s="25">
        <f t="shared" si="4"/>
        <v>0</v>
      </c>
      <c r="H12" s="25">
        <f t="shared" si="5"/>
        <v>-1</v>
      </c>
      <c r="I12" s="25">
        <f t="shared" si="6"/>
        <v>0</v>
      </c>
      <c r="J12" s="25">
        <f t="shared" si="7"/>
        <v>-1</v>
      </c>
      <c r="L12" s="30" t="s">
        <v>43</v>
      </c>
      <c r="M12" s="31">
        <f>RSQ($B$2:$B$19,C2:C19)</f>
        <v>0.56470588235294128</v>
      </c>
      <c r="N12" s="32">
        <f>RSQ($B$2:$B$19,D2:D19-TREND(D2:D19,$C2:C19))</f>
        <v>1.0311907257791002E-33</v>
      </c>
      <c r="O12" s="31">
        <f>RSQ($B$2:$B$19,E2:E19-TREND(E2:E19,$C2:D19))</f>
        <v>7.9411764705882348E-2</v>
      </c>
      <c r="P12" s="32">
        <f>RSQ($B$2:$B$19,F2:F19-TREND(F2:F19,$C2:E19))</f>
        <v>0.23823529411764705</v>
      </c>
      <c r="Q12" s="32">
        <f>RSQ($B$2:$B$19,G2:G19-TREND(G2:G19,$C2:F19))</f>
        <v>1.4705882352941068E-3</v>
      </c>
      <c r="R12" s="32">
        <f>RSQ($B$2:$B$19,H2:H19-TREND(H2:H19,$C2:G19))</f>
        <v>4.4117647058823616E-3</v>
      </c>
      <c r="S12" s="32">
        <f>RSQ($B$2:$B$19,I2:I19-TREND(I2:I19,$C2:H19))</f>
        <v>4.4117647058823763E-3</v>
      </c>
      <c r="T12" s="32">
        <f>RSQ($B$2:$B$19,J2:J19-TREND(J2:J19,$C2:I19))</f>
        <v>1.3235294117647012E-2</v>
      </c>
    </row>
    <row r="13" spans="1:21" ht="15.75" thickBot="1" x14ac:dyDescent="0.3">
      <c r="A13" s="11" t="s">
        <v>85</v>
      </c>
      <c r="B13">
        <v>43</v>
      </c>
      <c r="C13" s="25">
        <f t="shared" si="0"/>
        <v>-1</v>
      </c>
      <c r="D13" s="25">
        <f t="shared" si="1"/>
        <v>-1</v>
      </c>
      <c r="E13" s="25">
        <f t="shared" si="2"/>
        <v>0</v>
      </c>
      <c r="F13" s="25">
        <f t="shared" si="3"/>
        <v>1</v>
      </c>
      <c r="G13" s="25">
        <f t="shared" si="4"/>
        <v>0</v>
      </c>
      <c r="H13" s="25">
        <f t="shared" si="5"/>
        <v>-1</v>
      </c>
      <c r="I13" s="25">
        <f t="shared" si="6"/>
        <v>0</v>
      </c>
      <c r="J13" s="25">
        <f t="shared" si="7"/>
        <v>-1</v>
      </c>
      <c r="L13" s="99" t="s">
        <v>17</v>
      </c>
      <c r="M13" s="54">
        <f t="shared" ref="M13:T13" si="8">M12*$N$7</f>
        <v>192.00000000000003</v>
      </c>
      <c r="N13" s="34">
        <f t="shared" si="8"/>
        <v>3.5060484676489407E-31</v>
      </c>
      <c r="O13" s="54">
        <f t="shared" si="8"/>
        <v>27</v>
      </c>
      <c r="P13" s="34">
        <f t="shared" si="8"/>
        <v>81</v>
      </c>
      <c r="Q13" s="34">
        <f t="shared" si="8"/>
        <v>0.49999999999999628</v>
      </c>
      <c r="R13" s="34">
        <f t="shared" si="8"/>
        <v>1.5000000000000029</v>
      </c>
      <c r="S13" s="34">
        <f t="shared" si="8"/>
        <v>1.500000000000008</v>
      </c>
      <c r="T13" s="34">
        <f t="shared" si="8"/>
        <v>4.499999999999984</v>
      </c>
      <c r="U13" s="15"/>
    </row>
    <row r="14" spans="1:21" x14ac:dyDescent="0.25">
      <c r="A14" s="11" t="s">
        <v>86</v>
      </c>
      <c r="B14">
        <v>45</v>
      </c>
      <c r="C14" s="25">
        <f t="shared" si="0"/>
        <v>1</v>
      </c>
      <c r="D14" s="25">
        <f t="shared" si="1"/>
        <v>0</v>
      </c>
      <c r="E14" s="25">
        <f t="shared" si="2"/>
        <v>-1</v>
      </c>
      <c r="F14" s="25">
        <f t="shared" si="3"/>
        <v>-1</v>
      </c>
      <c r="G14" s="25">
        <f t="shared" si="4"/>
        <v>-1</v>
      </c>
      <c r="H14" s="25">
        <f t="shared" si="5"/>
        <v>-1</v>
      </c>
      <c r="I14" s="25">
        <f t="shared" si="6"/>
        <v>0</v>
      </c>
      <c r="J14" s="25">
        <f t="shared" si="7"/>
        <v>0</v>
      </c>
    </row>
    <row r="15" spans="1:21" x14ac:dyDescent="0.25">
      <c r="A15" s="11" t="s">
        <v>86</v>
      </c>
      <c r="B15">
        <v>49</v>
      </c>
      <c r="C15" s="25">
        <f t="shared" si="0"/>
        <v>1</v>
      </c>
      <c r="D15" s="25">
        <f t="shared" si="1"/>
        <v>0</v>
      </c>
      <c r="E15" s="25">
        <f t="shared" si="2"/>
        <v>-1</v>
      </c>
      <c r="F15" s="25">
        <f t="shared" si="3"/>
        <v>-1</v>
      </c>
      <c r="G15" s="25">
        <f t="shared" si="4"/>
        <v>-1</v>
      </c>
      <c r="H15" s="25">
        <f t="shared" si="5"/>
        <v>-1</v>
      </c>
      <c r="I15" s="25">
        <f t="shared" si="6"/>
        <v>0</v>
      </c>
      <c r="J15" s="25">
        <f t="shared" si="7"/>
        <v>0</v>
      </c>
      <c r="N15" s="33"/>
      <c r="O15" s="33"/>
    </row>
    <row r="16" spans="1:21" ht="15.75" thickBot="1" x14ac:dyDescent="0.3">
      <c r="A16" s="11" t="s">
        <v>87</v>
      </c>
      <c r="B16">
        <v>42</v>
      </c>
      <c r="C16" s="25">
        <f t="shared" si="0"/>
        <v>0</v>
      </c>
      <c r="D16" s="25">
        <f t="shared" si="1"/>
        <v>1</v>
      </c>
      <c r="E16" s="25">
        <f t="shared" si="2"/>
        <v>-1</v>
      </c>
      <c r="F16" s="25">
        <f t="shared" si="3"/>
        <v>-1</v>
      </c>
      <c r="G16" s="25">
        <f t="shared" si="4"/>
        <v>0</v>
      </c>
      <c r="H16" s="25">
        <f t="shared" si="5"/>
        <v>0</v>
      </c>
      <c r="I16" s="25">
        <f t="shared" si="6"/>
        <v>-1</v>
      </c>
      <c r="J16" s="25">
        <f t="shared" si="7"/>
        <v>-1</v>
      </c>
      <c r="L16" t="s">
        <v>16</v>
      </c>
    </row>
    <row r="17" spans="1:18" x14ac:dyDescent="0.25">
      <c r="A17" s="11" t="s">
        <v>87</v>
      </c>
      <c r="B17">
        <v>42</v>
      </c>
      <c r="C17" s="25">
        <f t="shared" si="0"/>
        <v>0</v>
      </c>
      <c r="D17" s="25">
        <f t="shared" si="1"/>
        <v>1</v>
      </c>
      <c r="E17" s="25">
        <f t="shared" si="2"/>
        <v>-1</v>
      </c>
      <c r="F17" s="25">
        <f t="shared" si="3"/>
        <v>-1</v>
      </c>
      <c r="G17" s="25">
        <f t="shared" si="4"/>
        <v>0</v>
      </c>
      <c r="H17" s="25">
        <f t="shared" si="5"/>
        <v>0</v>
      </c>
      <c r="I17" s="25">
        <f t="shared" si="6"/>
        <v>-1</v>
      </c>
      <c r="J17" s="25">
        <f t="shared" si="7"/>
        <v>-1</v>
      </c>
      <c r="L17" s="18" t="s">
        <v>88</v>
      </c>
      <c r="M17" s="18" t="s">
        <v>17</v>
      </c>
      <c r="N17" s="18" t="s">
        <v>18</v>
      </c>
      <c r="O17" s="18" t="s">
        <v>19</v>
      </c>
      <c r="P17" s="18" t="s">
        <v>7</v>
      </c>
      <c r="Q17" s="18" t="s">
        <v>20</v>
      </c>
    </row>
    <row r="18" spans="1:18" x14ac:dyDescent="0.25">
      <c r="A18" s="11" t="s">
        <v>89</v>
      </c>
      <c r="B18">
        <v>39</v>
      </c>
      <c r="C18" s="25">
        <f t="shared" si="0"/>
        <v>-1</v>
      </c>
      <c r="D18" s="25">
        <f t="shared" si="1"/>
        <v>-1</v>
      </c>
      <c r="E18" s="25">
        <f t="shared" si="2"/>
        <v>-1</v>
      </c>
      <c r="F18" s="25">
        <f t="shared" si="3"/>
        <v>-1</v>
      </c>
      <c r="G18" s="25">
        <f t="shared" si="4"/>
        <v>1</v>
      </c>
      <c r="H18" s="25">
        <f t="shared" si="5"/>
        <v>1</v>
      </c>
      <c r="I18" s="25">
        <f t="shared" si="6"/>
        <v>1</v>
      </c>
      <c r="J18" s="25">
        <f t="shared" si="7"/>
        <v>1</v>
      </c>
      <c r="L18" s="15" t="s">
        <v>22</v>
      </c>
      <c r="M18" s="15">
        <v>192</v>
      </c>
      <c r="N18" s="15">
        <v>2</v>
      </c>
      <c r="O18" s="15">
        <v>96</v>
      </c>
      <c r="P18" s="19">
        <v>27</v>
      </c>
      <c r="Q18" s="83">
        <v>1.5741960558485074E-4</v>
      </c>
    </row>
    <row r="19" spans="1:18" x14ac:dyDescent="0.25">
      <c r="A19" s="11" t="s">
        <v>89</v>
      </c>
      <c r="B19">
        <v>41</v>
      </c>
      <c r="C19" s="25">
        <f t="shared" si="0"/>
        <v>-1</v>
      </c>
      <c r="D19" s="25">
        <f t="shared" si="1"/>
        <v>-1</v>
      </c>
      <c r="E19" s="25">
        <f t="shared" si="2"/>
        <v>-1</v>
      </c>
      <c r="F19" s="25">
        <f t="shared" si="3"/>
        <v>-1</v>
      </c>
      <c r="G19" s="25">
        <f t="shared" si="4"/>
        <v>1</v>
      </c>
      <c r="H19" s="25">
        <f t="shared" si="5"/>
        <v>1</v>
      </c>
      <c r="I19" s="25">
        <f t="shared" si="6"/>
        <v>1</v>
      </c>
      <c r="J19" s="25">
        <f t="shared" si="7"/>
        <v>1</v>
      </c>
      <c r="L19" s="15" t="s">
        <v>23</v>
      </c>
      <c r="M19" s="15">
        <v>108</v>
      </c>
      <c r="N19" s="15">
        <v>2</v>
      </c>
      <c r="O19" s="15">
        <v>54</v>
      </c>
      <c r="P19" s="19">
        <v>15.1875</v>
      </c>
      <c r="Q19" s="83">
        <v>1.3049646337582482E-3</v>
      </c>
    </row>
    <row r="20" spans="1:18" x14ac:dyDescent="0.25">
      <c r="D20" s="49"/>
      <c r="L20" s="15" t="s">
        <v>24</v>
      </c>
      <c r="M20" s="15">
        <v>8</v>
      </c>
      <c r="N20" s="15">
        <v>4</v>
      </c>
      <c r="O20" s="15">
        <v>2</v>
      </c>
      <c r="P20" s="19">
        <v>0.5625</v>
      </c>
      <c r="Q20" s="83">
        <v>0.69607901712377451</v>
      </c>
    </row>
    <row r="21" spans="1:18" x14ac:dyDescent="0.25">
      <c r="C21" s="36"/>
      <c r="D21" s="49"/>
      <c r="L21" s="57" t="s">
        <v>38</v>
      </c>
      <c r="M21" s="100">
        <f>SUM(M18:M20)</f>
        <v>308</v>
      </c>
      <c r="N21" s="58">
        <f>SUM(N18:N20)</f>
        <v>8</v>
      </c>
      <c r="O21" s="100">
        <f>M21/N21</f>
        <v>38.5</v>
      </c>
    </row>
    <row r="22" spans="1:18" x14ac:dyDescent="0.25">
      <c r="B22" s="49"/>
      <c r="L22" s="15" t="s">
        <v>25</v>
      </c>
      <c r="M22" s="15">
        <v>32</v>
      </c>
      <c r="N22" s="15">
        <v>9</v>
      </c>
      <c r="O22" s="101">
        <v>3.5555555555555554</v>
      </c>
      <c r="P22" s="83"/>
      <c r="Q22" s="83"/>
    </row>
    <row r="23" spans="1:18" x14ac:dyDescent="0.25">
      <c r="A23" s="11" t="s">
        <v>80</v>
      </c>
      <c r="B23" s="80">
        <v>1</v>
      </c>
      <c r="C23" s="80">
        <v>0</v>
      </c>
      <c r="D23" s="80">
        <v>1</v>
      </c>
      <c r="E23" s="80">
        <v>0</v>
      </c>
      <c r="F23" s="80"/>
      <c r="G23" s="80"/>
      <c r="H23" s="80"/>
      <c r="I23" s="80"/>
      <c r="J23" s="80"/>
      <c r="L23" s="15"/>
      <c r="M23" s="83"/>
      <c r="N23" s="15"/>
      <c r="O23" s="15"/>
      <c r="P23" s="15"/>
      <c r="Q23" s="15"/>
    </row>
    <row r="24" spans="1:18" ht="15.75" thickBot="1" x14ac:dyDescent="0.3">
      <c r="A24" s="11" t="s">
        <v>81</v>
      </c>
      <c r="B24" s="80">
        <v>0</v>
      </c>
      <c r="C24" s="80">
        <v>1</v>
      </c>
      <c r="D24" s="80">
        <v>1</v>
      </c>
      <c r="E24" s="80">
        <v>0</v>
      </c>
      <c r="F24" s="80"/>
      <c r="G24" s="80"/>
      <c r="H24" s="80"/>
      <c r="I24" s="80"/>
      <c r="J24" s="80"/>
      <c r="L24" s="17" t="s">
        <v>11</v>
      </c>
      <c r="M24" s="17">
        <v>340</v>
      </c>
      <c r="N24" s="17">
        <v>17</v>
      </c>
      <c r="O24" s="17"/>
      <c r="P24" s="17"/>
      <c r="Q24" s="17"/>
      <c r="R24" s="17"/>
    </row>
    <row r="25" spans="1:18" x14ac:dyDescent="0.25">
      <c r="A25" t="s">
        <v>82</v>
      </c>
      <c r="B25" s="80">
        <v>-1</v>
      </c>
      <c r="C25" s="80">
        <v>-1</v>
      </c>
      <c r="D25" s="80">
        <v>1</v>
      </c>
      <c r="E25" s="80">
        <v>0</v>
      </c>
      <c r="F25" s="80"/>
      <c r="G25" s="80"/>
      <c r="H25" s="80"/>
      <c r="I25" s="80"/>
      <c r="J25" s="80"/>
    </row>
    <row r="26" spans="1:18" ht="15.75" thickBot="1" x14ac:dyDescent="0.3">
      <c r="A26" s="11" t="s">
        <v>83</v>
      </c>
      <c r="B26" s="80">
        <v>1</v>
      </c>
      <c r="C26" s="80">
        <v>0</v>
      </c>
      <c r="D26" s="80">
        <v>0</v>
      </c>
      <c r="E26" s="80">
        <v>1</v>
      </c>
      <c r="F26" s="80"/>
      <c r="G26" s="80"/>
      <c r="H26" s="80"/>
      <c r="I26" s="80"/>
      <c r="J26" s="80"/>
      <c r="L26" t="s">
        <v>16</v>
      </c>
    </row>
    <row r="27" spans="1:18" x14ac:dyDescent="0.25">
      <c r="A27" s="95" t="s">
        <v>84</v>
      </c>
      <c r="B27" s="80">
        <v>0</v>
      </c>
      <c r="C27" s="80">
        <v>1</v>
      </c>
      <c r="D27" s="80">
        <v>0</v>
      </c>
      <c r="E27" s="80">
        <v>1</v>
      </c>
      <c r="F27" s="80"/>
      <c r="G27" s="80"/>
      <c r="H27" s="80"/>
      <c r="I27" s="80"/>
      <c r="J27" s="80"/>
      <c r="L27" s="18" t="s">
        <v>60</v>
      </c>
      <c r="M27" s="18" t="s">
        <v>17</v>
      </c>
      <c r="N27" s="18" t="s">
        <v>18</v>
      </c>
      <c r="O27" s="18" t="s">
        <v>19</v>
      </c>
      <c r="P27" s="18" t="s">
        <v>7</v>
      </c>
      <c r="Q27" s="18" t="s">
        <v>20</v>
      </c>
      <c r="R27" s="18" t="s">
        <v>21</v>
      </c>
    </row>
    <row r="28" spans="1:18" x14ac:dyDescent="0.25">
      <c r="A28" s="11" t="s">
        <v>85</v>
      </c>
      <c r="B28" s="80">
        <v>-1</v>
      </c>
      <c r="C28" s="80">
        <v>-1</v>
      </c>
      <c r="D28" s="80">
        <v>0</v>
      </c>
      <c r="E28" s="80">
        <v>1</v>
      </c>
      <c r="F28" s="80"/>
      <c r="G28" s="80"/>
      <c r="H28" s="80"/>
      <c r="I28" s="80"/>
      <c r="J28" s="80"/>
      <c r="L28" s="15" t="s">
        <v>22</v>
      </c>
      <c r="M28" s="15">
        <v>192</v>
      </c>
      <c r="N28" s="15">
        <v>2</v>
      </c>
      <c r="O28" s="15">
        <v>96</v>
      </c>
      <c r="P28" s="15">
        <v>27</v>
      </c>
      <c r="Q28" s="15">
        <v>1.5741960558485074E-4</v>
      </c>
      <c r="R28" s="15">
        <v>4.2564947290937507</v>
      </c>
    </row>
    <row r="29" spans="1:18" x14ac:dyDescent="0.25">
      <c r="A29" s="11" t="s">
        <v>86</v>
      </c>
      <c r="B29" s="80">
        <v>1</v>
      </c>
      <c r="C29" s="80">
        <v>0</v>
      </c>
      <c r="D29" s="80">
        <v>-1</v>
      </c>
      <c r="E29" s="80">
        <v>-1</v>
      </c>
      <c r="F29" s="80"/>
      <c r="G29" s="80"/>
      <c r="H29" s="80"/>
      <c r="I29" s="80"/>
      <c r="J29" s="80"/>
      <c r="L29" s="15" t="s">
        <v>23</v>
      </c>
      <c r="M29" s="15">
        <v>108</v>
      </c>
      <c r="N29" s="15">
        <v>2</v>
      </c>
      <c r="O29" s="15">
        <v>54</v>
      </c>
      <c r="P29" s="15">
        <v>15.1875</v>
      </c>
      <c r="Q29" s="15">
        <v>1.3049646337582482E-3</v>
      </c>
      <c r="R29" s="15">
        <v>4.2564947290937507</v>
      </c>
    </row>
    <row r="30" spans="1:18" x14ac:dyDescent="0.25">
      <c r="A30" s="95" t="s">
        <v>87</v>
      </c>
      <c r="B30" s="80">
        <v>0</v>
      </c>
      <c r="C30" s="80">
        <v>1</v>
      </c>
      <c r="D30" s="80">
        <v>-1</v>
      </c>
      <c r="E30" s="80">
        <v>-1</v>
      </c>
      <c r="F30" s="80"/>
      <c r="G30" s="80"/>
      <c r="H30" s="80"/>
      <c r="I30" s="80"/>
      <c r="J30" s="80"/>
      <c r="L30" s="15" t="s">
        <v>24</v>
      </c>
      <c r="M30" s="15">
        <v>8</v>
      </c>
      <c r="N30" s="15">
        <v>4</v>
      </c>
      <c r="O30" s="15">
        <v>2</v>
      </c>
      <c r="P30" s="15">
        <v>0.5625</v>
      </c>
      <c r="Q30" s="15">
        <v>0.69607901712377451</v>
      </c>
      <c r="R30" s="15">
        <v>3.6330885114190816</v>
      </c>
    </row>
    <row r="31" spans="1:18" x14ac:dyDescent="0.25">
      <c r="A31" s="11" t="s">
        <v>89</v>
      </c>
      <c r="B31" s="80">
        <v>-1</v>
      </c>
      <c r="C31" s="80">
        <v>-1</v>
      </c>
      <c r="D31" s="80">
        <v>-1</v>
      </c>
      <c r="E31" s="80">
        <v>-1</v>
      </c>
      <c r="F31" s="80"/>
      <c r="G31" s="80"/>
      <c r="H31" s="80"/>
      <c r="I31" s="80"/>
      <c r="J31" s="80"/>
      <c r="L31" s="15" t="s">
        <v>25</v>
      </c>
      <c r="M31" s="15">
        <v>32</v>
      </c>
      <c r="N31" s="15">
        <v>9</v>
      </c>
      <c r="O31" s="15">
        <v>3.5555555555555554</v>
      </c>
      <c r="P31" s="15"/>
      <c r="Q31" s="15"/>
      <c r="R31" s="15"/>
    </row>
    <row r="32" spans="1:18" x14ac:dyDescent="0.25">
      <c r="L32" s="15"/>
      <c r="M32" s="15"/>
      <c r="N32" s="15"/>
      <c r="O32" s="15"/>
      <c r="P32" s="15"/>
      <c r="Q32" s="15"/>
      <c r="R32" s="15"/>
    </row>
    <row r="33" spans="12:18" ht="15.75" thickBot="1" x14ac:dyDescent="0.3">
      <c r="L33" s="17" t="s">
        <v>11</v>
      </c>
      <c r="M33" s="17">
        <v>340</v>
      </c>
      <c r="N33" s="17">
        <v>17</v>
      </c>
      <c r="O33" s="17"/>
      <c r="P33" s="17"/>
      <c r="Q33" s="17"/>
      <c r="R3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Creating Vectors for LINEST()</vt:lpstr>
      <vt:lpstr>A Two Factor Design</vt:lpstr>
      <vt:lpstr>Two Factor Traditional ANOVA</vt:lpstr>
      <vt:lpstr>Loss of Statistical Power </vt:lpstr>
      <vt:lpstr>Interaction absent</vt:lpstr>
      <vt:lpstr>Interaction present</vt:lpstr>
      <vt:lpstr>Age and Weight</vt:lpstr>
      <vt:lpstr>Age and Height</vt:lpstr>
      <vt:lpstr>Weight and Height</vt:lpstr>
      <vt:lpstr>Age, Height and Weight</vt:lpstr>
      <vt:lpstr>Apportioned Variance</vt:lpstr>
      <vt:lpstr>Coded Vectors</vt:lpstr>
      <vt:lpstr>Factor A, 1 and 2</vt:lpstr>
      <vt:lpstr>Get the Proportions of Variance</vt:lpstr>
      <vt:lpstr>ANOVA -- Proportion of Variance</vt:lpstr>
      <vt:lpstr>'Creating Vectors for LINEST()'!LookupRange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2012-11-18T00:06:23Z</dcterms:created>
  <dcterms:modified xsi:type="dcterms:W3CDTF">2012-07-21T01:06:27Z</dcterms:modified>
</cp:coreProperties>
</file>