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30" windowWidth="14115" windowHeight="7950"/>
  </bookViews>
  <sheets>
    <sheet name="ANOVA" sheetId="1" r:id="rId1"/>
    <sheet name="Scheffe" sheetId="3" r:id="rId2"/>
    <sheet name="POCs" sheetId="4" r:id="rId3"/>
    <sheet name="Scheffe vs. POCs" sheetId="5" r:id="rId4"/>
  </sheets>
  <definedNames>
    <definedName name="solver_adj" localSheetId="3" hidden="1">'Scheffe vs. POCs'!$B$3:$D$7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'Scheffe vs. POCs'!$F$17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0.05</definedName>
    <definedName name="solver_ver" localSheetId="3" hidden="1">3</definedName>
  </definedNames>
  <calcPr calcId="144315"/>
</workbook>
</file>

<file path=xl/calcChain.xml><?xml version="1.0" encoding="utf-8"?>
<calcChain xmlns="http://schemas.openxmlformats.org/spreadsheetml/2006/main">
  <c r="N25" i="5" l="1"/>
  <c r="M25" i="5"/>
  <c r="O24" i="5"/>
  <c r="N24" i="5"/>
  <c r="M24" i="5"/>
  <c r="B17" i="5" l="1"/>
  <c r="E14" i="5"/>
  <c r="E13" i="5"/>
  <c r="E12" i="5"/>
  <c r="C14" i="5"/>
  <c r="C13" i="5"/>
  <c r="C12" i="5"/>
  <c r="D14" i="5"/>
  <c r="D13" i="5"/>
  <c r="D12" i="5"/>
  <c r="G17" i="5"/>
  <c r="B18" i="5"/>
  <c r="D18" i="5" s="1"/>
  <c r="B20" i="5"/>
  <c r="G28" i="3" l="1"/>
  <c r="E28" i="3"/>
  <c r="F28" i="3" s="1"/>
  <c r="E27" i="3"/>
  <c r="E26" i="3"/>
  <c r="E25" i="3"/>
  <c r="F25" i="3" s="1"/>
  <c r="E24" i="3"/>
  <c r="G25" i="3"/>
  <c r="G26" i="3"/>
  <c r="G27" i="3"/>
  <c r="G24" i="3"/>
  <c r="F26" i="3"/>
  <c r="F27" i="3"/>
  <c r="F24" i="3"/>
  <c r="L4" i="1" a="1"/>
  <c r="L4" i="1" s="1"/>
  <c r="G27" i="5"/>
  <c r="E27" i="5"/>
  <c r="F27" i="5" s="1"/>
  <c r="G26" i="5"/>
  <c r="E26" i="5"/>
  <c r="F26" i="5" s="1"/>
  <c r="G25" i="5"/>
  <c r="E25" i="5"/>
  <c r="F25" i="5" s="1"/>
  <c r="G24" i="5"/>
  <c r="E24" i="5"/>
  <c r="F24" i="5" s="1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E6" i="4"/>
  <c r="E5" i="4"/>
  <c r="E4" i="4"/>
  <c r="E3" i="4"/>
  <c r="D17" i="5" l="1"/>
  <c r="E17" i="5" s="1"/>
  <c r="F17" i="5" s="1"/>
  <c r="E11" i="4"/>
  <c r="E13" i="4"/>
  <c r="E15" i="4"/>
  <c r="E10" i="4"/>
  <c r="E12" i="4"/>
  <c r="E14" i="4"/>
  <c r="M8" i="1"/>
  <c r="N7" i="1"/>
  <c r="L7" i="1"/>
  <c r="M6" i="1"/>
  <c r="N5" i="1"/>
  <c r="L5" i="1"/>
  <c r="M4" i="1"/>
  <c r="N8" i="1"/>
  <c r="L8" i="1"/>
  <c r="M7" i="1"/>
  <c r="N6" i="1"/>
  <c r="L6" i="1"/>
  <c r="M5" i="1"/>
  <c r="N4" i="1"/>
  <c r="O25" i="5"/>
  <c r="Q6" i="1" l="1"/>
  <c r="Q4" i="1"/>
  <c r="Q5" i="1" s="1"/>
  <c r="Q7" i="1"/>
</calcChain>
</file>

<file path=xl/sharedStrings.xml><?xml version="1.0" encoding="utf-8"?>
<sst xmlns="http://schemas.openxmlformats.org/spreadsheetml/2006/main" count="158" uniqueCount="77">
  <si>
    <t>Group 1</t>
  </si>
  <si>
    <t>Group 2</t>
  </si>
  <si>
    <t>Group 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</si>
  <si>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</si>
  <si>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</si>
  <si>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</si>
  <si>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</si>
  <si>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</si>
  <si>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</si>
  <si>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</si>
  <si>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</si>
  <si>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</si>
  <si>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</si>
  <si>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</si>
  <si>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</si>
  <si>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</si>
  <si>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</si>
  <si>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</si>
  <si>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</si>
  <si>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</si>
  <si>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</si>
  <si>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Medication A</t>
  </si>
  <si>
    <t>Medication B</t>
  </si>
  <si>
    <t>Placebo</t>
  </si>
  <si>
    <t>Scheffé Method</t>
  </si>
  <si>
    <t>Contrast Coefficients</t>
  </si>
  <si>
    <t>Standard deviation of contrast</t>
  </si>
  <si>
    <r>
      <t>ψ / s</t>
    </r>
    <r>
      <rPr>
        <b/>
        <vertAlign val="subscript"/>
        <sz val="14"/>
        <color theme="1"/>
        <rFont val="Calibri"/>
        <family val="2"/>
      </rPr>
      <t>ψ</t>
    </r>
  </si>
  <si>
    <t>Critical Value</t>
  </si>
  <si>
    <t>Mean 1</t>
  </si>
  <si>
    <t>Mean 2</t>
  </si>
  <si>
    <t>Mean 3</t>
  </si>
  <si>
    <t>Med A - Med B</t>
  </si>
  <si>
    <t>Med A - Placebo</t>
  </si>
  <si>
    <t>Med B - Placebo</t>
  </si>
  <si>
    <t>(Med A + Med B)/2 - Placebo</t>
  </si>
  <si>
    <t>POC</t>
  </si>
  <si>
    <t>Total of coefficients</t>
  </si>
  <si>
    <t>Total of Products</t>
  </si>
  <si>
    <t>1 and 2</t>
  </si>
  <si>
    <t>1 and 3</t>
  </si>
  <si>
    <t>1 and 4</t>
  </si>
  <si>
    <t>2 and 3</t>
  </si>
  <si>
    <t>2 and 4</t>
  </si>
  <si>
    <t>3 and 4</t>
  </si>
  <si>
    <t>SUMMARY OUTPUT</t>
  </si>
  <si>
    <t>Regression Statistics</t>
  </si>
  <si>
    <t>Multiple R</t>
  </si>
  <si>
    <t>R Square</t>
  </si>
  <si>
    <t>Adjusted R Square</t>
  </si>
  <si>
    <t>Standard Error</t>
  </si>
  <si>
    <t>t</t>
  </si>
  <si>
    <t>Prob of t</t>
  </si>
  <si>
    <t>Observations</t>
  </si>
  <si>
    <t>Regression</t>
  </si>
  <si>
    <t>Residual</t>
  </si>
  <si>
    <t>Coefficients</t>
  </si>
  <si>
    <t>t Stat</t>
  </si>
  <si>
    <t>Intercept</t>
  </si>
  <si>
    <t>Score</t>
  </si>
  <si>
    <t>Vector 1</t>
  </si>
  <si>
    <t>Vector 2</t>
  </si>
  <si>
    <t>Means</t>
  </si>
  <si>
    <t>Grand mean</t>
  </si>
  <si>
    <t>LINEST()</t>
  </si>
  <si>
    <t>p(F)</t>
  </si>
  <si>
    <t>Group 1 - Group 2</t>
  </si>
  <si>
    <t>Group 1 - Group 3</t>
  </si>
  <si>
    <t>Group 2 - Group 3</t>
  </si>
  <si>
    <t>(Group 1 + Group 2)/2 - Group 3</t>
  </si>
  <si>
    <t>(Group 1 + Group 3)/2 - Group 2</t>
  </si>
  <si>
    <t>2. Group 1 - Group 3</t>
  </si>
  <si>
    <t>1. Group 1 - Group 2</t>
  </si>
  <si>
    <t>3. Group 2 - Group 3</t>
  </si>
  <si>
    <t>4. (Group 1 + Group 2)/2 - Group 3</t>
  </si>
  <si>
    <t>Contrast</t>
  </si>
  <si>
    <t>Product of coefficients for Contrast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</si>
</sst>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2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0" xfId="0" applyFont="1" applyFill="1" applyBorder="1" applyAlignment="1">
      <alignment horizontal="center"/>
    </xf>
    <xf numFmtId="0" fontId="0" fillId="0" borderId="8" xfId="0" applyFill="1" applyBorder="1" applyAlignment="1"/>
    <xf numFmtId="2" fontId="0" fillId="0" borderId="0" xfId="0" applyNumberFormat="1" applyFill="1" applyBorder="1" applyAlignment="1"/>
    <xf numFmtId="0" fontId="0" fillId="0" borderId="6" xfId="0" applyFill="1" applyBorder="1" applyAlignment="1"/>
    <xf numFmtId="0" fontId="2" fillId="0" borderId="11" xfId="0" applyFont="1" applyFill="1" applyBorder="1" applyAlignment="1">
      <alignment horizontal="center"/>
    </xf>
    <xf numFmtId="2" fontId="0" fillId="0" borderId="9" xfId="0" applyNumberFormat="1" applyFill="1" applyBorder="1" applyAlignment="1"/>
    <xf numFmtId="0" fontId="0" fillId="0" borderId="9" xfId="0" applyFill="1" applyBorder="1" applyAlignment="1"/>
    <xf numFmtId="2" fontId="0" fillId="0" borderId="2" xfId="0" applyNumberFormat="1" applyFill="1" applyBorder="1" applyAlignment="1"/>
    <xf numFmtId="0" fontId="0" fillId="0" borderId="7" xfId="0" applyFill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Continuous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/>
    <xf numFmtId="0" fontId="1" fillId="0" borderId="8" xfId="0" applyFon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6" xfId="0" applyFont="1" applyBorder="1"/>
    <xf numFmtId="12" fontId="0" fillId="0" borderId="6" xfId="0" applyNumberFormat="1" applyBorder="1"/>
    <xf numFmtId="12" fontId="0" fillId="0" borderId="2" xfId="0" applyNumberFormat="1" applyBorder="1"/>
    <xf numFmtId="164" fontId="0" fillId="0" borderId="6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0" fontId="1" fillId="0" borderId="0" xfId="0" applyFont="1" applyFill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2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2" fontId="0" fillId="0" borderId="2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0" fontId="2" fillId="0" borderId="1" xfId="0" applyFont="1" applyFill="1" applyBorder="1" applyAlignment="1">
      <alignment horizontal="centerContinuous"/>
    </xf>
    <xf numFmtId="164" fontId="0" fillId="0" borderId="0" xfId="0" applyNumberFormat="1"/>
    <xf numFmtId="0" fontId="1" fillId="0" borderId="0" xfId="0" applyFont="1" applyAlignment="1">
      <alignment horizontal="centerContinuous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0" fontId="0" fillId="2" borderId="0" xfId="0" applyFill="1"/>
    <xf numFmtId="12" fontId="0" fillId="0" borderId="0" xfId="0" applyNumberFormat="1" applyBorder="1"/>
    <xf numFmtId="0" fontId="0" fillId="0" borderId="2" xfId="0" applyFill="1" applyBorder="1"/>
    <xf numFmtId="164" fontId="0" fillId="0" borderId="2" xfId="0" applyNumberFormat="1" applyFill="1" applyBorder="1"/>
    <xf numFmtId="12" fontId="0" fillId="0" borderId="2" xfId="0" applyNumberFormat="1" applyFill="1" applyBorder="1"/>
    <xf numFmtId="0" fontId="1" fillId="0" borderId="8" xfId="0" applyFont="1" applyBorder="1" applyAlignment="1">
      <alignment horizontal="center"/>
    </xf>
    <xf numFmtId="12" fontId="7" fillId="0" borderId="8" xfId="0" applyNumberFormat="1" applyFont="1" applyBorder="1" applyAlignment="1">
      <alignment horizontal="right"/>
    </xf>
    <xf numFmtId="12" fontId="7" fillId="0" borderId="0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0" fontId="7" fillId="0" borderId="9" xfId="0" applyFont="1" applyBorder="1"/>
    <xf numFmtId="12" fontId="0" fillId="0" borderId="0" xfId="0" applyNumberFormat="1"/>
    <xf numFmtId="2" fontId="0" fillId="0" borderId="6" xfId="0" applyNumberFormat="1" applyBorder="1"/>
    <xf numFmtId="2" fontId="0" fillId="0" borderId="2" xfId="0" applyNumberFormat="1" applyBorder="1"/>
    <xf numFmtId="2" fontId="0" fillId="0" borderId="7" xfId="0" applyNumberFormat="1" applyBorder="1"/>
    <xf numFmtId="1" fontId="0" fillId="0" borderId="2" xfId="0" applyNumberFormat="1" applyBorder="1"/>
    <xf numFmtId="164" fontId="6" fillId="0" borderId="0" xfId="0" applyNumberFormat="1" applyFont="1" applyBorder="1"/>
    <xf numFmtId="164" fontId="6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I2" sqref="I2:I10"/>
    </sheetView>
  </sheetViews>
  <sheetFormatPr defaultRowHeight="15" x14ac:dyDescent="0.25"/>
  <cols>
    <col min="1" max="1" width="19.140625" bestFit="1" customWidth="1"/>
    <col min="5" max="5" width="12" bestFit="1" customWidth="1"/>
    <col min="7" max="7" width="3" customWidth="1"/>
    <col min="8" max="8" width="11" customWidth="1"/>
    <col min="9" max="9" width="11.7109375" bestFit="1" customWidth="1"/>
    <col min="10" max="10" width="14.5703125" bestFit="1" customWidth="1"/>
    <col min="12" max="12" width="11.7109375" bestFit="1" customWidth="1"/>
    <col min="15" max="15" width="3" customWidth="1"/>
    <col min="16" max="16" width="11.5703125" customWidth="1"/>
  </cols>
  <sheetData>
    <row r="1" spans="1:17" ht="15.75" thickBot="1" x14ac:dyDescent="0.3">
      <c r="D1" s="2"/>
      <c r="H1" s="14" t="s">
        <v>59</v>
      </c>
      <c r="I1" s="15" t="s">
        <v>60</v>
      </c>
      <c r="J1" s="16" t="s">
        <v>61</v>
      </c>
    </row>
    <row r="2" spans="1:17" x14ac:dyDescent="0.25">
      <c r="B2" s="46" t="s">
        <v>0</v>
      </c>
      <c r="C2" s="47" t="s">
        <v>1</v>
      </c>
      <c r="D2" s="48" t="s">
        <v>2</v>
      </c>
      <c r="H2" s="12">
        <v>55</v>
      </c>
      <c r="I2" s="2">
        <v>1</v>
      </c>
      <c r="J2" s="13">
        <v>0</v>
      </c>
    </row>
    <row r="3" spans="1:17" ht="15.75" thickBot="1" x14ac:dyDescent="0.3">
      <c r="B3" s="12">
        <v>55</v>
      </c>
      <c r="C3" s="2">
        <v>48</v>
      </c>
      <c r="D3" s="13">
        <v>50</v>
      </c>
      <c r="H3" s="12">
        <v>50</v>
      </c>
      <c r="I3" s="2">
        <v>1</v>
      </c>
      <c r="J3" s="13">
        <v>0</v>
      </c>
      <c r="L3" s="59" t="s">
        <v>64</v>
      </c>
      <c r="M3" s="59"/>
      <c r="N3" s="59"/>
      <c r="P3" s="59" t="s">
        <v>62</v>
      </c>
      <c r="Q3" s="59"/>
    </row>
    <row r="4" spans="1:17" x14ac:dyDescent="0.25">
      <c r="B4" s="12">
        <v>50</v>
      </c>
      <c r="C4" s="2">
        <v>45</v>
      </c>
      <c r="D4" s="13">
        <v>54</v>
      </c>
      <c r="H4" s="12">
        <v>54</v>
      </c>
      <c r="I4" s="2">
        <v>1</v>
      </c>
      <c r="J4" s="13">
        <v>0</v>
      </c>
      <c r="L4" s="14">
        <f t="array" ref="L4:N8">LINEST(H2:H10,I2:J10,,TRUE)</f>
        <v>-4</v>
      </c>
      <c r="M4" s="15">
        <v>3</v>
      </c>
      <c r="N4" s="16">
        <v>50</v>
      </c>
      <c r="P4" s="14" t="s">
        <v>63</v>
      </c>
      <c r="Q4" s="16">
        <f>N4</f>
        <v>50</v>
      </c>
    </row>
    <row r="5" spans="1:17" ht="15.75" thickBot="1" x14ac:dyDescent="0.3">
      <c r="B5" s="9">
        <v>54</v>
      </c>
      <c r="C5" s="10">
        <v>45</v>
      </c>
      <c r="D5" s="11">
        <v>49</v>
      </c>
      <c r="H5" s="12">
        <v>48</v>
      </c>
      <c r="I5" s="2">
        <v>0</v>
      </c>
      <c r="J5" s="13">
        <v>1</v>
      </c>
      <c r="L5" s="62">
        <v>1.1221672153735645</v>
      </c>
      <c r="M5" s="63">
        <v>1.1221672153735645</v>
      </c>
      <c r="N5" s="64">
        <v>0.79349204761587233</v>
      </c>
      <c r="P5" s="12" t="s">
        <v>0</v>
      </c>
      <c r="Q5" s="13">
        <f>Q4+M4</f>
        <v>53</v>
      </c>
    </row>
    <row r="6" spans="1:17" x14ac:dyDescent="0.25">
      <c r="H6" s="12">
        <v>45</v>
      </c>
      <c r="I6" s="2">
        <v>0</v>
      </c>
      <c r="J6" s="13">
        <v>1</v>
      </c>
      <c r="L6" s="62">
        <v>0.6964285714285714</v>
      </c>
      <c r="M6" s="63">
        <v>2.3804761428476171</v>
      </c>
      <c r="N6" s="13" t="e">
        <v>#N/A</v>
      </c>
      <c r="P6" s="60" t="s">
        <v>1</v>
      </c>
      <c r="Q6" s="13">
        <f>N4+L4</f>
        <v>46</v>
      </c>
    </row>
    <row r="7" spans="1:17" ht="15.75" thickBot="1" x14ac:dyDescent="0.3">
      <c r="A7" t="s">
        <v>3</v>
      </c>
      <c r="H7" s="12">
        <v>45</v>
      </c>
      <c r="I7" s="2">
        <v>0</v>
      </c>
      <c r="J7" s="13">
        <v>1</v>
      </c>
      <c r="L7" s="62">
        <v>6.8823529411764692</v>
      </c>
      <c r="M7" s="2">
        <v>6</v>
      </c>
      <c r="N7" s="13" t="e">
        <v>#N/A</v>
      </c>
      <c r="P7" s="61" t="s">
        <v>2</v>
      </c>
      <c r="Q7" s="11">
        <f>N4-(L4+M4)</f>
        <v>51</v>
      </c>
    </row>
    <row r="8" spans="1:17" ht="15.75" thickBot="1" x14ac:dyDescent="0.3">
      <c r="H8" s="12">
        <v>50</v>
      </c>
      <c r="I8" s="2">
        <v>-1</v>
      </c>
      <c r="J8" s="13">
        <v>-1</v>
      </c>
      <c r="L8" s="9">
        <v>78</v>
      </c>
      <c r="M8" s="10">
        <v>34.000000000000007</v>
      </c>
      <c r="N8" s="11" t="e">
        <v>#N/A</v>
      </c>
    </row>
    <row r="9" spans="1:17" ht="15.75" thickBot="1" x14ac:dyDescent="0.3">
      <c r="A9" t="s">
        <v>4</v>
      </c>
      <c r="H9" s="12">
        <v>54</v>
      </c>
      <c r="I9" s="2">
        <v>-1</v>
      </c>
      <c r="J9" s="13">
        <v>-1</v>
      </c>
    </row>
    <row r="10" spans="1:17" ht="15.75" thickBot="1" x14ac:dyDescent="0.3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H10" s="9">
        <v>49</v>
      </c>
      <c r="I10" s="10">
        <v>-1</v>
      </c>
      <c r="J10" s="11">
        <v>-1</v>
      </c>
    </row>
    <row r="11" spans="1:17" x14ac:dyDescent="0.25">
      <c r="A11" s="4" t="s">
        <v>0</v>
      </c>
      <c r="B11" s="4">
        <v>3</v>
      </c>
      <c r="C11" s="4">
        <v>159</v>
      </c>
      <c r="D11" s="4">
        <v>53</v>
      </c>
      <c r="E11" s="4">
        <v>7</v>
      </c>
    </row>
    <row r="12" spans="1:17" x14ac:dyDescent="0.25">
      <c r="A12" s="4" t="s">
        <v>1</v>
      </c>
      <c r="B12" s="4">
        <v>3</v>
      </c>
      <c r="C12" s="4">
        <v>138</v>
      </c>
      <c r="D12" s="4">
        <v>46</v>
      </c>
      <c r="E12" s="4">
        <v>3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</row>
    <row r="13" spans="1:17" ht="15.75" thickBot="1" x14ac:dyDescent="0.3">
      <c r="A13" s="5" t="s">
        <v>2</v>
      </c>
      <c r="B13" s="5">
        <v>3</v>
      </c>
      <c r="C13" s="5">
        <v>153</v>
      </c>
      <c r="D13" s="5">
        <v>51</v>
      </c>
      <c r="E13" s="5">
        <v>7</v>
      </c>
      <c r="H13" t="s">
        <v>45</v>
      </c>
    </row>
    <row r="14" spans="1:17" ht="15.75" thickBot="1" x14ac:dyDescent="0.3"/>
    <row r="15" spans="1:17" x14ac:dyDescent="0.25">
      <c r="H15" s="57" t="s">
        <v>46</v>
      </c>
      <c r="I15" s="57"/>
    </row>
    <row r="16" spans="1:17" ht="15.75" thickBot="1" x14ac:dyDescent="0.3">
      <c r="A16" t="s">
        <v>10</v>
      </c>
      <c r="H16" s="4" t="s">
        <v>47</v>
      </c>
      <c r="J16" s="19">
        <v>0.83452296039628016</v>
      </c>
    </row>
    <row r="17" spans="1:13" x14ac:dyDescent="0.25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H17" s="4" t="s">
        <v>48</v>
      </c>
      <c r="J17" s="19">
        <v>0.6964285714285714</v>
      </c>
    </row>
    <row r="18" spans="1:13" x14ac:dyDescent="0.25">
      <c r="A18" s="4" t="s">
        <v>18</v>
      </c>
      <c r="B18" s="4">
        <v>78</v>
      </c>
      <c r="C18" s="4">
        <v>2</v>
      </c>
      <c r="D18" s="4">
        <v>39</v>
      </c>
      <c r="E18" s="19">
        <v>6.8823529411764701</v>
      </c>
      <c r="F18" s="19">
        <v>2.797581086005832E-2</v>
      </c>
      <c r="H18" s="4" t="s">
        <v>49</v>
      </c>
      <c r="J18" s="19">
        <v>0.59523809523809523</v>
      </c>
    </row>
    <row r="19" spans="1:13" x14ac:dyDescent="0.25">
      <c r="A19" s="4" t="s">
        <v>19</v>
      </c>
      <c r="B19" s="4">
        <v>34</v>
      </c>
      <c r="C19" s="4">
        <v>6</v>
      </c>
      <c r="D19" s="19">
        <v>5.666666666666667</v>
      </c>
      <c r="E19" s="4"/>
      <c r="F19" s="4"/>
      <c r="H19" s="4" t="s">
        <v>50</v>
      </c>
      <c r="J19" s="19">
        <v>2.3804761428476171</v>
      </c>
    </row>
    <row r="20" spans="1:13" ht="15.75" thickBot="1" x14ac:dyDescent="0.3">
      <c r="A20" s="4"/>
      <c r="B20" s="4"/>
      <c r="C20" s="4"/>
      <c r="D20" s="4"/>
      <c r="E20" s="4"/>
      <c r="F20" s="4"/>
      <c r="H20" s="5" t="s">
        <v>53</v>
      </c>
      <c r="I20" s="5"/>
      <c r="J20" s="5">
        <v>9</v>
      </c>
    </row>
    <row r="21" spans="1:13" ht="15.75" thickBot="1" x14ac:dyDescent="0.3">
      <c r="A21" s="5" t="s">
        <v>20</v>
      </c>
      <c r="B21" s="5">
        <v>112</v>
      </c>
      <c r="C21" s="5">
        <v>8</v>
      </c>
      <c r="D21" s="5"/>
      <c r="E21" s="5"/>
      <c r="F21" s="5"/>
    </row>
    <row r="22" spans="1:13" ht="15.75" thickBot="1" x14ac:dyDescent="0.3">
      <c r="H22" t="s">
        <v>10</v>
      </c>
    </row>
    <row r="23" spans="1:13" x14ac:dyDescent="0.25">
      <c r="H23" s="3"/>
      <c r="I23" s="3" t="s">
        <v>13</v>
      </c>
      <c r="J23" s="3" t="s">
        <v>12</v>
      </c>
      <c r="K23" s="3" t="s">
        <v>14</v>
      </c>
      <c r="L23" s="3" t="s">
        <v>15</v>
      </c>
      <c r="M23" s="3" t="s">
        <v>65</v>
      </c>
    </row>
    <row r="24" spans="1:13" x14ac:dyDescent="0.25">
      <c r="H24" s="4" t="s">
        <v>54</v>
      </c>
      <c r="I24" s="4">
        <v>2</v>
      </c>
      <c r="J24" s="4">
        <v>78</v>
      </c>
      <c r="K24" s="4">
        <v>39</v>
      </c>
      <c r="L24" s="19">
        <v>6.8823529411764692</v>
      </c>
      <c r="M24" s="19">
        <v>2.797581086005832E-2</v>
      </c>
    </row>
    <row r="25" spans="1:13" x14ac:dyDescent="0.25">
      <c r="H25" s="4" t="s">
        <v>55</v>
      </c>
      <c r="I25" s="4">
        <v>6</v>
      </c>
      <c r="J25" s="4">
        <v>34.000000000000007</v>
      </c>
      <c r="K25" s="19">
        <v>5.6666666666666679</v>
      </c>
      <c r="L25" s="4"/>
      <c r="M25" s="4"/>
    </row>
    <row r="26" spans="1:13" ht="15.75" thickBot="1" x14ac:dyDescent="0.3">
      <c r="H26" s="5" t="s">
        <v>20</v>
      </c>
      <c r="I26" s="5">
        <v>8</v>
      </c>
      <c r="J26" s="5">
        <v>112</v>
      </c>
      <c r="K26" s="5"/>
      <c r="L26" s="5"/>
      <c r="M26" s="5"/>
    </row>
    <row r="27" spans="1:13" ht="15.75" thickBot="1" x14ac:dyDescent="0.3"/>
    <row r="28" spans="1:13" x14ac:dyDescent="0.25">
      <c r="H28" s="3"/>
      <c r="I28" s="3" t="s">
        <v>56</v>
      </c>
      <c r="J28" s="3" t="s">
        <v>50</v>
      </c>
      <c r="K28" s="3" t="s">
        <v>57</v>
      </c>
      <c r="L28" s="3" t="s">
        <v>16</v>
      </c>
    </row>
    <row r="29" spans="1:13" x14ac:dyDescent="0.25">
      <c r="H29" s="4" t="s">
        <v>58</v>
      </c>
      <c r="I29" s="4">
        <v>50</v>
      </c>
      <c r="J29" s="19">
        <v>0.79349204761587233</v>
      </c>
      <c r="K29" s="19">
        <v>63.012603781260431</v>
      </c>
      <c r="L29" s="19">
        <v>1.074033394247885E-9</v>
      </c>
    </row>
    <row r="30" spans="1:13" x14ac:dyDescent="0.25">
      <c r="H30" s="4" t="s">
        <v>60</v>
      </c>
      <c r="I30" s="4">
        <v>3</v>
      </c>
      <c r="J30" s="19">
        <v>1.1221672153735645</v>
      </c>
      <c r="K30" s="19">
        <v>2.67339836603702</v>
      </c>
      <c r="L30" s="19">
        <v>3.685913092764187E-2</v>
      </c>
    </row>
    <row r="31" spans="1:13" ht="15.75" thickBot="1" x14ac:dyDescent="0.3">
      <c r="H31" s="5" t="s">
        <v>61</v>
      </c>
      <c r="I31" s="5">
        <v>-4</v>
      </c>
      <c r="J31" s="24">
        <v>1.1221672153735645</v>
      </c>
      <c r="K31" s="24">
        <v>-3.5645311547160268</v>
      </c>
      <c r="L31" s="24">
        <v>1.1862137468086065E-2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cols>
    <col min="1" max="1" width="29.85546875" customWidth="1"/>
    <col min="2" max="2" width="12.5703125" bestFit="1" customWidth="1"/>
    <col min="3" max="3" width="12" bestFit="1" customWidth="1"/>
    <col min="4" max="4" width="8.85546875" bestFit="1" customWidth="1"/>
    <col min="5" max="5" width="10.42578125" bestFit="1" customWidth="1"/>
    <col min="6" max="6" width="8.140625" bestFit="1" customWidth="1"/>
    <col min="7" max="7" width="8.5703125" bestFit="1" customWidth="1"/>
    <col min="8" max="8" width="9.28515625" bestFit="1" customWidth="1"/>
    <col min="9" max="10" width="8.42578125" bestFit="1" customWidth="1"/>
    <col min="11" max="11" width="10.5703125" customWidth="1"/>
    <col min="13" max="13" width="10.5703125" customWidth="1"/>
  </cols>
  <sheetData>
    <row r="1" spans="1:6" ht="15.75" thickBot="1" x14ac:dyDescent="0.3">
      <c r="B1" s="6" t="s">
        <v>59</v>
      </c>
      <c r="C1" s="7"/>
      <c r="D1" s="8"/>
    </row>
    <row r="2" spans="1:6" x14ac:dyDescent="0.25">
      <c r="B2" s="46" t="s">
        <v>0</v>
      </c>
      <c r="C2" s="47" t="s">
        <v>1</v>
      </c>
      <c r="D2" s="48" t="s">
        <v>2</v>
      </c>
    </row>
    <row r="3" spans="1:6" x14ac:dyDescent="0.25">
      <c r="B3" s="12">
        <v>55</v>
      </c>
      <c r="C3" s="2">
        <v>48</v>
      </c>
      <c r="D3" s="13">
        <v>50</v>
      </c>
    </row>
    <row r="4" spans="1:6" x14ac:dyDescent="0.25">
      <c r="B4" s="12">
        <v>50</v>
      </c>
      <c r="C4" s="2">
        <v>45</v>
      </c>
      <c r="D4" s="13">
        <v>54</v>
      </c>
    </row>
    <row r="5" spans="1:6" ht="15.75" thickBot="1" x14ac:dyDescent="0.3">
      <c r="B5" s="9">
        <v>54</v>
      </c>
      <c r="C5" s="10">
        <v>45</v>
      </c>
      <c r="D5" s="11">
        <v>49</v>
      </c>
    </row>
    <row r="7" spans="1:6" x14ac:dyDescent="0.25">
      <c r="A7" t="s">
        <v>3</v>
      </c>
    </row>
    <row r="9" spans="1:6" ht="15.75" thickBot="1" x14ac:dyDescent="0.3">
      <c r="A9" t="s">
        <v>4</v>
      </c>
    </row>
    <row r="10" spans="1:6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</row>
    <row r="11" spans="1:6" x14ac:dyDescent="0.25">
      <c r="A11" s="4" t="s">
        <v>0</v>
      </c>
      <c r="B11" s="4">
        <v>3</v>
      </c>
      <c r="C11" s="4">
        <v>159</v>
      </c>
      <c r="D11" s="4">
        <v>53</v>
      </c>
      <c r="E11" s="4">
        <v>7</v>
      </c>
    </row>
    <row r="12" spans="1:6" x14ac:dyDescent="0.25">
      <c r="A12" s="4" t="s">
        <v>1</v>
      </c>
      <c r="B12" s="4">
        <v>3</v>
      </c>
      <c r="C12" s="4">
        <v>138</v>
      </c>
      <c r="D12" s="4">
        <v>46</v>
      </c>
      <c r="E12" s="4">
        <v>3</v>
      </c>
    </row>
    <row r="13" spans="1:6" ht="15.75" thickBot="1" x14ac:dyDescent="0.3">
      <c r="A13" s="5" t="s">
        <v>2</v>
      </c>
      <c r="B13" s="5">
        <v>3</v>
      </c>
      <c r="C13" s="5">
        <v>153</v>
      </c>
      <c r="D13" s="5">
        <v>51</v>
      </c>
      <c r="E13" s="5">
        <v>7</v>
      </c>
    </row>
    <row r="15" spans="1:6" ht="15.75" thickBot="1" x14ac:dyDescent="0.3">
      <c r="A15" t="s">
        <v>10</v>
      </c>
    </row>
    <row r="16" spans="1:6" x14ac:dyDescent="0.25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</row>
    <row r="17" spans="1:7" x14ac:dyDescent="0.25">
      <c r="A17" s="4" t="s">
        <v>18</v>
      </c>
      <c r="B17" s="4">
        <v>78</v>
      </c>
      <c r="C17" s="4">
        <v>2</v>
      </c>
      <c r="D17" s="4">
        <v>39</v>
      </c>
      <c r="E17" s="19">
        <v>6.8823529411764701</v>
      </c>
      <c r="F17" s="19">
        <v>2.797581086005832E-2</v>
      </c>
    </row>
    <row r="18" spans="1:7" x14ac:dyDescent="0.25">
      <c r="A18" s="4" t="s">
        <v>19</v>
      </c>
      <c r="B18" s="4">
        <v>34</v>
      </c>
      <c r="C18" s="4">
        <v>6</v>
      </c>
      <c r="D18" s="19">
        <v>5.666666666666667</v>
      </c>
      <c r="E18" s="4"/>
      <c r="F18" s="4"/>
    </row>
    <row r="19" spans="1:7" x14ac:dyDescent="0.25">
      <c r="A19" s="4"/>
      <c r="B19" s="4"/>
      <c r="C19" s="4"/>
      <c r="D19" s="4"/>
      <c r="E19" s="4"/>
      <c r="F19" s="4"/>
    </row>
    <row r="20" spans="1:7" ht="15.75" thickBot="1" x14ac:dyDescent="0.3">
      <c r="A20" s="5" t="s">
        <v>20</v>
      </c>
      <c r="B20" s="5">
        <v>112</v>
      </c>
      <c r="C20" s="5">
        <v>8</v>
      </c>
      <c r="D20" s="5"/>
      <c r="E20" s="5"/>
      <c r="F20" s="5"/>
    </row>
    <row r="21" spans="1:7" ht="15.75" thickBot="1" x14ac:dyDescent="0.3"/>
    <row r="22" spans="1:7" ht="46.5" x14ac:dyDescent="0.35">
      <c r="A22" s="26" t="s">
        <v>24</v>
      </c>
      <c r="B22" s="27" t="s">
        <v>25</v>
      </c>
      <c r="C22" s="27"/>
      <c r="D22" s="27"/>
      <c r="E22" s="28" t="s">
        <v>26</v>
      </c>
      <c r="F22" s="29" t="s">
        <v>27</v>
      </c>
      <c r="G22" s="30" t="s">
        <v>28</v>
      </c>
    </row>
    <row r="23" spans="1:7" x14ac:dyDescent="0.25">
      <c r="A23" s="12"/>
      <c r="B23" s="31" t="s">
        <v>29</v>
      </c>
      <c r="C23" s="31" t="s">
        <v>30</v>
      </c>
      <c r="D23" s="31" t="s">
        <v>31</v>
      </c>
      <c r="E23" s="2"/>
      <c r="F23" s="2"/>
      <c r="G23" s="13"/>
    </row>
    <row r="24" spans="1:7" x14ac:dyDescent="0.25">
      <c r="A24" s="32" t="s">
        <v>66</v>
      </c>
      <c r="B24" s="2">
        <v>1</v>
      </c>
      <c r="C24" s="2">
        <v>-1</v>
      </c>
      <c r="D24" s="2">
        <v>0</v>
      </c>
      <c r="E24" s="33">
        <f>SQRT($D$18*(B24^2/$B$11+C24^2/$B$12+D24^2/$B$13))</f>
        <v>1.9436506316151001</v>
      </c>
      <c r="F24" s="33">
        <f>($D$11*B24+$D$12*C24+$D$13*D24)/E24</f>
        <v>3.6014702879926856</v>
      </c>
      <c r="G24" s="34">
        <f>SQRT($C$17*(_xlfn.F.INV(0.95,$C$17,$C$18)))</f>
        <v>3.2072582838881925</v>
      </c>
    </row>
    <row r="25" spans="1:7" x14ac:dyDescent="0.25">
      <c r="A25" s="32" t="s">
        <v>67</v>
      </c>
      <c r="B25" s="2">
        <v>1</v>
      </c>
      <c r="C25" s="2">
        <v>0</v>
      </c>
      <c r="D25" s="2">
        <v>-1</v>
      </c>
      <c r="E25" s="33">
        <f>SQRT($D$18*(B25^2/$B$11+C25^2/$B$12+D25^2/$B$13))</f>
        <v>1.9436506316151001</v>
      </c>
      <c r="F25" s="33">
        <f t="shared" ref="F25:F28" si="0">($D$11*B25+$D$12*C25+$D$13*D25)/E25</f>
        <v>1.0289915108550531</v>
      </c>
      <c r="G25" s="34">
        <f t="shared" ref="G25:G28" si="1">SQRT($C$17*(_xlfn.F.INV(0.95,$C$17,$C$18)))</f>
        <v>3.2072582838881925</v>
      </c>
    </row>
    <row r="26" spans="1:7" x14ac:dyDescent="0.25">
      <c r="A26" s="32" t="s">
        <v>68</v>
      </c>
      <c r="B26" s="2">
        <v>0</v>
      </c>
      <c r="C26" s="2">
        <v>1</v>
      </c>
      <c r="D26" s="2">
        <v>-1</v>
      </c>
      <c r="E26" s="33">
        <f>SQRT($D$18*(B26^2/$B$11+C26^2/$B$12+D26^2/$B$13))</f>
        <v>1.9436506316151001</v>
      </c>
      <c r="F26" s="33">
        <f t="shared" si="0"/>
        <v>-2.5724787771376327</v>
      </c>
      <c r="G26" s="34">
        <f t="shared" si="1"/>
        <v>3.2072582838881925</v>
      </c>
    </row>
    <row r="27" spans="1:7" x14ac:dyDescent="0.25">
      <c r="A27" s="32" t="s">
        <v>69</v>
      </c>
      <c r="B27" s="66">
        <v>0.5</v>
      </c>
      <c r="C27" s="66">
        <v>0.5</v>
      </c>
      <c r="D27" s="2">
        <v>-1</v>
      </c>
      <c r="E27" s="33">
        <f>SQRT($D$18*(B27^2/$B$11+C27^2/$B$12+D27^2/$B$13))</f>
        <v>1.6832508230603465</v>
      </c>
      <c r="F27" s="33">
        <f t="shared" si="0"/>
        <v>-0.8911327886790068</v>
      </c>
      <c r="G27" s="34">
        <f t="shared" si="1"/>
        <v>3.2072582838881925</v>
      </c>
    </row>
    <row r="28" spans="1:7" ht="15.75" thickBot="1" x14ac:dyDescent="0.3">
      <c r="A28" s="35" t="s">
        <v>70</v>
      </c>
      <c r="B28" s="69">
        <v>0.5</v>
      </c>
      <c r="C28" s="67">
        <v>-1</v>
      </c>
      <c r="D28" s="69">
        <v>0.5</v>
      </c>
      <c r="E28" s="39">
        <f>SQRT($D$18*(B28^2/$B$11+C28^2/$B$12+D28^2/$B$13))</f>
        <v>1.6832508230603462</v>
      </c>
      <c r="F28" s="68">
        <f t="shared" si="0"/>
        <v>3.5645311547160277</v>
      </c>
      <c r="G28" s="40">
        <f t="shared" si="1"/>
        <v>3.2072582838881925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3" sqref="B3:D6"/>
    </sheetView>
  </sheetViews>
  <sheetFormatPr defaultRowHeight="15" x14ac:dyDescent="0.25"/>
  <cols>
    <col min="1" max="1" width="31.42578125" bestFit="1" customWidth="1"/>
    <col min="5" max="5" width="11.5703125" customWidth="1"/>
  </cols>
  <sheetData>
    <row r="1" spans="1:5" x14ac:dyDescent="0.25">
      <c r="A1" s="26" t="s">
        <v>36</v>
      </c>
      <c r="B1" s="27" t="s">
        <v>25</v>
      </c>
      <c r="C1" s="27"/>
      <c r="D1" s="27"/>
    </row>
    <row r="2" spans="1:5" ht="30.75" thickBot="1" x14ac:dyDescent="0.3">
      <c r="A2" s="70" t="s">
        <v>75</v>
      </c>
      <c r="B2" s="31" t="s">
        <v>29</v>
      </c>
      <c r="C2" s="31" t="s">
        <v>30</v>
      </c>
      <c r="D2" s="31" t="s">
        <v>31</v>
      </c>
      <c r="E2" s="41" t="s">
        <v>37</v>
      </c>
    </row>
    <row r="3" spans="1:5" x14ac:dyDescent="0.25">
      <c r="A3" s="32" t="s">
        <v>72</v>
      </c>
      <c r="B3" s="14">
        <v>1</v>
      </c>
      <c r="C3" s="15">
        <v>-1</v>
      </c>
      <c r="D3" s="16">
        <v>0</v>
      </c>
      <c r="E3" s="42">
        <f>SUM(B3:D3)</f>
        <v>0</v>
      </c>
    </row>
    <row r="4" spans="1:5" x14ac:dyDescent="0.25">
      <c r="A4" s="32" t="s">
        <v>71</v>
      </c>
      <c r="B4" s="12">
        <v>1</v>
      </c>
      <c r="C4" s="2">
        <v>0</v>
      </c>
      <c r="D4" s="13">
        <v>-1</v>
      </c>
      <c r="E4" s="43">
        <f>SUM(B4:D4)</f>
        <v>0</v>
      </c>
    </row>
    <row r="5" spans="1:5" x14ac:dyDescent="0.25">
      <c r="A5" s="32" t="s">
        <v>73</v>
      </c>
      <c r="B5" s="12">
        <v>0</v>
      </c>
      <c r="C5" s="2">
        <v>1</v>
      </c>
      <c r="D5" s="13">
        <v>-1</v>
      </c>
      <c r="E5" s="43">
        <f>SUM(B5:D5)</f>
        <v>0</v>
      </c>
    </row>
    <row r="6" spans="1:5" ht="15.75" thickBot="1" x14ac:dyDescent="0.3">
      <c r="A6" s="44" t="s">
        <v>74</v>
      </c>
      <c r="B6" s="36">
        <v>0.5</v>
      </c>
      <c r="C6" s="37">
        <v>0.5</v>
      </c>
      <c r="D6" s="11">
        <v>-1</v>
      </c>
      <c r="E6" s="45">
        <f>SUM(B6:D6)</f>
        <v>0</v>
      </c>
    </row>
    <row r="9" spans="1:5" ht="30.75" thickBot="1" x14ac:dyDescent="0.3">
      <c r="A9" s="41" t="s">
        <v>76</v>
      </c>
      <c r="E9" s="41" t="s">
        <v>38</v>
      </c>
    </row>
    <row r="10" spans="1:5" x14ac:dyDescent="0.25">
      <c r="A10" s="44" t="s">
        <v>39</v>
      </c>
      <c r="B10" s="46">
        <f>B3*B4</f>
        <v>1</v>
      </c>
      <c r="C10" s="47">
        <f>C3*C4</f>
        <v>0</v>
      </c>
      <c r="D10" s="48">
        <f>D3*D4</f>
        <v>0</v>
      </c>
      <c r="E10" s="16">
        <f t="shared" ref="E10:E15" si="0">SUM(B10:D10)</f>
        <v>1</v>
      </c>
    </row>
    <row r="11" spans="1:5" x14ac:dyDescent="0.25">
      <c r="A11" s="44" t="s">
        <v>40</v>
      </c>
      <c r="B11" s="49">
        <f>B3*B5</f>
        <v>0</v>
      </c>
      <c r="C11" s="1">
        <f>C3*C5</f>
        <v>-1</v>
      </c>
      <c r="D11" s="50">
        <f>D3*D5</f>
        <v>0</v>
      </c>
      <c r="E11" s="13">
        <f t="shared" si="0"/>
        <v>-1</v>
      </c>
    </row>
    <row r="12" spans="1:5" x14ac:dyDescent="0.25">
      <c r="A12" s="44" t="s">
        <v>41</v>
      </c>
      <c r="B12" s="71">
        <f>B3*B6</f>
        <v>0.5</v>
      </c>
      <c r="C12" s="72">
        <f>C3*C6</f>
        <v>-0.5</v>
      </c>
      <c r="D12" s="73">
        <f>D3*D6</f>
        <v>0</v>
      </c>
      <c r="E12" s="74">
        <f t="shared" si="0"/>
        <v>0</v>
      </c>
    </row>
    <row r="13" spans="1:5" x14ac:dyDescent="0.25">
      <c r="A13" s="44" t="s">
        <v>42</v>
      </c>
      <c r="B13" s="49">
        <f>B4*B5</f>
        <v>0</v>
      </c>
      <c r="C13" s="1">
        <f>C4*C5</f>
        <v>0</v>
      </c>
      <c r="D13" s="50">
        <f>D4*D5</f>
        <v>1</v>
      </c>
      <c r="E13" s="13">
        <f t="shared" si="0"/>
        <v>1</v>
      </c>
    </row>
    <row r="14" spans="1:5" x14ac:dyDescent="0.25">
      <c r="A14" s="44" t="s">
        <v>43</v>
      </c>
      <c r="B14" s="51">
        <f>B4*B6</f>
        <v>0.5</v>
      </c>
      <c r="C14" s="53">
        <f>C4*C6</f>
        <v>0</v>
      </c>
      <c r="D14" s="52">
        <f>D4*D6</f>
        <v>1</v>
      </c>
      <c r="E14" s="13">
        <f t="shared" si="0"/>
        <v>1.5</v>
      </c>
    </row>
    <row r="15" spans="1:5" ht="15.75" thickBot="1" x14ac:dyDescent="0.3">
      <c r="A15" s="44" t="s">
        <v>44</v>
      </c>
      <c r="B15" s="54">
        <f>B5*B6</f>
        <v>0</v>
      </c>
      <c r="C15" s="55">
        <f>C5*C6</f>
        <v>0.5</v>
      </c>
      <c r="D15" s="56">
        <f>D5*D6</f>
        <v>1</v>
      </c>
      <c r="E15" s="11">
        <f t="shared" si="0"/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B1" workbookViewId="0">
      <selection activeCell="O25" sqref="O25"/>
    </sheetView>
  </sheetViews>
  <sheetFormatPr defaultRowHeight="15" x14ac:dyDescent="0.25"/>
  <cols>
    <col min="1" max="1" width="26.85546875" customWidth="1"/>
    <col min="2" max="2" width="12.85546875" bestFit="1" customWidth="1"/>
    <col min="3" max="3" width="12.7109375" bestFit="1" customWidth="1"/>
    <col min="4" max="4" width="8.85546875" bestFit="1" customWidth="1"/>
    <col min="5" max="5" width="10.42578125" bestFit="1" customWidth="1"/>
    <col min="6" max="6" width="8.140625" bestFit="1" customWidth="1"/>
    <col min="7" max="7" width="8.5703125" bestFit="1" customWidth="1"/>
    <col min="9" max="9" width="26.85546875" bestFit="1" customWidth="1"/>
    <col min="10" max="10" width="12.85546875" bestFit="1" customWidth="1"/>
    <col min="11" max="11" width="12.7109375" bestFit="1" customWidth="1"/>
    <col min="13" max="13" width="10.140625" customWidth="1"/>
  </cols>
  <sheetData>
    <row r="1" spans="1:7" x14ac:dyDescent="0.25">
      <c r="B1" s="6" t="s">
        <v>59</v>
      </c>
      <c r="C1" s="7"/>
      <c r="D1" s="8"/>
    </row>
    <row r="2" spans="1:7" ht="15.75" thickBot="1" x14ac:dyDescent="0.3">
      <c r="B2" s="9" t="s">
        <v>21</v>
      </c>
      <c r="C2" s="10" t="s">
        <v>22</v>
      </c>
      <c r="D2" s="11" t="s">
        <v>23</v>
      </c>
    </row>
    <row r="3" spans="1:7" x14ac:dyDescent="0.25">
      <c r="B3" s="62">
        <v>3.2750719338152998</v>
      </c>
      <c r="C3" s="63">
        <v>4.55773528155198</v>
      </c>
      <c r="D3" s="64">
        <v>0.95899166989684492</v>
      </c>
    </row>
    <row r="4" spans="1:7" x14ac:dyDescent="0.25">
      <c r="B4" s="62">
        <v>4.3893114990350623</v>
      </c>
      <c r="C4" s="63">
        <v>6.1631878888809775</v>
      </c>
      <c r="D4" s="64">
        <v>1.9189146966738972</v>
      </c>
    </row>
    <row r="5" spans="1:7" x14ac:dyDescent="0.25">
      <c r="B5" s="62">
        <v>5.9098422100677519</v>
      </c>
      <c r="C5" s="63">
        <v>8.5129705937180127</v>
      </c>
      <c r="D5" s="64">
        <v>3.0087955200361853</v>
      </c>
    </row>
    <row r="6" spans="1:7" x14ac:dyDescent="0.25">
      <c r="B6" s="62">
        <v>8.0437722026332352</v>
      </c>
      <c r="C6" s="63">
        <v>11.968504363269279</v>
      </c>
      <c r="D6" s="64">
        <v>4.3727877138126336</v>
      </c>
    </row>
    <row r="7" spans="1:7" ht="15.75" thickBot="1" x14ac:dyDescent="0.3">
      <c r="B7" s="76">
        <v>11.103644639009621</v>
      </c>
      <c r="C7" s="77">
        <v>17.242317988250477</v>
      </c>
      <c r="D7" s="78">
        <v>6.1877552279349946</v>
      </c>
    </row>
    <row r="8" spans="1:7" ht="15.75" thickBot="1" x14ac:dyDescent="0.3"/>
    <row r="9" spans="1:7" x14ac:dyDescent="0.25">
      <c r="A9" s="14" t="s">
        <v>3</v>
      </c>
      <c r="B9" s="15"/>
      <c r="C9" s="15"/>
      <c r="D9" s="15"/>
      <c r="E9" s="15"/>
      <c r="F9" s="15"/>
      <c r="G9" s="16"/>
    </row>
    <row r="10" spans="1:7" ht="15.75" thickBot="1" x14ac:dyDescent="0.3">
      <c r="A10" s="12" t="s">
        <v>4</v>
      </c>
      <c r="B10" s="2"/>
      <c r="C10" s="2"/>
      <c r="D10" s="2"/>
      <c r="E10" s="2"/>
      <c r="F10" s="2"/>
      <c r="G10" s="13"/>
    </row>
    <row r="11" spans="1:7" x14ac:dyDescent="0.25">
      <c r="A11" s="17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2"/>
      <c r="G11" s="13"/>
    </row>
    <row r="12" spans="1:7" x14ac:dyDescent="0.25">
      <c r="A12" s="18" t="s">
        <v>21</v>
      </c>
      <c r="B12" s="4">
        <v>5</v>
      </c>
      <c r="C12" s="19">
        <f>SUM(B3:B7)</f>
        <v>32.721642484560974</v>
      </c>
      <c r="D12" s="19">
        <f>AVERAGE(B3:B7)</f>
        <v>6.5443284969121951</v>
      </c>
      <c r="E12" s="19">
        <f>_xlfn.VAR.S(B3:B7)</f>
        <v>9.6926011737254285</v>
      </c>
      <c r="F12" s="2"/>
      <c r="G12" s="13"/>
    </row>
    <row r="13" spans="1:7" x14ac:dyDescent="0.25">
      <c r="A13" s="18" t="s">
        <v>22</v>
      </c>
      <c r="B13" s="4">
        <v>5</v>
      </c>
      <c r="C13" s="19">
        <f>SUM(C3:C7)</f>
        <v>48.44471611567073</v>
      </c>
      <c r="D13" s="19">
        <f>AVERAGE(C3:C7)</f>
        <v>9.6889432231341459</v>
      </c>
      <c r="E13" s="19">
        <f>_xlfn.VAR.S(C3:C7)</f>
        <v>25.598256643954201</v>
      </c>
      <c r="F13" s="2"/>
      <c r="G13" s="13"/>
    </row>
    <row r="14" spans="1:7" ht="15.75" thickBot="1" x14ac:dyDescent="0.3">
      <c r="A14" s="20" t="s">
        <v>23</v>
      </c>
      <c r="B14" s="5">
        <v>5</v>
      </c>
      <c r="C14" s="24">
        <f>SUM(D3:D7)</f>
        <v>16.447244828354556</v>
      </c>
      <c r="D14" s="24">
        <f>AVERAGE(D3:D7)</f>
        <v>3.2894489656709114</v>
      </c>
      <c r="E14" s="24">
        <f>_xlfn.VAR.S(D3:D7)</f>
        <v>4.2404909448932191</v>
      </c>
      <c r="F14" s="2"/>
      <c r="G14" s="13"/>
    </row>
    <row r="15" spans="1:7" ht="15.75" thickBot="1" x14ac:dyDescent="0.3">
      <c r="A15" s="12" t="s">
        <v>10</v>
      </c>
      <c r="B15" s="2"/>
      <c r="C15" s="2"/>
      <c r="D15" s="2"/>
      <c r="E15" s="2"/>
      <c r="F15" s="2"/>
      <c r="G15" s="13"/>
    </row>
    <row r="16" spans="1:7" x14ac:dyDescent="0.25">
      <c r="A16" s="17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21" t="s">
        <v>17</v>
      </c>
    </row>
    <row r="17" spans="1:15" x14ac:dyDescent="0.25">
      <c r="A17" s="18" t="s">
        <v>18</v>
      </c>
      <c r="B17" s="19">
        <f>5*DEVSQ(D12:D14)</f>
        <v>102.39394881761724</v>
      </c>
      <c r="C17" s="4">
        <v>2</v>
      </c>
      <c r="D17" s="19">
        <f>B17/C17</f>
        <v>51.196974408808622</v>
      </c>
      <c r="E17" s="19">
        <f>D17/D18</f>
        <v>3.8852942799624715</v>
      </c>
      <c r="F17" s="4">
        <f>_xlfn.F.DIST.RT(E17,C17,C18)</f>
        <v>4.9999986485682213E-2</v>
      </c>
      <c r="G17" s="22">
        <f>_xlfn.F.INV.RT(0.05,C17,C18)</f>
        <v>3.8852938346523942</v>
      </c>
    </row>
    <row r="18" spans="1:15" x14ac:dyDescent="0.25">
      <c r="A18" s="18" t="s">
        <v>19</v>
      </c>
      <c r="B18" s="19">
        <f>DEVSQ(B3:B7)+DEVSQ(C3:C7)+DEVSQ(D3:D7)</f>
        <v>158.12539505029144</v>
      </c>
      <c r="C18" s="4">
        <v>12</v>
      </c>
      <c r="D18" s="19">
        <f>B18/C18</f>
        <v>13.177116254190954</v>
      </c>
      <c r="E18" s="4"/>
      <c r="F18" s="4"/>
      <c r="G18" s="23"/>
    </row>
    <row r="19" spans="1:15" x14ac:dyDescent="0.25">
      <c r="A19" s="18"/>
      <c r="B19" s="4"/>
      <c r="C19" s="4"/>
      <c r="D19" s="4"/>
      <c r="E19" s="4"/>
      <c r="F19" s="4"/>
      <c r="G19" s="23"/>
    </row>
    <row r="20" spans="1:15" ht="15.75" thickBot="1" x14ac:dyDescent="0.3">
      <c r="A20" s="20" t="s">
        <v>20</v>
      </c>
      <c r="B20" s="24">
        <f>DEVSQ(B3:D7)</f>
        <v>260.51934386790862</v>
      </c>
      <c r="C20" s="5">
        <v>14</v>
      </c>
      <c r="D20" s="5"/>
      <c r="E20" s="5"/>
      <c r="F20" s="5"/>
      <c r="G20" s="25"/>
    </row>
    <row r="21" spans="1:15" ht="15.75" thickBot="1" x14ac:dyDescent="0.3"/>
    <row r="22" spans="1:15" ht="52.5" customHeight="1" x14ac:dyDescent="0.35">
      <c r="A22" s="26" t="s">
        <v>24</v>
      </c>
      <c r="B22" s="27" t="s">
        <v>25</v>
      </c>
      <c r="C22" s="27"/>
      <c r="D22" s="27"/>
      <c r="E22" s="28" t="s">
        <v>26</v>
      </c>
      <c r="F22" s="29" t="s">
        <v>27</v>
      </c>
      <c r="G22" s="30" t="s">
        <v>28</v>
      </c>
      <c r="I22" s="26" t="s">
        <v>36</v>
      </c>
      <c r="J22" s="27" t="s">
        <v>25</v>
      </c>
      <c r="K22" s="27"/>
      <c r="L22" s="27"/>
      <c r="M22" s="28" t="s">
        <v>26</v>
      </c>
      <c r="N22" s="27" t="s">
        <v>51</v>
      </c>
      <c r="O22" s="30" t="s">
        <v>52</v>
      </c>
    </row>
    <row r="23" spans="1:15" ht="15.75" thickBot="1" x14ac:dyDescent="0.3">
      <c r="A23" s="12"/>
      <c r="B23" s="31" t="s">
        <v>29</v>
      </c>
      <c r="C23" s="31" t="s">
        <v>30</v>
      </c>
      <c r="D23" s="31" t="s">
        <v>31</v>
      </c>
      <c r="E23" s="2"/>
      <c r="F23" s="2"/>
      <c r="G23" s="13"/>
      <c r="I23" s="12"/>
      <c r="J23" s="31" t="s">
        <v>21</v>
      </c>
      <c r="K23" s="31" t="s">
        <v>22</v>
      </c>
      <c r="L23" s="31" t="s">
        <v>23</v>
      </c>
      <c r="M23" s="2"/>
      <c r="N23" s="2"/>
      <c r="O23" s="13"/>
    </row>
    <row r="24" spans="1:15" x14ac:dyDescent="0.25">
      <c r="A24" s="32" t="s">
        <v>32</v>
      </c>
      <c r="B24" s="14">
        <v>1</v>
      </c>
      <c r="C24" s="15">
        <v>-1</v>
      </c>
      <c r="D24" s="16">
        <v>0</v>
      </c>
      <c r="E24" s="33">
        <f>SQRT($D$18*(B24^2/$B$12+C24^2/$B$13+D24^2/$B$14))</f>
        <v>2.295832420207621</v>
      </c>
      <c r="F24" s="33">
        <f>($D$12*B24+$D$13*C24+$D$14*D24)/E24</f>
        <v>-1.3697056886833103</v>
      </c>
      <c r="G24" s="34">
        <f>SQRT($C$17*(_xlfn.F.INV(0.95,$C$17,$C$18)))</f>
        <v>2.7875773835545417</v>
      </c>
      <c r="I24" s="32" t="s">
        <v>32</v>
      </c>
      <c r="J24" s="14">
        <v>1</v>
      </c>
      <c r="K24" s="15">
        <v>-1</v>
      </c>
      <c r="L24" s="16">
        <v>0</v>
      </c>
      <c r="M24" s="33">
        <f>SQRT((J24^2/$B$12+K24^2/$B$13+L24^2/$B$14)*$D$18)</f>
        <v>2.295832420207621</v>
      </c>
      <c r="N24" s="80">
        <f>($D$12*J24+$D$13*K24+$D$14*L24)/M24</f>
        <v>-1.3697056886833103</v>
      </c>
      <c r="O24" s="34">
        <f>_xlfn.T.DIST.2T(ABS(N24),$C$18)</f>
        <v>0.19586421787387392</v>
      </c>
    </row>
    <row r="25" spans="1:15" ht="15.75" thickBot="1" x14ac:dyDescent="0.3">
      <c r="A25" s="32" t="s">
        <v>33</v>
      </c>
      <c r="B25" s="12">
        <v>1</v>
      </c>
      <c r="C25" s="2">
        <v>0</v>
      </c>
      <c r="D25" s="13">
        <v>-1</v>
      </c>
      <c r="E25" s="33">
        <f>SQRT($D$18*(B25^2/$B$12+C25^2/$B$13+D25^2/$B$14))</f>
        <v>2.295832420207621</v>
      </c>
      <c r="F25" s="33">
        <f>($D$12*B25+$D$13*C25+$D$14*D25)/E25</f>
        <v>1.4177339350173181</v>
      </c>
      <c r="G25" s="34">
        <f>SQRT($C$17*(_xlfn.F.INV(0.95,$C$17,$C$18)))</f>
        <v>2.7875773835545417</v>
      </c>
      <c r="I25" s="35" t="s">
        <v>35</v>
      </c>
      <c r="J25" s="36">
        <v>0.5</v>
      </c>
      <c r="K25" s="37">
        <v>0.5</v>
      </c>
      <c r="L25" s="11">
        <v>-1</v>
      </c>
      <c r="M25" s="39">
        <f>SQRT((J25^2/$B$12+K25^2/$B$13+L25^2/$B$14)*$D$18)</f>
        <v>1.9882491987317101</v>
      </c>
      <c r="N25" s="81">
        <f>($D$12*J25+$D$13*K25+$D$14*L25)/M25</f>
        <v>2.4278580861149024</v>
      </c>
      <c r="O25" s="40">
        <f>_xlfn.T.DIST.2T(ABS(N25),$C$18)</f>
        <v>3.1856941716240372E-2</v>
      </c>
    </row>
    <row r="26" spans="1:15" x14ac:dyDescent="0.25">
      <c r="A26" s="32" t="s">
        <v>34</v>
      </c>
      <c r="B26" s="12">
        <v>0</v>
      </c>
      <c r="C26" s="2">
        <v>1</v>
      </c>
      <c r="D26" s="13">
        <v>-1</v>
      </c>
      <c r="E26" s="33">
        <f>SQRT($D$18*(B26^2/$B$12+C26^2/$B$13+D26^2/$B$14))</f>
        <v>2.295832420207621</v>
      </c>
      <c r="F26" s="33">
        <f>($D$12*B26+$D$13*C26+$D$14*D26)/E26</f>
        <v>2.7874396237006285</v>
      </c>
      <c r="G26" s="34">
        <f>SQRT($C$17*(_xlfn.F.INV(0.95,$C$17,$C$18)))</f>
        <v>2.7875773835545417</v>
      </c>
    </row>
    <row r="27" spans="1:15" ht="15.75" thickBot="1" x14ac:dyDescent="0.3">
      <c r="A27" s="35" t="s">
        <v>35</v>
      </c>
      <c r="B27" s="36">
        <v>0.5</v>
      </c>
      <c r="C27" s="37">
        <v>0.5</v>
      </c>
      <c r="D27" s="79">
        <v>-1</v>
      </c>
      <c r="E27" s="38">
        <f>SQRT($D$18*(B27^2/$B$12+C27^2/$B$13+D27^2/$B$14))</f>
        <v>1.9882491987317101</v>
      </c>
      <c r="F27" s="39">
        <f>($D$12*B27+$D$13*C27+$D$14*D27)/E27</f>
        <v>2.4278580861149024</v>
      </c>
      <c r="G27" s="40">
        <f>SQRT($C$17*(_xlfn.F.INV(0.95,$C$17,$C$18)))</f>
        <v>2.7875773835545417</v>
      </c>
      <c r="J27" s="75"/>
      <c r="K27" s="75"/>
      <c r="L27" s="75"/>
      <c r="N27" s="58"/>
    </row>
    <row r="28" spans="1:15" x14ac:dyDescent="0.25">
      <c r="H28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</vt:lpstr>
      <vt:lpstr>Scheffe</vt:lpstr>
      <vt:lpstr>POCs</vt:lpstr>
      <vt:lpstr>Scheffe vs. POCs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2012-11-30T20:25:39Z</dcterms:created>
  <dcterms:modified xsi:type="dcterms:W3CDTF">2012-07-24T01:59:34Z</dcterms:modified>
</cp:coreProperties>
</file>