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-60" yWindow="-165" windowWidth="12225" windowHeight="4110" tabRatio="827" activeTab="4"/>
  </bookViews>
  <sheets>
    <sheet name="Outcome and Covariate" sheetId="6" r:id="rId1"/>
    <sheet name="Factor by covariate interaction" sheetId="5" r:id="rId2"/>
    <sheet name="Run the ANCOVA" sheetId="4" r:id="rId3"/>
    <sheet name="Adjusted means, trad approach" sheetId="2" r:id="rId4"/>
    <sheet name="Adjusted means, regression" sheetId="1" r:id="rId5"/>
  </sheets>
  <definedNames>
    <definedName name="_xlnm.Print_Area" localSheetId="4">'Adjusted means, regression'!$A$1:$Z$36</definedName>
    <definedName name="_xlnm.Print_Area" localSheetId="3">'Adjusted means, trad approach'!$A$1:$AB$36</definedName>
    <definedName name="_xlnm.Print_Area" localSheetId="1">'Factor by covariate interaction'!$A$1:$AG$34</definedName>
    <definedName name="_xlnm.Print_Area" localSheetId="0">'Outcome and Covariate'!$A$1:$AB$36</definedName>
    <definedName name="_xlnm.Print_Area" localSheetId="2">'Run the ANCOVA'!$A$1:$Z$38</definedName>
  </definedNames>
  <calcPr calcId="144315"/>
</workbook>
</file>

<file path=xl/calcChain.xml><?xml version="1.0" encoding="utf-8"?>
<calcChain xmlns="http://schemas.openxmlformats.org/spreadsheetml/2006/main">
  <c r="G17" i="4" l="1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H2" i="4" l="1" a="1"/>
  <c r="H2" i="4" s="1"/>
  <c r="I8" i="6"/>
  <c r="L8" i="6"/>
  <c r="B3" i="5"/>
  <c r="B4" i="5"/>
  <c r="B6" i="5"/>
  <c r="B7" i="5"/>
  <c r="B8" i="5"/>
  <c r="B9" i="5"/>
  <c r="B10" i="5"/>
  <c r="B11" i="5"/>
  <c r="B12" i="5"/>
  <c r="B13" i="5"/>
  <c r="B2" i="5"/>
  <c r="D19" i="5"/>
  <c r="G2" i="5"/>
  <c r="B3" i="1"/>
  <c r="B4" i="1"/>
  <c r="B5" i="1"/>
  <c r="B6" i="1"/>
  <c r="B7" i="1"/>
  <c r="B8" i="1"/>
  <c r="B9" i="1"/>
  <c r="B10" i="1"/>
  <c r="B11" i="1"/>
  <c r="B12" i="1"/>
  <c r="B13" i="1"/>
  <c r="G2" i="1" a="1"/>
  <c r="B2" i="1"/>
  <c r="H9" i="4" a="1"/>
  <c r="H13" i="4" s="1"/>
  <c r="G2" i="1" l="1"/>
  <c r="J5" i="1"/>
  <c r="J4" i="1"/>
  <c r="J3" i="1"/>
  <c r="J2" i="1"/>
  <c r="J6" i="1"/>
  <c r="G6" i="1"/>
  <c r="G5" i="1"/>
  <c r="G4" i="1"/>
  <c r="G3" i="1"/>
  <c r="H6" i="1"/>
  <c r="H5" i="1"/>
  <c r="H4" i="1"/>
  <c r="H3" i="1"/>
  <c r="H2" i="1"/>
  <c r="I6" i="1"/>
  <c r="I5" i="1"/>
  <c r="I4" i="1"/>
  <c r="I3" i="1"/>
  <c r="I2" i="1"/>
  <c r="C16" i="5"/>
  <c r="J9" i="5" a="1"/>
  <c r="K10" i="5" s="1"/>
  <c r="I6" i="4"/>
  <c r="I5" i="4"/>
  <c r="I4" i="4"/>
  <c r="I3" i="4"/>
  <c r="I2" i="4"/>
  <c r="H6" i="4"/>
  <c r="H5" i="4"/>
  <c r="H4" i="4"/>
  <c r="H3" i="4"/>
  <c r="B17" i="1"/>
  <c r="F2" i="5"/>
  <c r="B8" i="6"/>
  <c r="E8" i="6"/>
  <c r="H8" i="6"/>
  <c r="K8" i="6"/>
  <c r="C8" i="6"/>
  <c r="F8" i="6"/>
  <c r="B16" i="1"/>
  <c r="B18" i="1"/>
  <c r="L8" i="2"/>
  <c r="E19" i="2" s="1"/>
  <c r="K8" i="2"/>
  <c r="I9" i="4"/>
  <c r="I10" i="4"/>
  <c r="I11" i="4"/>
  <c r="I12" i="4"/>
  <c r="I13" i="4"/>
  <c r="H9" i="4"/>
  <c r="H10" i="4"/>
  <c r="H11" i="4"/>
  <c r="B16" i="4" s="1"/>
  <c r="H12" i="4"/>
  <c r="I10" i="2"/>
  <c r="F10" i="2"/>
  <c r="C10" i="2"/>
  <c r="I11" i="2"/>
  <c r="F11" i="2"/>
  <c r="C11" i="2"/>
  <c r="H15" i="2"/>
  <c r="E15" i="2"/>
  <c r="B15" i="2"/>
  <c r="H14" i="2"/>
  <c r="E14" i="2"/>
  <c r="B14" i="2"/>
  <c r="I8" i="2"/>
  <c r="D20" i="2" s="1"/>
  <c r="H8" i="2"/>
  <c r="B20" i="2" s="1"/>
  <c r="F8" i="2"/>
  <c r="D19" i="2" s="1"/>
  <c r="E8" i="2"/>
  <c r="B19" i="2" s="1"/>
  <c r="C8" i="2"/>
  <c r="D18" i="2" s="1"/>
  <c r="B8" i="2"/>
  <c r="B18" i="2" s="1"/>
  <c r="K10" i="2" l="1"/>
  <c r="E20" i="2"/>
  <c r="J10" i="5"/>
  <c r="J2" i="5" a="1"/>
  <c r="K2" i="5" s="1"/>
  <c r="K12" i="5"/>
  <c r="J12" i="5"/>
  <c r="K11" i="5"/>
  <c r="J9" i="5"/>
  <c r="J11" i="5"/>
  <c r="J13" i="5"/>
  <c r="K13" i="5"/>
  <c r="K9" i="5"/>
  <c r="E18" i="2"/>
  <c r="C16" i="4"/>
  <c r="E16" i="4" s="1"/>
  <c r="B17" i="4"/>
  <c r="C17" i="4" s="1"/>
  <c r="E17" i="4" s="1"/>
  <c r="K15" i="2"/>
  <c r="K11" i="2"/>
  <c r="K14" i="2"/>
  <c r="K16" i="2" s="1"/>
  <c r="K12" i="2" l="1"/>
  <c r="K18" i="2" s="1"/>
  <c r="J6" i="5"/>
  <c r="J4" i="5"/>
  <c r="B20" i="5" s="1"/>
  <c r="J2" i="5"/>
  <c r="K5" i="5"/>
  <c r="D20" i="5" s="1"/>
  <c r="E20" i="5" s="1"/>
  <c r="K3" i="5"/>
  <c r="J5" i="5"/>
  <c r="J3" i="5"/>
  <c r="K6" i="5"/>
  <c r="C20" i="5" s="1"/>
  <c r="K4" i="5"/>
  <c r="B18" i="4"/>
  <c r="C18" i="4" s="1"/>
  <c r="E18" i="4" s="1"/>
  <c r="F16" i="4" s="1"/>
  <c r="G16" i="4" s="1"/>
  <c r="C16" i="1"/>
  <c r="B19" i="5" l="1"/>
  <c r="C19" i="5" s="1"/>
  <c r="E19" i="5" s="1"/>
  <c r="F19" i="5" s="1"/>
  <c r="G19" i="5" s="1"/>
  <c r="C19" i="2"/>
  <c r="F19" i="2" s="1"/>
  <c r="C20" i="2"/>
  <c r="F20" i="2" s="1"/>
  <c r="C18" i="2"/>
  <c r="F18" i="2" s="1"/>
  <c r="F17" i="4"/>
  <c r="C18" i="1" l="1"/>
  <c r="C17" i="1"/>
</calcChain>
</file>

<file path=xl/sharedStrings.xml><?xml version="1.0" encoding="utf-8"?>
<sst xmlns="http://schemas.openxmlformats.org/spreadsheetml/2006/main" count="123" uniqueCount="43">
  <si>
    <t>Total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</si>
  <si>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Arial"/>
        <family val="2"/>
      </rPr>
      <t>xy</t>
    </r>
    <r>
      <rPr>
        <vertAlign val="subscript"/>
        <sz val="11"/>
        <color theme="1"/>
        <rFont val="Arial"/>
        <family val="2"/>
      </rPr>
      <t>w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</si>
  <si>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Arial"/>
        <family val="2"/>
      </rPr>
      <t>xy</t>
    </r>
  </si>
  <si>
    <t>Mean</t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</si>
  <si>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Arial"/>
        <family val="2"/>
      </rPr>
      <t>x</t>
    </r>
    <r>
      <rPr>
        <vertAlign val="superscript"/>
        <sz val="11"/>
        <color theme="1"/>
        <rFont val="Arial"/>
        <family val="2"/>
      </rPr>
      <t>2</t>
    </r>
    <r>
      <rPr>
        <vertAlign val="subscript"/>
        <sz val="11"/>
        <color theme="1"/>
        <rFont val="Arial"/>
        <family val="2"/>
      </rPr>
      <t>w</t>
    </r>
  </si>
  <si>
    <r>
      <t>b</t>
    </r>
    <r>
      <rPr>
        <vertAlign val="subscript"/>
        <sz val="11"/>
        <color theme="1"/>
        <rFont val="Calibri"/>
        <family val="2"/>
        <scheme val="minor"/>
      </rPr>
      <t>w</t>
    </r>
  </si>
  <si>
    <r>
      <t>(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Arial"/>
        <family val="2"/>
      </rPr>
      <t>x)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/N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</si>
  <si>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X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Y/N</t>
    </r>
  </si>
  <si>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</si>
  <si>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Source</t>
  </si>
  <si>
    <t>Prop Var</t>
  </si>
  <si>
    <t>SS</t>
  </si>
  <si>
    <t>df</t>
  </si>
  <si>
    <t>MS</t>
  </si>
  <si>
    <t>F</t>
  </si>
  <si>
    <t>Covariate</t>
  </si>
  <si>
    <t>Group</t>
  </si>
  <si>
    <t>Residual</t>
  </si>
  <si>
    <t>LINEST(), All Vectors</t>
  </si>
  <si>
    <t>LINEST(), Covariate</t>
  </si>
  <si>
    <t>Grand Mean, Y</t>
  </si>
  <si>
    <t>Adjusted Group Means, Y</t>
  </si>
  <si>
    <t>Group Means, Y</t>
  </si>
  <si>
    <t>Common Beta</t>
  </si>
  <si>
    <t>Group Means, X</t>
  </si>
  <si>
    <t>Grand Mean, X</t>
  </si>
  <si>
    <t>p of F</t>
  </si>
  <si>
    <t>Factor by Covariate 1</t>
  </si>
  <si>
    <t>Factor by Covariate 2</t>
  </si>
  <si>
    <t>Factor by covariate</t>
  </si>
  <si>
    <t>LINEST(), No Interaction Vector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</si>
  <si>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</si>
  <si>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P of F</t>
  </si>
  <si>
    <t>Prop of var</t>
  </si>
  <si>
    <t>HDL</t>
  </si>
  <si>
    <t>Weight</t>
  </si>
  <si>
    <t>Medication A</t>
  </si>
  <si>
    <t>Medication B</t>
  </si>
  <si>
    <t>Placebo</t>
  </si>
  <si>
    <t>Medication</t>
  </si>
  <si>
    <t>Medication Vector 1</t>
  </si>
  <si>
    <t>Medication Vector 2</t>
  </si>
  <si>
    <t>Correlation, HDL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</si>
</sst>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Calibri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5" fillId="0" borderId="0" xfId="0" applyFont="1"/>
    <xf numFmtId="0" fontId="1" fillId="0" borderId="1" xfId="0" applyFont="1" applyBorder="1" applyAlignment="1">
      <alignment horizontal="centerContinuous" wrapText="1"/>
    </xf>
    <xf numFmtId="0" fontId="1" fillId="0" borderId="2" xfId="0" applyFont="1" applyBorder="1" applyAlignment="1">
      <alignment horizontal="centerContinuous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2" fontId="0" fillId="0" borderId="8" xfId="0" applyNumberFormat="1" applyBorder="1"/>
    <xf numFmtId="0" fontId="0" fillId="0" borderId="0" xfId="0" applyBorder="1"/>
    <xf numFmtId="0" fontId="5" fillId="0" borderId="1" xfId="0" applyFont="1" applyBorder="1"/>
    <xf numFmtId="0" fontId="0" fillId="0" borderId="11" xfId="0" applyBorder="1"/>
    <xf numFmtId="0" fontId="0" fillId="0" borderId="12" xfId="0" applyBorder="1"/>
    <xf numFmtId="0" fontId="5" fillId="0" borderId="0" xfId="0" applyFont="1" applyBorder="1"/>
    <xf numFmtId="2" fontId="0" fillId="0" borderId="0" xfId="0" applyNumberFormat="1" applyBorder="1"/>
    <xf numFmtId="0" fontId="5" fillId="0" borderId="5" xfId="0" applyFont="1" applyBorder="1"/>
    <xf numFmtId="0" fontId="0" fillId="0" borderId="1" xfId="0" applyBorder="1"/>
    <xf numFmtId="0" fontId="0" fillId="0" borderId="2" xfId="0" applyBorder="1"/>
    <xf numFmtId="0" fontId="5" fillId="0" borderId="12" xfId="0" applyFont="1" applyBorder="1"/>
    <xf numFmtId="2" fontId="0" fillId="0" borderId="6" xfId="0" applyNumberFormat="1" applyBorder="1"/>
    <xf numFmtId="2" fontId="0" fillId="0" borderId="10" xfId="0" applyNumberFormat="1" applyBorder="1"/>
    <xf numFmtId="164" fontId="0" fillId="0" borderId="0" xfId="0" applyNumberFormat="1"/>
    <xf numFmtId="164" fontId="0" fillId="0" borderId="11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12" xfId="0" applyNumberFormat="1" applyBorder="1"/>
    <xf numFmtId="165" fontId="0" fillId="0" borderId="12" xfId="0" applyNumberForma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Continuous"/>
    </xf>
    <xf numFmtId="2" fontId="0" fillId="0" borderId="12" xfId="0" applyNumberFormat="1" applyBorder="1"/>
    <xf numFmtId="2" fontId="0" fillId="0" borderId="4" xfId="0" applyNumberFormat="1" applyBorder="1"/>
    <xf numFmtId="0" fontId="1" fillId="0" borderId="0" xfId="0" applyFont="1"/>
    <xf numFmtId="2" fontId="0" fillId="0" borderId="11" xfId="0" applyNumberFormat="1" applyBorder="1"/>
    <xf numFmtId="2" fontId="0" fillId="0" borderId="9" xfId="0" applyNumberFormat="1" applyBorder="1"/>
    <xf numFmtId="2" fontId="0" fillId="0" borderId="13" xfId="0" applyNumberFormat="1" applyBorder="1"/>
    <xf numFmtId="2" fontId="0" fillId="0" borderId="2" xfId="0" applyNumberFormat="1" applyBorder="1"/>
    <xf numFmtId="0" fontId="1" fillId="0" borderId="0" xfId="0" applyFont="1" applyBorder="1" applyAlignment="1">
      <alignment horizontal="centerContinuous"/>
    </xf>
    <xf numFmtId="2" fontId="1" fillId="0" borderId="0" xfId="0" applyNumberFormat="1" applyFont="1" applyBorder="1" applyAlignment="1">
      <alignment horizontal="centerContinuous"/>
    </xf>
    <xf numFmtId="2" fontId="0" fillId="0" borderId="3" xfId="0" applyNumberFormat="1" applyBorder="1"/>
    <xf numFmtId="2" fontId="0" fillId="0" borderId="5" xfId="0" applyNumberFormat="1" applyBorder="1"/>
    <xf numFmtId="2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2" fontId="1" fillId="0" borderId="0" xfId="0" applyNumberFormat="1" applyFont="1" applyBorder="1"/>
    <xf numFmtId="0" fontId="1" fillId="0" borderId="7" xfId="0" applyFont="1" applyBorder="1" applyAlignment="1">
      <alignment horizontal="right"/>
    </xf>
    <xf numFmtId="166" fontId="0" fillId="0" borderId="0" xfId="0" applyNumberFormat="1" applyBorder="1"/>
    <xf numFmtId="0" fontId="1" fillId="0" borderId="0" xfId="0" applyFont="1" applyAlignment="1"/>
    <xf numFmtId="0" fontId="0" fillId="0" borderId="7" xfId="0" applyBorder="1"/>
    <xf numFmtId="0" fontId="0" fillId="0" borderId="18" xfId="0" applyBorder="1"/>
    <xf numFmtId="0" fontId="0" fillId="0" borderId="8" xfId="0" applyBorder="1"/>
    <xf numFmtId="0" fontId="0" fillId="0" borderId="17" xfId="0" applyBorder="1"/>
    <xf numFmtId="1" fontId="0" fillId="0" borderId="4" xfId="0" applyNumberFormat="1" applyBorder="1"/>
    <xf numFmtId="0" fontId="1" fillId="0" borderId="7" xfId="0" applyFont="1" applyBorder="1"/>
    <xf numFmtId="0" fontId="0" fillId="0" borderId="0" xfId="0" applyFont="1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"/>
  <sheetViews>
    <sheetView zoomScaleNormal="100" workbookViewId="0">
      <selection activeCell="I8" sqref="I8"/>
    </sheetView>
  </sheetViews>
  <sheetFormatPr defaultRowHeight="15" x14ac:dyDescent="0.25"/>
  <cols>
    <col min="1" max="1" width="6" bestFit="1" customWidth="1"/>
    <col min="2" max="2" width="9.7109375" bestFit="1" customWidth="1"/>
    <col min="3" max="3" width="9.140625" customWidth="1"/>
    <col min="4" max="4" width="3" customWidth="1"/>
    <col min="5" max="5" width="9.7109375" bestFit="1" customWidth="1"/>
    <col min="7" max="7" width="2" customWidth="1"/>
    <col min="8" max="8" width="9.7109375" bestFit="1" customWidth="1"/>
    <col min="9" max="9" width="8.28515625" bestFit="1" customWidth="1"/>
    <col min="10" max="10" width="2.7109375" customWidth="1"/>
    <col min="11" max="11" width="9.85546875" customWidth="1"/>
    <col min="12" max="12" width="8.28515625" customWidth="1"/>
  </cols>
  <sheetData>
    <row r="1" spans="1:12" s="2" customFormat="1" x14ac:dyDescent="0.25">
      <c r="B1" s="5" t="s">
        <v>36</v>
      </c>
      <c r="C1" s="6"/>
      <c r="E1" s="5" t="s">
        <v>37</v>
      </c>
      <c r="F1" s="6"/>
      <c r="H1" s="5" t="s">
        <v>38</v>
      </c>
      <c r="I1" s="6"/>
      <c r="K1" s="5" t="s">
        <v>0</v>
      </c>
      <c r="L1" s="6"/>
    </row>
    <row r="2" spans="1:12" ht="15.75" thickBot="1" x14ac:dyDescent="0.3">
      <c r="B2" s="7" t="s">
        <v>34</v>
      </c>
      <c r="C2" s="8" t="s">
        <v>35</v>
      </c>
      <c r="E2" s="7" t="s">
        <v>34</v>
      </c>
      <c r="F2" s="8" t="s">
        <v>35</v>
      </c>
      <c r="H2" s="7" t="s">
        <v>34</v>
      </c>
      <c r="I2" s="8" t="s">
        <v>35</v>
      </c>
      <c r="K2" s="7" t="s">
        <v>34</v>
      </c>
      <c r="L2" s="8" t="s">
        <v>35</v>
      </c>
    </row>
    <row r="3" spans="1:12" x14ac:dyDescent="0.25">
      <c r="B3" s="23">
        <v>41</v>
      </c>
      <c r="C3" s="24">
        <v>123</v>
      </c>
      <c r="D3" s="16"/>
      <c r="E3" s="23">
        <v>53</v>
      </c>
      <c r="F3" s="24">
        <v>156</v>
      </c>
      <c r="G3" s="16"/>
      <c r="H3" s="23">
        <v>63</v>
      </c>
      <c r="I3" s="24">
        <v>141</v>
      </c>
      <c r="K3" s="55"/>
      <c r="L3" s="56"/>
    </row>
    <row r="4" spans="1:12" x14ac:dyDescent="0.25">
      <c r="B4" s="9">
        <v>59</v>
      </c>
      <c r="C4" s="10">
        <v>130</v>
      </c>
      <c r="D4" s="16"/>
      <c r="E4" s="9">
        <v>66</v>
      </c>
      <c r="F4" s="10">
        <v>165</v>
      </c>
      <c r="G4" s="16"/>
      <c r="H4" s="9">
        <v>71</v>
      </c>
      <c r="I4" s="10">
        <v>148</v>
      </c>
      <c r="K4" s="55"/>
      <c r="L4" s="56"/>
    </row>
    <row r="5" spans="1:12" x14ac:dyDescent="0.25">
      <c r="B5" s="9">
        <v>63</v>
      </c>
      <c r="C5" s="10">
        <v>152</v>
      </c>
      <c r="D5" s="16"/>
      <c r="E5" s="9">
        <v>75</v>
      </c>
      <c r="F5" s="10">
        <v>170</v>
      </c>
      <c r="G5" s="16"/>
      <c r="H5" s="9">
        <v>84</v>
      </c>
      <c r="I5" s="10">
        <v>152</v>
      </c>
      <c r="K5" s="55"/>
      <c r="L5" s="56"/>
    </row>
    <row r="6" spans="1:12" ht="15.75" thickBot="1" x14ac:dyDescent="0.3">
      <c r="B6" s="11">
        <v>81</v>
      </c>
      <c r="C6" s="12">
        <v>160</v>
      </c>
      <c r="D6" s="16"/>
      <c r="E6" s="11">
        <v>88</v>
      </c>
      <c r="F6" s="12">
        <v>183</v>
      </c>
      <c r="G6" s="16"/>
      <c r="H6" s="11">
        <v>94</v>
      </c>
      <c r="I6" s="12">
        <v>169</v>
      </c>
      <c r="K6" s="57"/>
      <c r="L6" s="58"/>
    </row>
    <row r="7" spans="1:12" x14ac:dyDescent="0.25">
      <c r="K7" s="16"/>
      <c r="L7" s="16"/>
    </row>
    <row r="8" spans="1:12" x14ac:dyDescent="0.25">
      <c r="A8" s="44" t="s">
        <v>3</v>
      </c>
      <c r="B8" s="44">
        <f>AVERAGE(B3:B6)</f>
        <v>61</v>
      </c>
      <c r="C8" s="44">
        <f>AVERAGE(C3:C6)</f>
        <v>141.25</v>
      </c>
      <c r="D8" s="44"/>
      <c r="E8" s="44">
        <f t="shared" ref="E8:F8" si="0">AVERAGE(E3:E6)</f>
        <v>70.5</v>
      </c>
      <c r="F8" s="44">
        <f t="shared" si="0"/>
        <v>168.5</v>
      </c>
      <c r="G8" s="44"/>
      <c r="H8" s="44">
        <f>AVERAGE(H3:H6)</f>
        <v>78</v>
      </c>
      <c r="I8" s="44">
        <f>AVERAGE(I3:I6)</f>
        <v>152.5</v>
      </c>
      <c r="J8" s="44"/>
      <c r="K8" s="59">
        <f>AVERAGE(B3:B6,E3:E6,H3:H6)</f>
        <v>69.833333333333329</v>
      </c>
      <c r="L8" s="59">
        <f>AVERAGE(C3:C6,F3:F6,I3:I6)</f>
        <v>154.08333333333334</v>
      </c>
    </row>
    <row r="9" spans="1:12" x14ac:dyDescent="0.25">
      <c r="K9" s="16"/>
      <c r="L9" s="16"/>
    </row>
  </sheetData>
  <pageMargins left="0.7" right="0.7" top="0.75" bottom="0.75" header="0.3" footer="0.3"/>
  <colBreaks count="1" manualBreakCount="1">
    <brk id="26" max="3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0"/>
  <sheetViews>
    <sheetView zoomScaleNormal="100" workbookViewId="0">
      <selection activeCell="C16" sqref="C16"/>
    </sheetView>
  </sheetViews>
  <sheetFormatPr defaultRowHeight="15" x14ac:dyDescent="0.25"/>
  <cols>
    <col min="1" max="1" width="19.28515625" customWidth="1"/>
    <col min="2" max="2" width="9.140625" customWidth="1"/>
    <col min="3" max="3" width="7.85546875" customWidth="1"/>
    <col min="4" max="4" width="11.5703125" customWidth="1"/>
    <col min="5" max="5" width="11.28515625" customWidth="1"/>
    <col min="6" max="6" width="9.28515625" customWidth="1"/>
    <col min="7" max="7" width="9.5703125" customWidth="1"/>
    <col min="8" max="8" width="2.140625" customWidth="1"/>
    <col min="9" max="9" width="8.28515625" customWidth="1"/>
    <col min="10" max="10" width="7.5703125" bestFit="1" customWidth="1"/>
    <col min="11" max="11" width="6.5703125" bestFit="1" customWidth="1"/>
  </cols>
  <sheetData>
    <row r="1" spans="1:11" ht="45.75" thickBot="1" x14ac:dyDescent="0.3">
      <c r="A1" s="2" t="s">
        <v>39</v>
      </c>
      <c r="B1" s="2" t="s">
        <v>34</v>
      </c>
      <c r="C1" s="2" t="s">
        <v>35</v>
      </c>
      <c r="D1" s="2" t="s">
        <v>40</v>
      </c>
      <c r="E1" s="2" t="s">
        <v>41</v>
      </c>
      <c r="F1" s="2" t="s">
        <v>27</v>
      </c>
      <c r="G1" s="2" t="s">
        <v>28</v>
      </c>
      <c r="H1" s="2"/>
      <c r="I1" s="1"/>
      <c r="J1" s="49" t="s">
        <v>18</v>
      </c>
      <c r="K1" s="49"/>
    </row>
    <row r="2" spans="1:11" x14ac:dyDescent="0.25">
      <c r="A2" s="69" t="s">
        <v>36</v>
      </c>
      <c r="B2">
        <f>'Run the ANCOVA'!B2</f>
        <v>41</v>
      </c>
      <c r="C2" s="16">
        <v>123</v>
      </c>
      <c r="D2">
        <v>1</v>
      </c>
      <c r="E2">
        <v>0</v>
      </c>
      <c r="F2">
        <f>C2*D2</f>
        <v>123</v>
      </c>
      <c r="G2">
        <f>C2*E2</f>
        <v>0</v>
      </c>
      <c r="J2" s="53">
        <f t="array" ref="J2:K6">LINEST(B2:B13,C2:G13,,TRUE)</f>
        <v>0.21944682016701283</v>
      </c>
      <c r="K2" s="48">
        <v>-0.23379868896765221</v>
      </c>
    </row>
    <row r="3" spans="1:11" ht="15.75" thickBot="1" x14ac:dyDescent="0.3">
      <c r="A3" s="69" t="s">
        <v>36</v>
      </c>
      <c r="B3">
        <f>'Run the ANCOVA'!B3</f>
        <v>59</v>
      </c>
      <c r="C3" s="16">
        <v>130</v>
      </c>
      <c r="D3">
        <v>1</v>
      </c>
      <c r="E3">
        <v>0</v>
      </c>
      <c r="F3">
        <f t="shared" ref="F3:F13" si="0">C3*D3</f>
        <v>130</v>
      </c>
      <c r="G3">
        <f t="shared" ref="G3:G13" si="1">C3*E3</f>
        <v>0</v>
      </c>
      <c r="J3" s="51">
        <v>0.23379817204826811</v>
      </c>
      <c r="K3" s="43">
        <v>0.19096383720463692</v>
      </c>
    </row>
    <row r="4" spans="1:11" ht="18" thickBot="1" x14ac:dyDescent="0.3">
      <c r="A4" s="69" t="s">
        <v>36</v>
      </c>
      <c r="B4">
        <f>'Run the ANCOVA'!B4</f>
        <v>63</v>
      </c>
      <c r="C4" s="16">
        <v>152</v>
      </c>
      <c r="D4">
        <v>1</v>
      </c>
      <c r="E4">
        <v>0</v>
      </c>
      <c r="F4">
        <f t="shared" si="0"/>
        <v>152</v>
      </c>
      <c r="G4">
        <f t="shared" si="1"/>
        <v>0</v>
      </c>
      <c r="I4" s="60" t="s">
        <v>31</v>
      </c>
      <c r="J4" s="15">
        <v>0.91874465298732033</v>
      </c>
      <c r="K4" s="43">
        <v>5.9425984761634032</v>
      </c>
    </row>
    <row r="5" spans="1:11" x14ac:dyDescent="0.25">
      <c r="A5" s="69" t="s">
        <v>36</v>
      </c>
      <c r="B5">
        <v>81</v>
      </c>
      <c r="C5" s="16">
        <v>160</v>
      </c>
      <c r="D5">
        <v>1</v>
      </c>
      <c r="E5">
        <v>0</v>
      </c>
      <c r="F5">
        <f t="shared" si="0"/>
        <v>160</v>
      </c>
      <c r="G5">
        <f t="shared" si="1"/>
        <v>0</v>
      </c>
      <c r="J5" s="51">
        <v>13.568258879169438</v>
      </c>
      <c r="K5" s="67">
        <v>6</v>
      </c>
    </row>
    <row r="6" spans="1:11" ht="15.75" thickBot="1" x14ac:dyDescent="0.3">
      <c r="A6" s="69" t="s">
        <v>37</v>
      </c>
      <c r="B6">
        <f>'Run the ANCOVA'!B6</f>
        <v>53</v>
      </c>
      <c r="C6" s="16">
        <v>156</v>
      </c>
      <c r="D6">
        <v>0</v>
      </c>
      <c r="E6">
        <v>1</v>
      </c>
      <c r="F6">
        <f t="shared" si="0"/>
        <v>0</v>
      </c>
      <c r="G6">
        <f t="shared" si="1"/>
        <v>156</v>
      </c>
      <c r="J6" s="52">
        <v>2395.7798067732692</v>
      </c>
      <c r="K6" s="26">
        <v>211.88685989339763</v>
      </c>
    </row>
    <row r="7" spans="1:11" x14ac:dyDescent="0.25">
      <c r="A7" s="69" t="s">
        <v>37</v>
      </c>
      <c r="B7">
        <f>'Run the ANCOVA'!B7</f>
        <v>66</v>
      </c>
      <c r="C7" s="16">
        <v>165</v>
      </c>
      <c r="D7">
        <v>0</v>
      </c>
      <c r="E7">
        <v>1</v>
      </c>
      <c r="F7">
        <f t="shared" si="0"/>
        <v>0</v>
      </c>
      <c r="G7">
        <f t="shared" si="1"/>
        <v>165</v>
      </c>
      <c r="J7" s="21"/>
      <c r="K7" s="21"/>
    </row>
    <row r="8" spans="1:11" ht="15.75" thickBot="1" x14ac:dyDescent="0.3">
      <c r="A8" s="69" t="s">
        <v>37</v>
      </c>
      <c r="B8">
        <f>'Run the ANCOVA'!B8</f>
        <v>75</v>
      </c>
      <c r="C8" s="16">
        <v>170</v>
      </c>
      <c r="D8">
        <v>0</v>
      </c>
      <c r="E8">
        <v>1</v>
      </c>
      <c r="F8">
        <f t="shared" si="0"/>
        <v>0</v>
      </c>
      <c r="G8">
        <f t="shared" si="1"/>
        <v>170</v>
      </c>
      <c r="J8" s="50" t="s">
        <v>30</v>
      </c>
      <c r="K8" s="50"/>
    </row>
    <row r="9" spans="1:11" x14ac:dyDescent="0.25">
      <c r="A9" s="69" t="s">
        <v>37</v>
      </c>
      <c r="B9">
        <f>'Run the ANCOVA'!B9</f>
        <v>88</v>
      </c>
      <c r="C9" s="16">
        <v>183</v>
      </c>
      <c r="D9">
        <v>0</v>
      </c>
      <c r="E9">
        <v>1</v>
      </c>
      <c r="F9">
        <f t="shared" si="0"/>
        <v>0</v>
      </c>
      <c r="G9">
        <f t="shared" si="1"/>
        <v>183</v>
      </c>
      <c r="J9" s="53">
        <f t="array" ref="J9:K13">LINEST(B2:B13,C2:E13,,TRUE)</f>
        <v>-13.84360121194632</v>
      </c>
      <c r="K9" s="48">
        <v>4.083321310056264</v>
      </c>
    </row>
    <row r="10" spans="1:11" ht="15.75" thickBot="1" x14ac:dyDescent="0.3">
      <c r="A10" s="69" t="s">
        <v>38</v>
      </c>
      <c r="B10">
        <f>'Run the ANCOVA'!B10</f>
        <v>63</v>
      </c>
      <c r="C10" s="16">
        <v>141</v>
      </c>
      <c r="D10">
        <v>-1</v>
      </c>
      <c r="E10">
        <v>-1</v>
      </c>
      <c r="F10">
        <f t="shared" si="0"/>
        <v>-141</v>
      </c>
      <c r="G10">
        <f t="shared" si="1"/>
        <v>-141</v>
      </c>
      <c r="J10" s="51">
        <v>3.1198289342077543</v>
      </c>
      <c r="K10" s="43">
        <v>2.9812297835358179</v>
      </c>
    </row>
    <row r="11" spans="1:11" ht="18" thickBot="1" x14ac:dyDescent="0.3">
      <c r="A11" s="69" t="s">
        <v>38</v>
      </c>
      <c r="B11">
        <f>'Run the ANCOVA'!B11</f>
        <v>71</v>
      </c>
      <c r="C11" s="16">
        <v>148</v>
      </c>
      <c r="D11">
        <v>-1</v>
      </c>
      <c r="E11">
        <v>-1</v>
      </c>
      <c r="F11">
        <f t="shared" si="0"/>
        <v>-148</v>
      </c>
      <c r="G11">
        <f t="shared" si="1"/>
        <v>-148</v>
      </c>
      <c r="I11" s="60" t="s">
        <v>31</v>
      </c>
      <c r="J11" s="15">
        <v>0.89581607110117589</v>
      </c>
      <c r="K11" s="43">
        <v>5.8274882946239552</v>
      </c>
    </row>
    <row r="12" spans="1:11" x14ac:dyDescent="0.25">
      <c r="A12" s="69" t="s">
        <v>38</v>
      </c>
      <c r="B12">
        <f>'Run the ANCOVA'!B12</f>
        <v>84</v>
      </c>
      <c r="C12" s="16">
        <v>152</v>
      </c>
      <c r="D12">
        <v>-1</v>
      </c>
      <c r="E12">
        <v>-1</v>
      </c>
      <c r="F12">
        <f t="shared" si="0"/>
        <v>-152</v>
      </c>
      <c r="G12">
        <f t="shared" si="1"/>
        <v>-152</v>
      </c>
      <c r="J12" s="51">
        <v>22.929091670075845</v>
      </c>
      <c r="K12" s="67">
        <v>8</v>
      </c>
    </row>
    <row r="13" spans="1:11" ht="15.75" thickBot="1" x14ac:dyDescent="0.3">
      <c r="A13" s="69" t="s">
        <v>38</v>
      </c>
      <c r="B13">
        <f>'Run the ANCOVA'!B13</f>
        <v>94</v>
      </c>
      <c r="C13" s="16">
        <v>169</v>
      </c>
      <c r="D13">
        <v>-1</v>
      </c>
      <c r="E13">
        <v>-1</v>
      </c>
      <c r="F13">
        <f t="shared" si="0"/>
        <v>-169</v>
      </c>
      <c r="G13">
        <f t="shared" si="1"/>
        <v>-169</v>
      </c>
      <c r="J13" s="52">
        <v>2335.9897080748333</v>
      </c>
      <c r="K13" s="26">
        <v>271.67695859183374</v>
      </c>
    </row>
    <row r="14" spans="1:11" x14ac:dyDescent="0.25">
      <c r="J14" s="16"/>
      <c r="K14" s="16"/>
    </row>
    <row r="15" spans="1:11" ht="15.75" thickBot="1" x14ac:dyDescent="0.3">
      <c r="H15" s="1"/>
    </row>
    <row r="16" spans="1:11" ht="15.75" thickBot="1" x14ac:dyDescent="0.3">
      <c r="A16" s="68" t="s">
        <v>42</v>
      </c>
      <c r="B16" s="64"/>
      <c r="C16" s="15">
        <f>CORREL(B2:B13,C2:C13)</f>
        <v>0.75225049477223227</v>
      </c>
      <c r="H16" s="21"/>
    </row>
    <row r="17" spans="1:8" x14ac:dyDescent="0.25">
      <c r="H17" s="16"/>
    </row>
    <row r="18" spans="1:8" ht="30.75" thickBot="1" x14ac:dyDescent="0.3">
      <c r="A18" s="1" t="s">
        <v>9</v>
      </c>
      <c r="B18" s="2" t="s">
        <v>33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26</v>
      </c>
    </row>
    <row r="19" spans="1:8" x14ac:dyDescent="0.25">
      <c r="A19" s="54" t="s">
        <v>29</v>
      </c>
      <c r="B19" s="45">
        <f>J4-J11</f>
        <v>2.2928581886144439E-2</v>
      </c>
      <c r="C19" s="18">
        <f>B19*(J6+K6)</f>
        <v>59.79009869843599</v>
      </c>
      <c r="D19" s="18">
        <f>5-3</f>
        <v>2</v>
      </c>
      <c r="E19" s="45">
        <f>C19/D19</f>
        <v>29.895049349217995</v>
      </c>
      <c r="F19" s="45">
        <f>E19/E20</f>
        <v>0.84653808256704044</v>
      </c>
      <c r="G19" s="48">
        <f>_xlfn.F.DIST.RT(F19,D19,D20)</f>
        <v>0.47440980308878994</v>
      </c>
    </row>
    <row r="20" spans="1:8" ht="15.75" thickBot="1" x14ac:dyDescent="0.3">
      <c r="A20" s="11" t="s">
        <v>17</v>
      </c>
      <c r="B20" s="42">
        <f>1-J4</f>
        <v>8.1255347012679668E-2</v>
      </c>
      <c r="C20" s="42">
        <f>K6</f>
        <v>211.88685989339763</v>
      </c>
      <c r="D20" s="19">
        <f>K5</f>
        <v>6</v>
      </c>
      <c r="E20" s="42">
        <f>C20/D20</f>
        <v>35.314476648899607</v>
      </c>
      <c r="F20" s="19"/>
      <c r="G20" s="12"/>
    </row>
  </sheetData>
  <pageMargins left="0.7" right="0.7" top="0.75" bottom="0.75" header="0.3" footer="0.3"/>
  <pageSetup scale="38" orientation="portrait" r:id="rId1"/>
  <colBreaks count="1" manualBreakCount="1">
    <brk id="2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18"/>
  <sheetViews>
    <sheetView zoomScaleNormal="100" workbookViewId="0">
      <selection activeCell="C2" sqref="C2:E13"/>
    </sheetView>
  </sheetViews>
  <sheetFormatPr defaultRowHeight="15" x14ac:dyDescent="0.25"/>
  <cols>
    <col min="1" max="1" width="14.140625" customWidth="1"/>
    <col min="2" max="2" width="10.5703125" customWidth="1"/>
    <col min="4" max="4" width="11.5703125" customWidth="1"/>
    <col min="5" max="5" width="11.7109375" customWidth="1"/>
    <col min="6" max="6" width="4.5703125" bestFit="1" customWidth="1"/>
    <col min="7" max="7" width="5.85546875" bestFit="1" customWidth="1"/>
    <col min="8" max="8" width="8.140625" customWidth="1"/>
    <col min="10" max="10" width="12" customWidth="1"/>
  </cols>
  <sheetData>
    <row r="1" spans="1:23" s="1" customFormat="1" ht="45.75" thickBot="1" x14ac:dyDescent="0.3">
      <c r="A1" s="2" t="s">
        <v>39</v>
      </c>
      <c r="B1" s="2" t="s">
        <v>34</v>
      </c>
      <c r="C1" s="2" t="s">
        <v>35</v>
      </c>
      <c r="D1" s="2" t="s">
        <v>40</v>
      </c>
      <c r="E1" s="2" t="s">
        <v>41</v>
      </c>
      <c r="H1" s="62" t="s">
        <v>18</v>
      </c>
      <c r="I1" s="41"/>
      <c r="K1" s="41"/>
      <c r="L1" s="41"/>
      <c r="T1"/>
      <c r="U1"/>
      <c r="V1"/>
      <c r="W1"/>
    </row>
    <row r="2" spans="1:23" x14ac:dyDescent="0.25">
      <c r="A2" s="69" t="s">
        <v>36</v>
      </c>
      <c r="B2">
        <v>41</v>
      </c>
      <c r="C2" s="16">
        <v>123</v>
      </c>
      <c r="D2">
        <v>1</v>
      </c>
      <c r="E2">
        <v>0</v>
      </c>
      <c r="H2" s="53">
        <f t="array" ref="H2:I6">LINEST(B2:B13,C2:E13,,TRUE)</f>
        <v>-13.84360121194632</v>
      </c>
      <c r="I2" s="48">
        <v>4.083321310056264</v>
      </c>
      <c r="K2" s="16"/>
      <c r="L2" s="16"/>
    </row>
    <row r="3" spans="1:23" ht="15.75" thickBot="1" x14ac:dyDescent="0.3">
      <c r="A3" s="69" t="s">
        <v>36</v>
      </c>
      <c r="B3">
        <v>59</v>
      </c>
      <c r="C3" s="16">
        <v>130</v>
      </c>
      <c r="D3">
        <v>1</v>
      </c>
      <c r="E3">
        <v>0</v>
      </c>
      <c r="H3" s="51">
        <v>3.1198289342077543</v>
      </c>
      <c r="I3" s="43">
        <v>2.9812297835358179</v>
      </c>
      <c r="K3" s="16"/>
      <c r="L3" s="16"/>
    </row>
    <row r="4" spans="1:23" ht="18" thickBot="1" x14ac:dyDescent="0.3">
      <c r="A4" s="69" t="s">
        <v>36</v>
      </c>
      <c r="B4">
        <v>63</v>
      </c>
      <c r="C4" s="16">
        <v>152</v>
      </c>
      <c r="D4">
        <v>1</v>
      </c>
      <c r="E4">
        <v>0</v>
      </c>
      <c r="G4" s="60" t="s">
        <v>31</v>
      </c>
      <c r="H4" s="15">
        <v>0.89581607110117589</v>
      </c>
      <c r="I4" s="43">
        <v>5.8274882946239552</v>
      </c>
      <c r="K4" s="16"/>
      <c r="L4" s="16"/>
    </row>
    <row r="5" spans="1:23" x14ac:dyDescent="0.25">
      <c r="A5" s="69" t="s">
        <v>36</v>
      </c>
      <c r="B5">
        <v>81</v>
      </c>
      <c r="C5" s="16">
        <v>160</v>
      </c>
      <c r="D5">
        <v>1</v>
      </c>
      <c r="E5">
        <v>0</v>
      </c>
      <c r="H5" s="51">
        <v>22.929091670075845</v>
      </c>
      <c r="I5" s="10">
        <v>8</v>
      </c>
      <c r="K5" s="16"/>
      <c r="L5" s="16"/>
    </row>
    <row r="6" spans="1:23" ht="15.75" thickBot="1" x14ac:dyDescent="0.3">
      <c r="A6" s="69" t="s">
        <v>37</v>
      </c>
      <c r="B6">
        <v>53</v>
      </c>
      <c r="C6" s="16">
        <v>156</v>
      </c>
      <c r="D6">
        <v>0</v>
      </c>
      <c r="E6">
        <v>1</v>
      </c>
      <c r="H6" s="52">
        <v>2335.9897080748333</v>
      </c>
      <c r="I6" s="26">
        <v>271.67695859183374</v>
      </c>
      <c r="K6" s="16"/>
      <c r="L6" s="16"/>
    </row>
    <row r="7" spans="1:23" x14ac:dyDescent="0.25">
      <c r="A7" s="69" t="s">
        <v>37</v>
      </c>
      <c r="B7">
        <v>66</v>
      </c>
      <c r="C7" s="16">
        <v>165</v>
      </c>
      <c r="D7">
        <v>0</v>
      </c>
      <c r="E7">
        <v>1</v>
      </c>
      <c r="K7" s="41"/>
    </row>
    <row r="8" spans="1:23" ht="15.75" thickBot="1" x14ac:dyDescent="0.3">
      <c r="A8" s="69" t="s">
        <v>37</v>
      </c>
      <c r="B8">
        <v>75</v>
      </c>
      <c r="C8" s="16">
        <v>170</v>
      </c>
      <c r="D8">
        <v>0</v>
      </c>
      <c r="E8">
        <v>1</v>
      </c>
      <c r="H8" s="41" t="s">
        <v>19</v>
      </c>
      <c r="I8" s="41"/>
      <c r="K8" s="16"/>
      <c r="L8" s="16"/>
    </row>
    <row r="9" spans="1:23" x14ac:dyDescent="0.25">
      <c r="A9" s="69" t="s">
        <v>37</v>
      </c>
      <c r="B9">
        <v>88</v>
      </c>
      <c r="C9" s="16">
        <v>183</v>
      </c>
      <c r="D9">
        <v>0</v>
      </c>
      <c r="E9">
        <v>1</v>
      </c>
      <c r="H9" s="53">
        <f t="array" ref="H9:I13">LINEST(B2:B13,C2:C13,,TRUE)</f>
        <v>0.67560252609872384</v>
      </c>
      <c r="I9" s="48">
        <v>-34.26575589637838</v>
      </c>
      <c r="K9" s="16"/>
      <c r="L9" s="16"/>
    </row>
    <row r="10" spans="1:23" ht="15.75" thickBot="1" x14ac:dyDescent="0.3">
      <c r="A10" s="69" t="s">
        <v>38</v>
      </c>
      <c r="B10">
        <v>63</v>
      </c>
      <c r="C10" s="16">
        <v>141</v>
      </c>
      <c r="D10">
        <v>-1</v>
      </c>
      <c r="E10">
        <v>-1</v>
      </c>
      <c r="H10" s="51">
        <v>0.18712563032163604</v>
      </c>
      <c r="I10" s="43">
        <v>28.99607095065387</v>
      </c>
      <c r="K10" s="16"/>
      <c r="L10" s="16"/>
    </row>
    <row r="11" spans="1:23" ht="18" thickBot="1" x14ac:dyDescent="0.3">
      <c r="A11" s="69" t="s">
        <v>38</v>
      </c>
      <c r="B11">
        <v>71</v>
      </c>
      <c r="C11" s="16">
        <v>148</v>
      </c>
      <c r="D11">
        <v>-1</v>
      </c>
      <c r="E11">
        <v>-1</v>
      </c>
      <c r="G11" s="60" t="s">
        <v>31</v>
      </c>
      <c r="H11" s="15">
        <v>0.56588080688506848</v>
      </c>
      <c r="I11" s="43">
        <v>10.639728141480104</v>
      </c>
      <c r="K11" s="16"/>
      <c r="L11" s="16"/>
    </row>
    <row r="12" spans="1:23" x14ac:dyDescent="0.25">
      <c r="A12" s="69" t="s">
        <v>38</v>
      </c>
      <c r="B12">
        <v>84</v>
      </c>
      <c r="C12" s="16">
        <v>152</v>
      </c>
      <c r="D12">
        <v>-1</v>
      </c>
      <c r="E12">
        <v>-1</v>
      </c>
      <c r="H12" s="51">
        <v>13.035148315482417</v>
      </c>
      <c r="I12" s="10">
        <v>10</v>
      </c>
      <c r="K12" s="16"/>
      <c r="L12" s="16"/>
    </row>
    <row r="13" spans="1:23" ht="15.75" thickBot="1" x14ac:dyDescent="0.3">
      <c r="A13" s="69" t="s">
        <v>38</v>
      </c>
      <c r="B13">
        <v>94</v>
      </c>
      <c r="C13" s="16">
        <v>169</v>
      </c>
      <c r="D13">
        <v>-1</v>
      </c>
      <c r="E13">
        <v>-1</v>
      </c>
      <c r="H13" s="11">
        <v>1475.6285174206305</v>
      </c>
      <c r="I13" s="26">
        <v>1132.0381492460365</v>
      </c>
    </row>
    <row r="14" spans="1:23" ht="15.75" thickBot="1" x14ac:dyDescent="0.3"/>
    <row r="15" spans="1:23" x14ac:dyDescent="0.25">
      <c r="A15" s="38" t="s">
        <v>9</v>
      </c>
      <c r="B15" s="39" t="s">
        <v>10</v>
      </c>
      <c r="C15" s="39" t="s">
        <v>11</v>
      </c>
      <c r="D15" s="39" t="s">
        <v>12</v>
      </c>
      <c r="E15" s="39" t="s">
        <v>13</v>
      </c>
      <c r="F15" s="39" t="s">
        <v>14</v>
      </c>
      <c r="G15" s="40" t="s">
        <v>32</v>
      </c>
    </row>
    <row r="16" spans="1:23" x14ac:dyDescent="0.25">
      <c r="A16" s="9" t="s">
        <v>15</v>
      </c>
      <c r="B16" s="21">
        <f>H11</f>
        <v>0.56588080688506848</v>
      </c>
      <c r="C16" s="16">
        <f>B16*DEVSQ($B$2:$B$13)</f>
        <v>1475.6285174206305</v>
      </c>
      <c r="D16" s="16">
        <v>1</v>
      </c>
      <c r="E16" s="31">
        <f>C16/D16</f>
        <v>1475.6285174206305</v>
      </c>
      <c r="F16" s="61">
        <f>E16/E18</f>
        <v>43.452445141293225</v>
      </c>
      <c r="G16" s="43">
        <f>_xlfn.F.DIST.RT(F16,$D$16,$D$18)</f>
        <v>1.7083289970680273E-4</v>
      </c>
    </row>
    <row r="17" spans="1:7" x14ac:dyDescent="0.25">
      <c r="A17" s="9" t="s">
        <v>16</v>
      </c>
      <c r="B17" s="21">
        <f>H4-H11</f>
        <v>0.32993526421610742</v>
      </c>
      <c r="C17" s="16">
        <f>B17*DEVSQ($B$2:$B$13)</f>
        <v>860.36119065420291</v>
      </c>
      <c r="D17" s="16">
        <v>2</v>
      </c>
      <c r="E17" s="31">
        <f t="shared" ref="E17:E18" si="0">C17/D17</f>
        <v>430.18059532710146</v>
      </c>
      <c r="F17" s="61">
        <f>E17/E18</f>
        <v>12.667414934467166</v>
      </c>
      <c r="G17" s="43">
        <f>_xlfn.F.DIST.RT(F17,$D$17,$D$18)</f>
        <v>3.3171642493539859E-3</v>
      </c>
    </row>
    <row r="18" spans="1:7" ht="15.75" thickBot="1" x14ac:dyDescent="0.3">
      <c r="A18" s="11" t="s">
        <v>17</v>
      </c>
      <c r="B18" s="42">
        <f>1-(B16+B17)</f>
        <v>0.10418392889882411</v>
      </c>
      <c r="C18" s="19">
        <f>B18*DEVSQ($B$2:$B$13)</f>
        <v>271.67695859183368</v>
      </c>
      <c r="D18" s="19">
        <v>8</v>
      </c>
      <c r="E18" s="33">
        <f t="shared" si="0"/>
        <v>33.95961982397921</v>
      </c>
      <c r="F18" s="19"/>
      <c r="G18" s="12"/>
    </row>
  </sheetData>
  <pageMargins left="0.7" right="0.7" top="0.75" bottom="0.75" header="0.3" footer="0.3"/>
  <colBreaks count="1" manualBreakCount="1">
    <brk id="21" max="3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20"/>
  <sheetViews>
    <sheetView zoomScaleNormal="100" workbookViewId="0">
      <selection activeCell="K18" sqref="K18"/>
    </sheetView>
  </sheetViews>
  <sheetFormatPr defaultRowHeight="15" x14ac:dyDescent="0.25"/>
  <cols>
    <col min="1" max="1" width="8.28515625" bestFit="1" customWidth="1"/>
    <col min="2" max="2" width="9.7109375" bestFit="1" customWidth="1"/>
    <col min="3" max="4" width="9.140625" customWidth="1"/>
    <col min="5" max="5" width="9.7109375" bestFit="1" customWidth="1"/>
    <col min="7" max="7" width="5" customWidth="1"/>
    <col min="8" max="8" width="9.7109375" bestFit="1" customWidth="1"/>
    <col min="9" max="9" width="8.28515625" bestFit="1" customWidth="1"/>
    <col min="10" max="10" width="5.42578125" bestFit="1" customWidth="1"/>
    <col min="11" max="11" width="11.42578125" customWidth="1"/>
    <col min="12" max="12" width="6.5703125" bestFit="1" customWidth="1"/>
  </cols>
  <sheetData>
    <row r="1" spans="1:26" s="2" customFormat="1" x14ac:dyDescent="0.25">
      <c r="B1" s="5" t="s">
        <v>36</v>
      </c>
      <c r="C1" s="6"/>
      <c r="E1" s="5" t="s">
        <v>37</v>
      </c>
      <c r="F1" s="6"/>
      <c r="H1" s="5" t="s">
        <v>38</v>
      </c>
      <c r="I1" s="6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5.75" thickBot="1" x14ac:dyDescent="0.3">
      <c r="B2" s="7" t="s">
        <v>34</v>
      </c>
      <c r="C2" s="8" t="s">
        <v>35</v>
      </c>
      <c r="E2" s="7" t="s">
        <v>34</v>
      </c>
      <c r="F2" s="8" t="s">
        <v>35</v>
      </c>
      <c r="H2" s="7" t="s">
        <v>34</v>
      </c>
      <c r="I2" s="8" t="s">
        <v>35</v>
      </c>
    </row>
    <row r="3" spans="1:26" x14ac:dyDescent="0.25">
      <c r="B3" s="23">
        <v>41</v>
      </c>
      <c r="C3" s="24">
        <v>123</v>
      </c>
      <c r="D3" s="16"/>
      <c r="E3" s="23">
        <v>53</v>
      </c>
      <c r="F3" s="24">
        <v>156</v>
      </c>
      <c r="G3" s="16"/>
      <c r="H3" s="23">
        <v>63</v>
      </c>
      <c r="I3" s="24">
        <v>141</v>
      </c>
    </row>
    <row r="4" spans="1:26" x14ac:dyDescent="0.25">
      <c r="B4" s="9">
        <v>59</v>
      </c>
      <c r="C4" s="10">
        <v>130</v>
      </c>
      <c r="D4" s="16"/>
      <c r="E4" s="9">
        <v>66</v>
      </c>
      <c r="F4" s="10">
        <v>165</v>
      </c>
      <c r="G4" s="16"/>
      <c r="H4" s="9">
        <v>71</v>
      </c>
      <c r="I4" s="10">
        <v>148</v>
      </c>
    </row>
    <row r="5" spans="1:26" ht="15.75" thickBot="1" x14ac:dyDescent="0.3">
      <c r="B5" s="9">
        <v>63</v>
      </c>
      <c r="C5" s="10">
        <v>152</v>
      </c>
      <c r="D5" s="16"/>
      <c r="E5" s="9">
        <v>75</v>
      </c>
      <c r="F5" s="10">
        <v>170</v>
      </c>
      <c r="G5" s="16"/>
      <c r="H5" s="9">
        <v>84</v>
      </c>
      <c r="I5" s="10">
        <v>152</v>
      </c>
    </row>
    <row r="6" spans="1:26" ht="15.75" thickBot="1" x14ac:dyDescent="0.3">
      <c r="B6" s="11">
        <v>81</v>
      </c>
      <c r="C6" s="12">
        <v>160</v>
      </c>
      <c r="D6" s="16"/>
      <c r="E6" s="11">
        <v>88</v>
      </c>
      <c r="F6" s="12">
        <v>183</v>
      </c>
      <c r="G6" s="16"/>
      <c r="H6" s="11">
        <v>94</v>
      </c>
      <c r="I6" s="12">
        <v>169</v>
      </c>
      <c r="K6" s="5" t="s">
        <v>0</v>
      </c>
      <c r="L6" s="6"/>
    </row>
    <row r="7" spans="1:26" ht="15.75" thickBot="1" x14ac:dyDescent="0.3">
      <c r="K7" s="63"/>
      <c r="L7" s="65"/>
    </row>
    <row r="8" spans="1:26" ht="15.75" thickBot="1" x14ac:dyDescent="0.3">
      <c r="A8" s="63" t="s">
        <v>3</v>
      </c>
      <c r="B8" s="63">
        <f>AVERAGE(B3:B6)</f>
        <v>61</v>
      </c>
      <c r="C8" s="65">
        <f>AVERAGE(C3:C6)</f>
        <v>141.25</v>
      </c>
      <c r="D8" s="66"/>
      <c r="E8" s="63">
        <f t="shared" ref="E8:F8" si="0">AVERAGE(E3:E6)</f>
        <v>70.5</v>
      </c>
      <c r="F8" s="65">
        <f t="shared" si="0"/>
        <v>168.5</v>
      </c>
      <c r="G8" s="64"/>
      <c r="H8" s="63">
        <f>AVERAGE(H3:H6)</f>
        <v>78</v>
      </c>
      <c r="I8" s="65">
        <f>AVERAGE(I3:I6)</f>
        <v>152.5</v>
      </c>
      <c r="K8" s="52">
        <f>AVERAGE(B3:B6,E3:E6,H3:H6)</f>
        <v>69.833333333333329</v>
      </c>
      <c r="L8" s="26">
        <f>AVERAGE(C3:C6,F3:F6,I3:I6)</f>
        <v>154.08333333333334</v>
      </c>
    </row>
    <row r="9" spans="1:26" ht="15.75" thickBot="1" x14ac:dyDescent="0.3">
      <c r="K9" s="16"/>
      <c r="L9" s="16"/>
    </row>
    <row r="10" spans="1:26" ht="17.25" x14ac:dyDescent="0.25">
      <c r="A10" s="23" t="s">
        <v>8</v>
      </c>
      <c r="B10" s="23"/>
      <c r="C10" s="24">
        <f>SUMSQ(C3:C6)</f>
        <v>80733</v>
      </c>
      <c r="D10" s="18"/>
      <c r="E10" s="23"/>
      <c r="F10" s="24">
        <f>SUMSQ(F3:F6)</f>
        <v>113950</v>
      </c>
      <c r="G10" s="18"/>
      <c r="H10" s="23"/>
      <c r="I10" s="24">
        <f>SUMSQ(I3:I6)</f>
        <v>93450</v>
      </c>
      <c r="J10" s="18"/>
      <c r="K10" s="13">
        <f>C10+F10+I10</f>
        <v>288133</v>
      </c>
    </row>
    <row r="11" spans="1:26" ht="18" thickBot="1" x14ac:dyDescent="0.3">
      <c r="A11" s="22" t="s">
        <v>6</v>
      </c>
      <c r="B11" s="11"/>
      <c r="C11" s="12">
        <f>SUM(C3:C6)^2/4</f>
        <v>79806.25</v>
      </c>
      <c r="D11" s="19"/>
      <c r="E11" s="11"/>
      <c r="F11" s="12">
        <f>SUM(F3:F6)^2/4</f>
        <v>113569</v>
      </c>
      <c r="G11" s="19"/>
      <c r="H11" s="11"/>
      <c r="I11" s="12">
        <f>SUM(I3:I6)^2/4</f>
        <v>93025</v>
      </c>
      <c r="J11" s="25"/>
      <c r="K11" s="27">
        <f>SUM(C11,F11,I11)</f>
        <v>286400.25</v>
      </c>
    </row>
    <row r="12" spans="1:26" ht="18.75" x14ac:dyDescent="0.35">
      <c r="A12" s="16"/>
      <c r="B12" s="16"/>
      <c r="C12" s="16"/>
      <c r="D12" s="16"/>
      <c r="E12" s="16"/>
      <c r="F12" s="16"/>
      <c r="G12" s="16"/>
      <c r="H12" s="16"/>
      <c r="I12" s="16"/>
      <c r="J12" s="20" t="s">
        <v>4</v>
      </c>
      <c r="K12" s="3">
        <f>K10-K11</f>
        <v>1732.75</v>
      </c>
    </row>
    <row r="13" spans="1:26" ht="15.75" thickBot="1" x14ac:dyDescent="0.3"/>
    <row r="14" spans="1:26" x14ac:dyDescent="0.25">
      <c r="A14" s="17" t="s">
        <v>2</v>
      </c>
      <c r="B14" s="34">
        <f>SUMPRODUCT(B3:B6,C3:C6)</f>
        <v>35249</v>
      </c>
      <c r="C14" s="35"/>
      <c r="D14" s="18"/>
      <c r="E14" s="34">
        <f>SUMPRODUCT(E3:E6,F3:F6)</f>
        <v>48012</v>
      </c>
      <c r="F14" s="35"/>
      <c r="G14" s="18"/>
      <c r="H14" s="34">
        <f>SUMPRODUCT(H3:H6,I3:I6)</f>
        <v>48045</v>
      </c>
      <c r="I14" s="35"/>
      <c r="J14" s="18"/>
      <c r="K14" s="13">
        <f>SUM(B14,E14,H14)</f>
        <v>131306</v>
      </c>
    </row>
    <row r="15" spans="1:26" ht="15.75" thickBot="1" x14ac:dyDescent="0.3">
      <c r="A15" s="11" t="s">
        <v>7</v>
      </c>
      <c r="B15" s="36">
        <f>SUM(B3:B6)*SUM(C3:C6)/4</f>
        <v>34465</v>
      </c>
      <c r="C15" s="37"/>
      <c r="D15" s="19"/>
      <c r="E15" s="36">
        <f>SUM(E3:E6)*SUM(F3:F6)/4</f>
        <v>47517</v>
      </c>
      <c r="F15" s="37"/>
      <c r="G15" s="19"/>
      <c r="H15" s="36">
        <f>SUM(H3:H6)*SUM(I3:I6)/4</f>
        <v>47580</v>
      </c>
      <c r="I15" s="37"/>
      <c r="J15" s="19"/>
      <c r="K15" s="14">
        <f>SUM(B15,E15,H15)</f>
        <v>129562</v>
      </c>
    </row>
    <row r="16" spans="1:26" ht="18.75" x14ac:dyDescent="0.35">
      <c r="J16" s="4" t="s">
        <v>1</v>
      </c>
      <c r="K16" s="16">
        <f>K14-K15</f>
        <v>1744</v>
      </c>
    </row>
    <row r="17" spans="2:11" ht="45.75" thickBot="1" x14ac:dyDescent="0.3"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21</v>
      </c>
    </row>
    <row r="18" spans="2:11" ht="18" x14ac:dyDescent="0.35">
      <c r="B18" s="23">
        <f>B8</f>
        <v>61</v>
      </c>
      <c r="C18" s="29">
        <f>$K$18</f>
        <v>1.0064925696147742</v>
      </c>
      <c r="D18" s="18">
        <f>C8</f>
        <v>141.25</v>
      </c>
      <c r="E18" s="45">
        <f>$L$8</f>
        <v>154.08333333333334</v>
      </c>
      <c r="F18" s="46">
        <f>B18-C18*(D18-E18)</f>
        <v>73.916654643389606</v>
      </c>
      <c r="J18" t="s">
        <v>5</v>
      </c>
      <c r="K18" s="28">
        <f>K16/K12</f>
        <v>1.0064925696147742</v>
      </c>
    </row>
    <row r="19" spans="2:11" x14ac:dyDescent="0.25">
      <c r="B19" s="9">
        <f>E8</f>
        <v>70.5</v>
      </c>
      <c r="C19" s="30">
        <f t="shared" ref="C19:C20" si="1">$K$18</f>
        <v>1.0064925696147742</v>
      </c>
      <c r="D19" s="16">
        <f>F8</f>
        <v>168.5</v>
      </c>
      <c r="E19" s="21">
        <f t="shared" ref="E19:E20" si="2">$L$8</f>
        <v>154.08333333333334</v>
      </c>
      <c r="F19" s="47">
        <f t="shared" ref="F19:F20" si="3">B19-C19*(D19-E19)</f>
        <v>55.989732121387014</v>
      </c>
    </row>
    <row r="20" spans="2:11" ht="15.75" thickBot="1" x14ac:dyDescent="0.3">
      <c r="B20" s="11">
        <f>H8</f>
        <v>78</v>
      </c>
      <c r="C20" s="32">
        <f t="shared" si="1"/>
        <v>1.0064925696147742</v>
      </c>
      <c r="D20" s="19">
        <f>I8</f>
        <v>152.5</v>
      </c>
      <c r="E20" s="42">
        <f t="shared" si="2"/>
        <v>154.08333333333334</v>
      </c>
      <c r="F20" s="27">
        <f t="shared" si="3"/>
        <v>79.593613235223401</v>
      </c>
    </row>
  </sheetData>
  <pageMargins left="0.7" right="0.7" top="0.75" bottom="0.75" header="0.3" footer="0.3"/>
  <colBreaks count="1" manualBreakCount="1">
    <brk id="26" max="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18"/>
  <sheetViews>
    <sheetView tabSelected="1" zoomScaleNormal="100" workbookViewId="0">
      <selection activeCell="G2" sqref="G2"/>
    </sheetView>
  </sheetViews>
  <sheetFormatPr defaultRowHeight="15" x14ac:dyDescent="0.25"/>
  <cols>
    <col min="1" max="1" width="14.42578125" customWidth="1"/>
    <col min="2" max="2" width="10.5703125" customWidth="1"/>
    <col min="4" max="4" width="11" customWidth="1"/>
    <col min="5" max="5" width="11.42578125" customWidth="1"/>
    <col min="6" max="6" width="2.42578125" customWidth="1"/>
  </cols>
  <sheetData>
    <row r="1" spans="1:21" s="1" customFormat="1" ht="30.75" thickBot="1" x14ac:dyDescent="0.3">
      <c r="A1" s="2" t="s">
        <v>39</v>
      </c>
      <c r="B1" s="2" t="s">
        <v>34</v>
      </c>
      <c r="C1" s="1" t="s">
        <v>35</v>
      </c>
      <c r="D1" s="2" t="s">
        <v>40</v>
      </c>
      <c r="E1" s="2" t="s">
        <v>41</v>
      </c>
      <c r="G1" s="41" t="s">
        <v>18</v>
      </c>
      <c r="H1" s="41"/>
      <c r="I1" s="41"/>
      <c r="J1" s="41"/>
      <c r="L1"/>
      <c r="M1"/>
      <c r="N1"/>
      <c r="O1"/>
      <c r="P1"/>
      <c r="Q1"/>
      <c r="R1"/>
      <c r="S1"/>
      <c r="T1"/>
      <c r="U1"/>
    </row>
    <row r="2" spans="1:21" x14ac:dyDescent="0.25">
      <c r="A2" s="69" t="s">
        <v>36</v>
      </c>
      <c r="B2">
        <f>'Run the ANCOVA'!B2</f>
        <v>41</v>
      </c>
      <c r="C2" s="16">
        <v>123</v>
      </c>
      <c r="D2">
        <v>1</v>
      </c>
      <c r="E2">
        <v>0</v>
      </c>
      <c r="G2" s="23">
        <f t="array" ref="G2:J6">LINEST(B2:B13,C2:E13,,TRUE)</f>
        <v>-13.84360121194632</v>
      </c>
      <c r="H2" s="18">
        <v>4.083321310056264</v>
      </c>
      <c r="I2" s="18">
        <v>1.0064925696147737</v>
      </c>
      <c r="J2" s="24">
        <v>-85.250396768143062</v>
      </c>
    </row>
    <row r="3" spans="1:21" x14ac:dyDescent="0.25">
      <c r="A3" s="69" t="s">
        <v>36</v>
      </c>
      <c r="B3">
        <f>'Run the ANCOVA'!B3</f>
        <v>59</v>
      </c>
      <c r="C3" s="16">
        <v>130</v>
      </c>
      <c r="D3">
        <v>1</v>
      </c>
      <c r="E3">
        <v>0</v>
      </c>
      <c r="G3" s="9">
        <v>3.1198289342077543</v>
      </c>
      <c r="H3" s="16">
        <v>2.9812297835358179</v>
      </c>
      <c r="I3" s="16">
        <v>0.13999530017458953</v>
      </c>
      <c r="J3" s="10">
        <v>21.636439835125337</v>
      </c>
    </row>
    <row r="4" spans="1:21" x14ac:dyDescent="0.25">
      <c r="A4" s="69" t="s">
        <v>36</v>
      </c>
      <c r="B4">
        <f>'Run the ANCOVA'!B4</f>
        <v>63</v>
      </c>
      <c r="C4" s="16">
        <v>152</v>
      </c>
      <c r="D4">
        <v>1</v>
      </c>
      <c r="E4">
        <v>0</v>
      </c>
      <c r="G4" s="9">
        <v>0.89581607110117589</v>
      </c>
      <c r="H4" s="16">
        <v>5.8274882946239552</v>
      </c>
      <c r="I4" s="16" t="e">
        <v>#N/A</v>
      </c>
      <c r="J4" s="10" t="e">
        <v>#N/A</v>
      </c>
    </row>
    <row r="5" spans="1:21" x14ac:dyDescent="0.25">
      <c r="A5" s="69" t="s">
        <v>36</v>
      </c>
      <c r="B5">
        <f>'Run the ANCOVA'!B5</f>
        <v>81</v>
      </c>
      <c r="C5" s="16">
        <v>160</v>
      </c>
      <c r="D5">
        <v>1</v>
      </c>
      <c r="E5">
        <v>0</v>
      </c>
      <c r="G5" s="9">
        <v>22.929091670075845</v>
      </c>
      <c r="H5" s="16">
        <v>8</v>
      </c>
      <c r="I5" s="16" t="e">
        <v>#N/A</v>
      </c>
      <c r="J5" s="10" t="e">
        <v>#N/A</v>
      </c>
    </row>
    <row r="6" spans="1:21" ht="15.75" thickBot="1" x14ac:dyDescent="0.3">
      <c r="A6" s="69" t="s">
        <v>37</v>
      </c>
      <c r="B6">
        <f>'Run the ANCOVA'!B6</f>
        <v>53</v>
      </c>
      <c r="C6" s="16">
        <v>156</v>
      </c>
      <c r="D6">
        <v>0</v>
      </c>
      <c r="E6">
        <v>1</v>
      </c>
      <c r="G6" s="11">
        <v>2335.9897080748333</v>
      </c>
      <c r="H6" s="19">
        <v>271.67695859183374</v>
      </c>
      <c r="I6" s="19" t="e">
        <v>#N/A</v>
      </c>
      <c r="J6" s="12" t="e">
        <v>#N/A</v>
      </c>
    </row>
    <row r="7" spans="1:21" x14ac:dyDescent="0.25">
      <c r="A7" s="69" t="s">
        <v>37</v>
      </c>
      <c r="B7">
        <f>'Run the ANCOVA'!B7</f>
        <v>66</v>
      </c>
      <c r="C7" s="16">
        <v>165</v>
      </c>
      <c r="D7">
        <v>0</v>
      </c>
      <c r="E7">
        <v>1</v>
      </c>
    </row>
    <row r="8" spans="1:21" x14ac:dyDescent="0.25">
      <c r="A8" s="69" t="s">
        <v>37</v>
      </c>
      <c r="B8">
        <f>'Run the ANCOVA'!B8</f>
        <v>75</v>
      </c>
      <c r="C8" s="16">
        <v>170</v>
      </c>
      <c r="D8">
        <v>0</v>
      </c>
      <c r="E8">
        <v>1</v>
      </c>
    </row>
    <row r="9" spans="1:21" x14ac:dyDescent="0.25">
      <c r="A9" s="69" t="s">
        <v>37</v>
      </c>
      <c r="B9">
        <f>'Run the ANCOVA'!B9</f>
        <v>88</v>
      </c>
      <c r="C9" s="16">
        <v>183</v>
      </c>
      <c r="D9">
        <v>0</v>
      </c>
      <c r="E9">
        <v>1</v>
      </c>
    </row>
    <row r="10" spans="1:21" x14ac:dyDescent="0.25">
      <c r="A10" s="69" t="s">
        <v>38</v>
      </c>
      <c r="B10">
        <f>'Run the ANCOVA'!B10</f>
        <v>63</v>
      </c>
      <c r="C10" s="16">
        <v>141</v>
      </c>
      <c r="D10">
        <v>-1</v>
      </c>
      <c r="E10">
        <v>-1</v>
      </c>
    </row>
    <row r="11" spans="1:21" x14ac:dyDescent="0.25">
      <c r="A11" s="69" t="s">
        <v>38</v>
      </c>
      <c r="B11">
        <f>'Run the ANCOVA'!B11</f>
        <v>71</v>
      </c>
      <c r="C11" s="16">
        <v>148</v>
      </c>
      <c r="D11">
        <v>-1</v>
      </c>
      <c r="E11">
        <v>-1</v>
      </c>
    </row>
    <row r="12" spans="1:21" x14ac:dyDescent="0.25">
      <c r="A12" s="69" t="s">
        <v>38</v>
      </c>
      <c r="B12">
        <f>'Run the ANCOVA'!B12</f>
        <v>84</v>
      </c>
      <c r="C12" s="16">
        <v>152</v>
      </c>
      <c r="D12">
        <v>-1</v>
      </c>
      <c r="E12">
        <v>-1</v>
      </c>
    </row>
    <row r="13" spans="1:21" x14ac:dyDescent="0.25">
      <c r="A13" s="69" t="s">
        <v>38</v>
      </c>
      <c r="B13">
        <f>'Run the ANCOVA'!B13</f>
        <v>94</v>
      </c>
      <c r="C13" s="16">
        <v>169</v>
      </c>
      <c r="D13">
        <v>-1</v>
      </c>
      <c r="E13">
        <v>-1</v>
      </c>
    </row>
    <row r="15" spans="1:21" ht="45.75" thickBot="1" x14ac:dyDescent="0.3">
      <c r="B15" s="2" t="s">
        <v>20</v>
      </c>
      <c r="C15" s="2" t="s">
        <v>21</v>
      </c>
    </row>
    <row r="16" spans="1:21" x14ac:dyDescent="0.25">
      <c r="A16" s="69" t="s">
        <v>36</v>
      </c>
      <c r="B16" s="23">
        <f>AVERAGE($B$2:$B$13)</f>
        <v>69.833333333333329</v>
      </c>
      <c r="C16" s="48">
        <f>B16+H2</f>
        <v>73.916654643389592</v>
      </c>
      <c r="F16" s="3"/>
    </row>
    <row r="17" spans="1:6" x14ac:dyDescent="0.25">
      <c r="A17" s="69" t="s">
        <v>37</v>
      </c>
      <c r="B17" s="9">
        <f t="shared" ref="B17:B18" si="0">AVERAGE($B$2:$B$13)</f>
        <v>69.833333333333329</v>
      </c>
      <c r="C17" s="43">
        <f>B16+G2</f>
        <v>55.989732121387007</v>
      </c>
      <c r="F17" s="3"/>
    </row>
    <row r="18" spans="1:6" ht="15.75" thickBot="1" x14ac:dyDescent="0.3">
      <c r="A18" s="69" t="s">
        <v>38</v>
      </c>
      <c r="B18" s="11">
        <f t="shared" si="0"/>
        <v>69.833333333333329</v>
      </c>
      <c r="C18" s="26">
        <f>B16-(G2+H2)</f>
        <v>79.593613235223387</v>
      </c>
      <c r="F18" s="3"/>
    </row>
  </sheetData>
  <pageMargins left="0.7" right="0.7" top="0.75" bottom="0.75" header="0.3" footer="0.3"/>
  <colBreaks count="1" manualBreakCount="1">
    <brk id="25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Outcome and Covariate</vt:lpstr>
      <vt:lpstr>Factor by covariate interaction</vt:lpstr>
      <vt:lpstr>Run the ANCOVA</vt:lpstr>
      <vt:lpstr>Adjusted means, trad approach</vt:lpstr>
      <vt:lpstr>Adjusted means, regression</vt:lpstr>
      <vt:lpstr>'Adjusted means, regression'!Print_Area</vt:lpstr>
      <vt:lpstr>'Adjusted means, trad approach'!Print_Area</vt:lpstr>
      <vt:lpstr>'Factor by covariate interaction'!Print_Area</vt:lpstr>
      <vt:lpstr>'Outcome and Covariate'!Print_Area</vt:lpstr>
      <vt:lpstr>'Run the ANCOVA'!Print_Area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cp:lastPrinted>2010-11-23T19:01:55Z</cp:lastPrinted>
  <dcterms:created xsi:type="dcterms:W3CDTF">2010-11-22T14:15:07Z</dcterms:created>
  <dcterms:modified xsi:type="dcterms:W3CDTF">2012-07-17T23:43:10Z</dcterms:modified>
</cp:coreProperties>
</file>