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zambranoechevarria/Desktop/UPC/2022-2/Administración de Portafolios/"/>
    </mc:Choice>
  </mc:AlternateContent>
  <xr:revisionPtr revIDLastSave="0" documentId="13_ncr:1_{195C56C2-B9F9-484E-B5C4-13DBE4AF93C8}" xr6:coauthVersionLast="47" xr6:coauthVersionMax="47" xr10:uidLastSave="{00000000-0000-0000-0000-000000000000}"/>
  <bookViews>
    <workbookView xWindow="0" yWindow="500" windowWidth="28800" windowHeight="16340" tabRatio="749" activeTab="3" xr2:uid="{00000000-000D-0000-FFFF-FFFF00000000}"/>
  </bookViews>
  <sheets>
    <sheet name="Cotizaciones" sheetId="1" r:id="rId1"/>
    <sheet name="Rentabilidades" sheetId="3" r:id="rId2"/>
    <sheet name="Cálculo de Variables" sheetId="2" r:id="rId3"/>
    <sheet name="Matriz de Covarianzas" sheetId="10" r:id="rId4"/>
  </sheets>
  <definedNames>
    <definedName name="solver_adj" localSheetId="2" hidden="1">'Cálculo de Variables'!$U$11:$U$18</definedName>
    <definedName name="solver_adj" localSheetId="3" hidden="1">'Matriz de Covarianzas'!$C$18:$C$25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st" localSheetId="2" hidden="1">1</definedName>
    <definedName name="solver_itr" localSheetId="2" hidden="1">2147483647</definedName>
    <definedName name="solver_itr" localSheetId="3" hidden="1">2147483647</definedName>
    <definedName name="solver_lhs0" localSheetId="2" hidden="1">'Cálculo de Variables'!$U$12</definedName>
    <definedName name="solver_lhs1" localSheetId="2" hidden="1">'Cálculo de Variables'!$U$11</definedName>
    <definedName name="solver_lhs1" localSheetId="3" hidden="1">'Matriz de Covarianzas'!$C$18:$C$25</definedName>
    <definedName name="solver_lhs2" localSheetId="2" hidden="1">'Cálculo de Variables'!$U$12</definedName>
    <definedName name="solver_lhs2" localSheetId="3" hidden="1">'Matriz de Covarianzas'!$C$26</definedName>
    <definedName name="solver_lhs3" localSheetId="2" hidden="1">'Cálculo de Variables'!$U$13</definedName>
    <definedName name="solver_lhs4" localSheetId="2" hidden="1">'Cálculo de Variables'!$U$14</definedName>
    <definedName name="solver_lhs5" localSheetId="2" hidden="1">'Cálculo de Variables'!$U$15</definedName>
    <definedName name="solver_lhs6" localSheetId="2" hidden="1">'Cálculo de Variables'!$U$16</definedName>
    <definedName name="solver_lhs7" localSheetId="2" hidden="1">'Cálculo de Variables'!$U$17</definedName>
    <definedName name="solver_lhs8" localSheetId="2" hidden="1">'Cálculo de Variables'!$U$18</definedName>
    <definedName name="solver_lhs9" localSheetId="2" hidden="1">'Cálculo de Variables'!$U$19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um" localSheetId="2" hidden="1">9</definedName>
    <definedName name="solver_num" localSheetId="3" hidden="1">2</definedName>
    <definedName name="solver_num" localSheetId="1" hidden="1">0</definedName>
    <definedName name="solver_nwt" localSheetId="2" hidden="1">1</definedName>
    <definedName name="solver_opt" localSheetId="2" hidden="1">'Cálculo de Variables'!$U$41</definedName>
    <definedName name="solver_opt" localSheetId="3" hidden="1">'Matriz de Covarianzas'!$C$37</definedName>
    <definedName name="solver_opt" localSheetId="1" hidden="1">Rentabilidades!$B$5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0" localSheetId="2" hidden="1">3</definedName>
    <definedName name="solver_rel1" localSheetId="2" hidden="1">3</definedName>
    <definedName name="solver_rel1" localSheetId="3" hidden="1">3</definedName>
    <definedName name="solver_rel2" localSheetId="2" hidden="1">3</definedName>
    <definedName name="solver_rel2" localSheetId="3" hidden="1">2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2</definedName>
    <definedName name="solver_rhs0" localSheetId="2" hidden="1">0</definedName>
    <definedName name="solver_rhs1" localSheetId="2" hidden="1">0</definedName>
    <definedName name="solver_rhs1" localSheetId="3" hidden="1">3%</definedName>
    <definedName name="solver_rhs2" localSheetId="2" hidden="1">0</definedName>
    <definedName name="solver_rhs2" localSheetId="3" hidden="1">1</definedName>
    <definedName name="solver_rhs3" localSheetId="2" hidden="1">0</definedName>
    <definedName name="solver_rhs4" localSheetId="2" hidden="1">0</definedName>
    <definedName name="solver_rhs5" localSheetId="2" hidden="1">0</definedName>
    <definedName name="solver_rhs6" localSheetId="2" hidden="1">0</definedName>
    <definedName name="solver_rhs7" localSheetId="2" hidden="1">0</definedName>
    <definedName name="solver_rhs8" localSheetId="2" hidden="1">0</definedName>
    <definedName name="solver_rhs9" localSheetId="2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3" hidden="1">2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10" l="1" a="1"/>
  <c r="C31" i="10" s="1"/>
  <c r="D31" i="10" s="1"/>
  <c r="C30" i="10"/>
  <c r="D30" i="10" s="1"/>
  <c r="I1" i="3"/>
  <c r="C1" i="3"/>
  <c r="D1" i="3"/>
  <c r="E1" i="3"/>
  <c r="F1" i="3"/>
  <c r="G1" i="3"/>
  <c r="H1" i="3"/>
  <c r="B1" i="3"/>
  <c r="B19" i="10"/>
  <c r="B20" i="10"/>
  <c r="B21" i="10"/>
  <c r="B22" i="10"/>
  <c r="B23" i="10"/>
  <c r="B24" i="10"/>
  <c r="B25" i="10"/>
  <c r="B18" i="10"/>
  <c r="C26" i="10"/>
  <c r="I11" i="10"/>
  <c r="H10" i="10"/>
  <c r="G9" i="10"/>
  <c r="F8" i="10"/>
  <c r="E7" i="10"/>
  <c r="D6" i="10"/>
  <c r="C5" i="10"/>
  <c r="B4" i="10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I5" i="3"/>
  <c r="H5" i="3"/>
  <c r="G5" i="3"/>
  <c r="F5" i="3"/>
  <c r="E5" i="3"/>
  <c r="D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5" i="3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5" i="1"/>
  <c r="AZ6" i="1"/>
  <c r="BA6" i="1"/>
  <c r="BB6" i="1"/>
  <c r="AZ7" i="1"/>
  <c r="AZ1" i="1" s="1"/>
  <c r="BA7" i="1"/>
  <c r="AZ8" i="1"/>
  <c r="BA8" i="1"/>
  <c r="BB8" i="1"/>
  <c r="AZ9" i="1"/>
  <c r="BB9" i="1" s="1"/>
  <c r="BA9" i="1"/>
  <c r="AZ10" i="1"/>
  <c r="BA10" i="1"/>
  <c r="BB10" i="1"/>
  <c r="AZ11" i="1"/>
  <c r="BB11" i="1" s="1"/>
  <c r="BA11" i="1"/>
  <c r="AZ12" i="1"/>
  <c r="BA12" i="1"/>
  <c r="BB12" i="1"/>
  <c r="AZ13" i="1"/>
  <c r="BB13" i="1" s="1"/>
  <c r="BA13" i="1"/>
  <c r="AZ14" i="1"/>
  <c r="BA14" i="1"/>
  <c r="BB14" i="1"/>
  <c r="AZ15" i="1"/>
  <c r="BB15" i="1" s="1"/>
  <c r="BA15" i="1"/>
  <c r="AZ16" i="1"/>
  <c r="BA16" i="1"/>
  <c r="BB16" i="1"/>
  <c r="AZ17" i="1"/>
  <c r="BB17" i="1" s="1"/>
  <c r="BA17" i="1"/>
  <c r="AZ18" i="1"/>
  <c r="BA18" i="1"/>
  <c r="BB18" i="1"/>
  <c r="AZ19" i="1"/>
  <c r="BB19" i="1" s="1"/>
  <c r="BA19" i="1"/>
  <c r="AZ20" i="1"/>
  <c r="BA20" i="1"/>
  <c r="BB20" i="1"/>
  <c r="AZ21" i="1"/>
  <c r="BB21" i="1" s="1"/>
  <c r="BA21" i="1"/>
  <c r="AZ22" i="1"/>
  <c r="BA22" i="1"/>
  <c r="BB22" i="1"/>
  <c r="AZ23" i="1"/>
  <c r="BB23" i="1" s="1"/>
  <c r="BA23" i="1"/>
  <c r="AZ24" i="1"/>
  <c r="BA24" i="1"/>
  <c r="BB24" i="1"/>
  <c r="AZ25" i="1"/>
  <c r="BB25" i="1" s="1"/>
  <c r="BA25" i="1"/>
  <c r="AZ26" i="1"/>
  <c r="BA26" i="1"/>
  <c r="BB26" i="1"/>
  <c r="AZ27" i="1"/>
  <c r="BB27" i="1" s="1"/>
  <c r="BA27" i="1"/>
  <c r="AZ28" i="1"/>
  <c r="BA28" i="1"/>
  <c r="BB28" i="1"/>
  <c r="AZ29" i="1"/>
  <c r="BB29" i="1" s="1"/>
  <c r="BA29" i="1"/>
  <c r="AZ30" i="1"/>
  <c r="BA30" i="1"/>
  <c r="BB30" i="1"/>
  <c r="AZ31" i="1"/>
  <c r="BB31" i="1" s="1"/>
  <c r="BA31" i="1"/>
  <c r="AZ32" i="1"/>
  <c r="BA32" i="1"/>
  <c r="BB32" i="1"/>
  <c r="AZ33" i="1"/>
  <c r="BB33" i="1" s="1"/>
  <c r="BA33" i="1"/>
  <c r="AZ34" i="1"/>
  <c r="BA34" i="1"/>
  <c r="BB34" i="1"/>
  <c r="AZ35" i="1"/>
  <c r="BB35" i="1" s="1"/>
  <c r="BA35" i="1"/>
  <c r="AZ36" i="1"/>
  <c r="BA36" i="1"/>
  <c r="BB36" i="1"/>
  <c r="AZ37" i="1"/>
  <c r="BB37" i="1" s="1"/>
  <c r="BA37" i="1"/>
  <c r="AZ38" i="1"/>
  <c r="BA38" i="1"/>
  <c r="BB38" i="1"/>
  <c r="AZ39" i="1"/>
  <c r="BB39" i="1" s="1"/>
  <c r="BA39" i="1"/>
  <c r="AZ40" i="1"/>
  <c r="BA40" i="1"/>
  <c r="BB40" i="1"/>
  <c r="AZ41" i="1"/>
  <c r="BB41" i="1" s="1"/>
  <c r="BA41" i="1"/>
  <c r="AZ42" i="1"/>
  <c r="BA42" i="1"/>
  <c r="BB42" i="1"/>
  <c r="AZ43" i="1"/>
  <c r="BB43" i="1" s="1"/>
  <c r="BA43" i="1"/>
  <c r="AZ44" i="1"/>
  <c r="BA44" i="1"/>
  <c r="BB44" i="1"/>
  <c r="AZ45" i="1"/>
  <c r="BB45" i="1" s="1"/>
  <c r="BA45" i="1"/>
  <c r="AZ46" i="1"/>
  <c r="BA46" i="1"/>
  <c r="BB46" i="1"/>
  <c r="AZ47" i="1"/>
  <c r="BB47" i="1" s="1"/>
  <c r="BA47" i="1"/>
  <c r="AZ48" i="1"/>
  <c r="BA48" i="1"/>
  <c r="BB48" i="1"/>
  <c r="AZ49" i="1"/>
  <c r="BB49" i="1" s="1"/>
  <c r="BA49" i="1"/>
  <c r="AZ50" i="1"/>
  <c r="BA50" i="1"/>
  <c r="BB50" i="1"/>
  <c r="AZ51" i="1"/>
  <c r="BB51" i="1" s="1"/>
  <c r="BA51" i="1"/>
  <c r="AZ52" i="1"/>
  <c r="BA52" i="1"/>
  <c r="BB52" i="1"/>
  <c r="AZ53" i="1"/>
  <c r="BB53" i="1" s="1"/>
  <c r="BA53" i="1"/>
  <c r="AZ54" i="1"/>
  <c r="BA54" i="1"/>
  <c r="BB54" i="1"/>
  <c r="AZ55" i="1"/>
  <c r="BB55" i="1" s="1"/>
  <c r="BA55" i="1"/>
  <c r="AZ56" i="1"/>
  <c r="BA56" i="1"/>
  <c r="BB56" i="1"/>
  <c r="AZ57" i="1"/>
  <c r="BB57" i="1" s="1"/>
  <c r="BA57" i="1"/>
  <c r="AZ58" i="1"/>
  <c r="BA58" i="1"/>
  <c r="BB58" i="1"/>
  <c r="AZ59" i="1"/>
  <c r="BB59" i="1" s="1"/>
  <c r="BA59" i="1"/>
  <c r="AZ60" i="1"/>
  <c r="BA60" i="1"/>
  <c r="BB60" i="1"/>
  <c r="AZ61" i="1"/>
  <c r="BB61" i="1" s="1"/>
  <c r="BA61" i="1"/>
  <c r="AZ62" i="1"/>
  <c r="BA62" i="1"/>
  <c r="BB62" i="1"/>
  <c r="AZ63" i="1"/>
  <c r="BB63" i="1" s="1"/>
  <c r="BA63" i="1"/>
  <c r="AS6" i="1"/>
  <c r="AT6" i="1"/>
  <c r="AU6" i="1"/>
  <c r="AS7" i="1"/>
  <c r="AS1" i="1" s="1"/>
  <c r="AT7" i="1"/>
  <c r="AU7" i="1"/>
  <c r="AS8" i="1"/>
  <c r="AT8" i="1"/>
  <c r="AU8" i="1"/>
  <c r="AS9" i="1"/>
  <c r="AT9" i="1"/>
  <c r="AU9" i="1"/>
  <c r="AS10" i="1"/>
  <c r="AT10" i="1"/>
  <c r="AU10" i="1"/>
  <c r="AS11" i="1"/>
  <c r="AT11" i="1"/>
  <c r="AU11" i="1"/>
  <c r="AS12" i="1"/>
  <c r="AT12" i="1"/>
  <c r="AU12" i="1"/>
  <c r="AS13" i="1"/>
  <c r="AT13" i="1"/>
  <c r="AU13" i="1"/>
  <c r="AS14" i="1"/>
  <c r="AT14" i="1"/>
  <c r="AU14" i="1"/>
  <c r="AS15" i="1"/>
  <c r="AT15" i="1"/>
  <c r="AU15" i="1"/>
  <c r="AS16" i="1"/>
  <c r="AT16" i="1"/>
  <c r="AU16" i="1"/>
  <c r="AS17" i="1"/>
  <c r="AT17" i="1"/>
  <c r="AU17" i="1"/>
  <c r="AS18" i="1"/>
  <c r="AT18" i="1"/>
  <c r="AU18" i="1"/>
  <c r="AS19" i="1"/>
  <c r="AT19" i="1"/>
  <c r="AU19" i="1"/>
  <c r="AS20" i="1"/>
  <c r="AT20" i="1"/>
  <c r="AU20" i="1"/>
  <c r="AS21" i="1"/>
  <c r="AT21" i="1"/>
  <c r="AU21" i="1"/>
  <c r="AS22" i="1"/>
  <c r="AT22" i="1"/>
  <c r="AU22" i="1"/>
  <c r="AS23" i="1"/>
  <c r="AT23" i="1"/>
  <c r="AU23" i="1"/>
  <c r="AS24" i="1"/>
  <c r="AT24" i="1"/>
  <c r="AU24" i="1"/>
  <c r="AS25" i="1"/>
  <c r="AT25" i="1"/>
  <c r="AU25" i="1"/>
  <c r="AS26" i="1"/>
  <c r="AT26" i="1"/>
  <c r="AU26" i="1"/>
  <c r="AS27" i="1"/>
  <c r="AT27" i="1"/>
  <c r="AU27" i="1"/>
  <c r="AS28" i="1"/>
  <c r="AT28" i="1"/>
  <c r="AU28" i="1"/>
  <c r="AS29" i="1"/>
  <c r="AT29" i="1"/>
  <c r="AU29" i="1"/>
  <c r="AS30" i="1"/>
  <c r="AT30" i="1"/>
  <c r="AU30" i="1"/>
  <c r="AS31" i="1"/>
  <c r="AT31" i="1"/>
  <c r="AU31" i="1"/>
  <c r="AS32" i="1"/>
  <c r="AT32" i="1"/>
  <c r="AU32" i="1"/>
  <c r="AS33" i="1"/>
  <c r="AT33" i="1"/>
  <c r="AU33" i="1"/>
  <c r="AS34" i="1"/>
  <c r="AT34" i="1"/>
  <c r="AU34" i="1"/>
  <c r="AS35" i="1"/>
  <c r="AT35" i="1"/>
  <c r="AU35" i="1"/>
  <c r="AS36" i="1"/>
  <c r="AT36" i="1"/>
  <c r="AU36" i="1"/>
  <c r="AS37" i="1"/>
  <c r="AT37" i="1"/>
  <c r="AU37" i="1"/>
  <c r="AS38" i="1"/>
  <c r="AT38" i="1"/>
  <c r="AU38" i="1"/>
  <c r="AS39" i="1"/>
  <c r="AT39" i="1"/>
  <c r="AU39" i="1"/>
  <c r="AS40" i="1"/>
  <c r="AT40" i="1"/>
  <c r="AU40" i="1"/>
  <c r="AS41" i="1"/>
  <c r="AT41" i="1"/>
  <c r="AU41" i="1"/>
  <c r="AS42" i="1"/>
  <c r="AT42" i="1"/>
  <c r="AU42" i="1"/>
  <c r="AS43" i="1"/>
  <c r="AT43" i="1"/>
  <c r="AU43" i="1"/>
  <c r="AS44" i="1"/>
  <c r="AT44" i="1"/>
  <c r="AU44" i="1"/>
  <c r="AS45" i="1"/>
  <c r="AT45" i="1"/>
  <c r="AU45" i="1"/>
  <c r="AS46" i="1"/>
  <c r="AT46" i="1"/>
  <c r="AU46" i="1"/>
  <c r="AS47" i="1"/>
  <c r="AT47" i="1"/>
  <c r="AU47" i="1"/>
  <c r="AS48" i="1"/>
  <c r="AT48" i="1"/>
  <c r="AU48" i="1"/>
  <c r="AS49" i="1"/>
  <c r="AT49" i="1"/>
  <c r="AU49" i="1"/>
  <c r="AS50" i="1"/>
  <c r="AT50" i="1"/>
  <c r="AU50" i="1"/>
  <c r="AS51" i="1"/>
  <c r="AT51" i="1"/>
  <c r="AU51" i="1"/>
  <c r="AS52" i="1"/>
  <c r="AT52" i="1"/>
  <c r="AU52" i="1"/>
  <c r="AS53" i="1"/>
  <c r="AT53" i="1"/>
  <c r="AU53" i="1"/>
  <c r="AS54" i="1"/>
  <c r="AT54" i="1"/>
  <c r="AU54" i="1"/>
  <c r="AS55" i="1"/>
  <c r="AT55" i="1"/>
  <c r="AU55" i="1"/>
  <c r="AS56" i="1"/>
  <c r="AT56" i="1"/>
  <c r="AU56" i="1"/>
  <c r="AS57" i="1"/>
  <c r="AT57" i="1"/>
  <c r="AU57" i="1" s="1"/>
  <c r="AS58" i="1"/>
  <c r="AT58" i="1"/>
  <c r="AU58" i="1"/>
  <c r="AS59" i="1"/>
  <c r="AT59" i="1"/>
  <c r="AU59" i="1"/>
  <c r="AS60" i="1"/>
  <c r="AT60" i="1"/>
  <c r="AU60" i="1"/>
  <c r="AS61" i="1"/>
  <c r="AT61" i="1"/>
  <c r="AU61" i="1"/>
  <c r="AS62" i="1"/>
  <c r="AT62" i="1"/>
  <c r="AU62" i="1"/>
  <c r="AS63" i="1"/>
  <c r="AT63" i="1"/>
  <c r="AU63" i="1"/>
  <c r="AL6" i="1"/>
  <c r="AM6" i="1"/>
  <c r="AN6" i="1"/>
  <c r="AL7" i="1"/>
  <c r="AM7" i="1"/>
  <c r="AN7" i="1"/>
  <c r="AL8" i="1"/>
  <c r="AM8" i="1"/>
  <c r="AN8" i="1"/>
  <c r="AL9" i="1"/>
  <c r="AM9" i="1"/>
  <c r="AN9" i="1"/>
  <c r="AL10" i="1"/>
  <c r="AM10" i="1"/>
  <c r="AN10" i="1"/>
  <c r="AL11" i="1"/>
  <c r="AM11" i="1"/>
  <c r="AN11" i="1"/>
  <c r="AL12" i="1"/>
  <c r="AM12" i="1"/>
  <c r="AN12" i="1"/>
  <c r="AL13" i="1"/>
  <c r="AM13" i="1"/>
  <c r="AN13" i="1"/>
  <c r="AL14" i="1"/>
  <c r="AM14" i="1"/>
  <c r="AN14" i="1"/>
  <c r="AL15" i="1"/>
  <c r="AM15" i="1"/>
  <c r="AN15" i="1"/>
  <c r="AL16" i="1"/>
  <c r="AM16" i="1"/>
  <c r="AN16" i="1"/>
  <c r="AL17" i="1"/>
  <c r="AM17" i="1"/>
  <c r="AN17" i="1"/>
  <c r="AL18" i="1"/>
  <c r="AM18" i="1"/>
  <c r="AN18" i="1"/>
  <c r="AL19" i="1"/>
  <c r="AM19" i="1"/>
  <c r="AN19" i="1"/>
  <c r="AL20" i="1"/>
  <c r="AM20" i="1"/>
  <c r="AN20" i="1"/>
  <c r="AL21" i="1"/>
  <c r="AL1" i="1" s="1"/>
  <c r="AM21" i="1"/>
  <c r="AL22" i="1"/>
  <c r="AM22" i="1"/>
  <c r="AN22" i="1"/>
  <c r="AL23" i="1"/>
  <c r="AM23" i="1"/>
  <c r="AN23" i="1"/>
  <c r="AL24" i="1"/>
  <c r="AM24" i="1"/>
  <c r="AN24" i="1"/>
  <c r="AL25" i="1"/>
  <c r="AM25" i="1"/>
  <c r="AN25" i="1"/>
  <c r="AL26" i="1"/>
  <c r="AM26" i="1"/>
  <c r="AN26" i="1"/>
  <c r="AL27" i="1"/>
  <c r="AM27" i="1"/>
  <c r="AN27" i="1"/>
  <c r="AL28" i="1"/>
  <c r="AM28" i="1"/>
  <c r="AN28" i="1"/>
  <c r="AL29" i="1"/>
  <c r="AM29" i="1"/>
  <c r="AN29" i="1"/>
  <c r="AL30" i="1"/>
  <c r="AM30" i="1"/>
  <c r="AN30" i="1"/>
  <c r="AL31" i="1"/>
  <c r="AM31" i="1"/>
  <c r="AN31" i="1"/>
  <c r="AL32" i="1"/>
  <c r="AM32" i="1"/>
  <c r="AN32" i="1"/>
  <c r="AL33" i="1"/>
  <c r="AN33" i="1" s="1"/>
  <c r="AM33" i="1"/>
  <c r="AL34" i="1"/>
  <c r="AM34" i="1"/>
  <c r="AN34" i="1"/>
  <c r="AL35" i="1"/>
  <c r="AN35" i="1" s="1"/>
  <c r="AM35" i="1"/>
  <c r="AL36" i="1"/>
  <c r="AM36" i="1"/>
  <c r="AN36" i="1"/>
  <c r="AL37" i="1"/>
  <c r="AN37" i="1" s="1"/>
  <c r="AM37" i="1"/>
  <c r="AL38" i="1"/>
  <c r="AM38" i="1"/>
  <c r="AN38" i="1"/>
  <c r="AL39" i="1"/>
  <c r="AN39" i="1" s="1"/>
  <c r="AM39" i="1"/>
  <c r="AL40" i="1"/>
  <c r="AM40" i="1"/>
  <c r="AN40" i="1"/>
  <c r="AL41" i="1"/>
  <c r="AN41" i="1" s="1"/>
  <c r="AM41" i="1"/>
  <c r="AL42" i="1"/>
  <c r="AM42" i="1"/>
  <c r="AN42" i="1"/>
  <c r="AL43" i="1"/>
  <c r="AN43" i="1" s="1"/>
  <c r="AM43" i="1"/>
  <c r="AL44" i="1"/>
  <c r="AM44" i="1"/>
  <c r="AN44" i="1"/>
  <c r="AL45" i="1"/>
  <c r="AN45" i="1" s="1"/>
  <c r="AM45" i="1"/>
  <c r="AL46" i="1"/>
  <c r="AM46" i="1"/>
  <c r="AN46" i="1"/>
  <c r="AL47" i="1"/>
  <c r="AN47" i="1" s="1"/>
  <c r="AM47" i="1"/>
  <c r="AL48" i="1"/>
  <c r="AM48" i="1"/>
  <c r="AN48" i="1"/>
  <c r="AL49" i="1"/>
  <c r="AN49" i="1" s="1"/>
  <c r="AM49" i="1"/>
  <c r="AL50" i="1"/>
  <c r="AM50" i="1"/>
  <c r="AN50" i="1"/>
  <c r="AL51" i="1"/>
  <c r="AN51" i="1" s="1"/>
  <c r="AM51" i="1"/>
  <c r="AL52" i="1"/>
  <c r="AM52" i="1"/>
  <c r="AN52" i="1"/>
  <c r="AL53" i="1"/>
  <c r="AN53" i="1" s="1"/>
  <c r="AM53" i="1"/>
  <c r="AL54" i="1"/>
  <c r="AM54" i="1"/>
  <c r="AN54" i="1"/>
  <c r="AL55" i="1"/>
  <c r="AN55" i="1" s="1"/>
  <c r="AM55" i="1"/>
  <c r="AL56" i="1"/>
  <c r="AM56" i="1"/>
  <c r="AN56" i="1"/>
  <c r="AL57" i="1"/>
  <c r="AN57" i="1" s="1"/>
  <c r="AM57" i="1"/>
  <c r="AL58" i="1"/>
  <c r="AM58" i="1"/>
  <c r="AN58" i="1"/>
  <c r="AL59" i="1"/>
  <c r="AN59" i="1" s="1"/>
  <c r="AM59" i="1"/>
  <c r="AL60" i="1"/>
  <c r="AM60" i="1"/>
  <c r="AN60" i="1"/>
  <c r="AL61" i="1"/>
  <c r="AN61" i="1" s="1"/>
  <c r="AM61" i="1"/>
  <c r="AL62" i="1"/>
  <c r="AM62" i="1"/>
  <c r="AN62" i="1"/>
  <c r="AL63" i="1"/>
  <c r="AN63" i="1" s="1"/>
  <c r="AM63" i="1"/>
  <c r="AE6" i="1"/>
  <c r="AF6" i="1"/>
  <c r="AG6" i="1"/>
  <c r="AE7" i="1"/>
  <c r="AG7" i="1" s="1"/>
  <c r="AF7" i="1"/>
  <c r="AE8" i="1"/>
  <c r="AF8" i="1"/>
  <c r="AG8" i="1"/>
  <c r="AE9" i="1"/>
  <c r="AG9" i="1" s="1"/>
  <c r="AF9" i="1"/>
  <c r="AE10" i="1"/>
  <c r="AF10" i="1"/>
  <c r="AG10" i="1"/>
  <c r="AE11" i="1"/>
  <c r="AG11" i="1" s="1"/>
  <c r="AF11" i="1"/>
  <c r="AE12" i="1"/>
  <c r="AF12" i="1"/>
  <c r="AG12" i="1"/>
  <c r="AE13" i="1"/>
  <c r="AG13" i="1" s="1"/>
  <c r="AF13" i="1"/>
  <c r="AE14" i="1"/>
  <c r="AF14" i="1"/>
  <c r="AG14" i="1"/>
  <c r="AE15" i="1"/>
  <c r="AG15" i="1" s="1"/>
  <c r="AF15" i="1"/>
  <c r="AE16" i="1"/>
  <c r="AF16" i="1"/>
  <c r="AG16" i="1"/>
  <c r="AE17" i="1"/>
  <c r="AG17" i="1" s="1"/>
  <c r="AF17" i="1"/>
  <c r="AE18" i="1"/>
  <c r="AF18" i="1"/>
  <c r="AG18" i="1"/>
  <c r="AE19" i="1"/>
  <c r="AG19" i="1" s="1"/>
  <c r="AF19" i="1"/>
  <c r="AE20" i="1"/>
  <c r="AF20" i="1"/>
  <c r="AG20" i="1"/>
  <c r="AE21" i="1"/>
  <c r="AG21" i="1" s="1"/>
  <c r="AF21" i="1"/>
  <c r="AE22" i="1"/>
  <c r="AF22" i="1"/>
  <c r="AG22" i="1"/>
  <c r="AE23" i="1"/>
  <c r="AG23" i="1" s="1"/>
  <c r="AF23" i="1"/>
  <c r="AE24" i="1"/>
  <c r="AF24" i="1"/>
  <c r="AG24" i="1"/>
  <c r="AE25" i="1"/>
  <c r="AG25" i="1" s="1"/>
  <c r="AF25" i="1"/>
  <c r="AE26" i="1"/>
  <c r="AF26" i="1"/>
  <c r="AG26" i="1"/>
  <c r="AE27" i="1"/>
  <c r="AG27" i="1" s="1"/>
  <c r="AF27" i="1"/>
  <c r="AE28" i="1"/>
  <c r="AF28" i="1"/>
  <c r="AG28" i="1"/>
  <c r="AE29" i="1"/>
  <c r="AG29" i="1" s="1"/>
  <c r="AF29" i="1"/>
  <c r="AE30" i="1"/>
  <c r="AF30" i="1"/>
  <c r="AG30" i="1"/>
  <c r="AE31" i="1"/>
  <c r="AG31" i="1" s="1"/>
  <c r="AF31" i="1"/>
  <c r="AE32" i="1"/>
  <c r="AF32" i="1"/>
  <c r="AG32" i="1"/>
  <c r="AE33" i="1"/>
  <c r="AG33" i="1" s="1"/>
  <c r="AF33" i="1"/>
  <c r="AE34" i="1"/>
  <c r="AF34" i="1"/>
  <c r="AG34" i="1"/>
  <c r="AE35" i="1"/>
  <c r="AG35" i="1" s="1"/>
  <c r="AF35" i="1"/>
  <c r="AE36" i="1"/>
  <c r="AF36" i="1"/>
  <c r="AG36" i="1"/>
  <c r="AE37" i="1"/>
  <c r="AG37" i="1" s="1"/>
  <c r="AF37" i="1"/>
  <c r="AE38" i="1"/>
  <c r="AF38" i="1"/>
  <c r="AG38" i="1"/>
  <c r="AE39" i="1"/>
  <c r="AG39" i="1" s="1"/>
  <c r="AF39" i="1"/>
  <c r="AE40" i="1"/>
  <c r="AF40" i="1"/>
  <c r="AG40" i="1"/>
  <c r="AE41" i="1"/>
  <c r="AG41" i="1" s="1"/>
  <c r="AF41" i="1"/>
  <c r="AE42" i="1"/>
  <c r="AF42" i="1"/>
  <c r="AG42" i="1"/>
  <c r="AE43" i="1"/>
  <c r="AG43" i="1" s="1"/>
  <c r="AF43" i="1"/>
  <c r="AE44" i="1"/>
  <c r="AF44" i="1"/>
  <c r="AG44" i="1"/>
  <c r="AE45" i="1"/>
  <c r="AG45" i="1" s="1"/>
  <c r="AF45" i="1"/>
  <c r="AE46" i="1"/>
  <c r="AF46" i="1"/>
  <c r="AG46" i="1"/>
  <c r="AE47" i="1"/>
  <c r="AG47" i="1" s="1"/>
  <c r="AF47" i="1"/>
  <c r="AE48" i="1"/>
  <c r="AF48" i="1"/>
  <c r="AG48" i="1"/>
  <c r="AE49" i="1"/>
  <c r="AG49" i="1" s="1"/>
  <c r="AF49" i="1"/>
  <c r="AE50" i="1"/>
  <c r="AF50" i="1"/>
  <c r="AG50" i="1"/>
  <c r="AE51" i="1"/>
  <c r="AG51" i="1" s="1"/>
  <c r="AF51" i="1"/>
  <c r="AE52" i="1"/>
  <c r="AF52" i="1"/>
  <c r="AG52" i="1"/>
  <c r="AE53" i="1"/>
  <c r="AG53" i="1" s="1"/>
  <c r="AF53" i="1"/>
  <c r="AE54" i="1"/>
  <c r="AF54" i="1"/>
  <c r="AG54" i="1"/>
  <c r="AE55" i="1"/>
  <c r="AG55" i="1" s="1"/>
  <c r="AF55" i="1"/>
  <c r="AE56" i="1"/>
  <c r="AF56" i="1"/>
  <c r="AG56" i="1"/>
  <c r="AE57" i="1"/>
  <c r="AG57" i="1" s="1"/>
  <c r="AF57" i="1"/>
  <c r="AE58" i="1"/>
  <c r="AF58" i="1"/>
  <c r="AG58" i="1"/>
  <c r="AE59" i="1"/>
  <c r="AG59" i="1" s="1"/>
  <c r="AF59" i="1"/>
  <c r="AE60" i="1"/>
  <c r="AF60" i="1"/>
  <c r="AG60" i="1"/>
  <c r="AE61" i="1"/>
  <c r="AG61" i="1" s="1"/>
  <c r="AF61" i="1"/>
  <c r="AE62" i="1"/>
  <c r="AF62" i="1"/>
  <c r="AG62" i="1"/>
  <c r="AE63" i="1"/>
  <c r="AG63" i="1" s="1"/>
  <c r="AF63" i="1"/>
  <c r="X6" i="1"/>
  <c r="Y6" i="1"/>
  <c r="Z6" i="1"/>
  <c r="X7" i="1"/>
  <c r="Y7" i="1"/>
  <c r="Z7" i="1" s="1"/>
  <c r="X8" i="1"/>
  <c r="Y8" i="1"/>
  <c r="Z8" i="1"/>
  <c r="X9" i="1"/>
  <c r="Y9" i="1"/>
  <c r="Z9" i="1"/>
  <c r="X10" i="1"/>
  <c r="Y10" i="1"/>
  <c r="Z10" i="1"/>
  <c r="X11" i="1"/>
  <c r="Y11" i="1"/>
  <c r="Z11" i="1"/>
  <c r="X12" i="1"/>
  <c r="Y12" i="1"/>
  <c r="Z12" i="1"/>
  <c r="X13" i="1"/>
  <c r="Y13" i="1"/>
  <c r="Z13" i="1"/>
  <c r="X14" i="1"/>
  <c r="Y14" i="1"/>
  <c r="Z14" i="1"/>
  <c r="X15" i="1"/>
  <c r="Y15" i="1"/>
  <c r="Z15" i="1"/>
  <c r="X16" i="1"/>
  <c r="Y16" i="1"/>
  <c r="Z16" i="1"/>
  <c r="X17" i="1"/>
  <c r="Y17" i="1"/>
  <c r="Z17" i="1"/>
  <c r="X18" i="1"/>
  <c r="Y18" i="1"/>
  <c r="Z18" i="1"/>
  <c r="X19" i="1"/>
  <c r="Y19" i="1"/>
  <c r="Z19" i="1"/>
  <c r="X20" i="1"/>
  <c r="Y20" i="1"/>
  <c r="Z20" i="1"/>
  <c r="X21" i="1"/>
  <c r="Y21" i="1"/>
  <c r="Z21" i="1"/>
  <c r="X22" i="1"/>
  <c r="Y22" i="1"/>
  <c r="Z22" i="1"/>
  <c r="X23" i="1"/>
  <c r="Y23" i="1"/>
  <c r="Z23" i="1"/>
  <c r="X24" i="1"/>
  <c r="Y24" i="1"/>
  <c r="Z24" i="1"/>
  <c r="X25" i="1"/>
  <c r="Y25" i="1"/>
  <c r="Z25" i="1"/>
  <c r="X26" i="1"/>
  <c r="Y26" i="1"/>
  <c r="Z26" i="1"/>
  <c r="X27" i="1"/>
  <c r="Y27" i="1"/>
  <c r="Z27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X35" i="1"/>
  <c r="Y35" i="1"/>
  <c r="Z35" i="1"/>
  <c r="X36" i="1"/>
  <c r="Y36" i="1"/>
  <c r="Z36" i="1"/>
  <c r="X37" i="1"/>
  <c r="Y37" i="1"/>
  <c r="Z37" i="1"/>
  <c r="X38" i="1"/>
  <c r="Y38" i="1"/>
  <c r="Z38" i="1"/>
  <c r="X39" i="1"/>
  <c r="Y39" i="1"/>
  <c r="Z39" i="1"/>
  <c r="X40" i="1"/>
  <c r="Y40" i="1"/>
  <c r="Z40" i="1"/>
  <c r="X41" i="1"/>
  <c r="Y41" i="1"/>
  <c r="Z41" i="1"/>
  <c r="X42" i="1"/>
  <c r="Y42" i="1"/>
  <c r="Z42" i="1"/>
  <c r="X43" i="1"/>
  <c r="Y43" i="1"/>
  <c r="Z43" i="1"/>
  <c r="X44" i="1"/>
  <c r="Y44" i="1"/>
  <c r="Z44" i="1"/>
  <c r="X45" i="1"/>
  <c r="Y45" i="1"/>
  <c r="Z45" i="1"/>
  <c r="X46" i="1"/>
  <c r="Y46" i="1"/>
  <c r="Z46" i="1"/>
  <c r="X47" i="1"/>
  <c r="Y47" i="1"/>
  <c r="Z47" i="1"/>
  <c r="X48" i="1"/>
  <c r="Y48" i="1"/>
  <c r="Z48" i="1"/>
  <c r="X49" i="1"/>
  <c r="Y49" i="1"/>
  <c r="Z49" i="1"/>
  <c r="X50" i="1"/>
  <c r="Y50" i="1"/>
  <c r="Z50" i="1"/>
  <c r="X51" i="1"/>
  <c r="Y51" i="1"/>
  <c r="Z51" i="1"/>
  <c r="X52" i="1"/>
  <c r="Y52" i="1"/>
  <c r="Z52" i="1"/>
  <c r="X53" i="1"/>
  <c r="Y53" i="1"/>
  <c r="Z53" i="1"/>
  <c r="X54" i="1"/>
  <c r="Y54" i="1"/>
  <c r="Z54" i="1"/>
  <c r="X55" i="1"/>
  <c r="Y55" i="1"/>
  <c r="Z55" i="1"/>
  <c r="X56" i="1"/>
  <c r="Y56" i="1"/>
  <c r="Z56" i="1"/>
  <c r="X57" i="1"/>
  <c r="Y57" i="1"/>
  <c r="Z57" i="1"/>
  <c r="X58" i="1"/>
  <c r="Y58" i="1"/>
  <c r="Z58" i="1"/>
  <c r="X59" i="1"/>
  <c r="Y59" i="1"/>
  <c r="Z59" i="1"/>
  <c r="X60" i="1"/>
  <c r="Y60" i="1"/>
  <c r="Z60" i="1"/>
  <c r="X61" i="1"/>
  <c r="Y61" i="1"/>
  <c r="Z61" i="1"/>
  <c r="X62" i="1"/>
  <c r="Y62" i="1"/>
  <c r="Z62" i="1"/>
  <c r="X63" i="1"/>
  <c r="Y63" i="1"/>
  <c r="Z63" i="1"/>
  <c r="Q6" i="1"/>
  <c r="R6" i="1"/>
  <c r="S6" i="1" s="1"/>
  <c r="Q7" i="1"/>
  <c r="S7" i="1" s="1"/>
  <c r="R7" i="1"/>
  <c r="Q8" i="1"/>
  <c r="R8" i="1"/>
  <c r="S8" i="1"/>
  <c r="Q9" i="1"/>
  <c r="S9" i="1" s="1"/>
  <c r="R9" i="1"/>
  <c r="Q10" i="1"/>
  <c r="R10" i="1"/>
  <c r="S10" i="1"/>
  <c r="Q11" i="1"/>
  <c r="S11" i="1" s="1"/>
  <c r="R11" i="1"/>
  <c r="Q12" i="1"/>
  <c r="R12" i="1"/>
  <c r="S12" i="1"/>
  <c r="Q13" i="1"/>
  <c r="S13" i="1" s="1"/>
  <c r="R13" i="1"/>
  <c r="Q14" i="1"/>
  <c r="R14" i="1"/>
  <c r="S14" i="1"/>
  <c r="Q15" i="1"/>
  <c r="S15" i="1" s="1"/>
  <c r="R15" i="1"/>
  <c r="Q16" i="1"/>
  <c r="R16" i="1"/>
  <c r="S16" i="1"/>
  <c r="Q17" i="1"/>
  <c r="S17" i="1" s="1"/>
  <c r="R17" i="1"/>
  <c r="Q18" i="1"/>
  <c r="R18" i="1"/>
  <c r="S18" i="1"/>
  <c r="Q19" i="1"/>
  <c r="S19" i="1" s="1"/>
  <c r="R19" i="1"/>
  <c r="Q20" i="1"/>
  <c r="R20" i="1"/>
  <c r="S20" i="1"/>
  <c r="Q21" i="1"/>
  <c r="S21" i="1" s="1"/>
  <c r="R21" i="1"/>
  <c r="Q22" i="1"/>
  <c r="R22" i="1"/>
  <c r="S22" i="1"/>
  <c r="Q23" i="1"/>
  <c r="S23" i="1" s="1"/>
  <c r="R23" i="1"/>
  <c r="Q24" i="1"/>
  <c r="R24" i="1"/>
  <c r="S24" i="1"/>
  <c r="Q25" i="1"/>
  <c r="S25" i="1" s="1"/>
  <c r="R25" i="1"/>
  <c r="Q26" i="1"/>
  <c r="R26" i="1"/>
  <c r="S26" i="1"/>
  <c r="Q27" i="1"/>
  <c r="S27" i="1" s="1"/>
  <c r="R27" i="1"/>
  <c r="Q28" i="1"/>
  <c r="R28" i="1"/>
  <c r="S28" i="1"/>
  <c r="Q29" i="1"/>
  <c r="S29" i="1" s="1"/>
  <c r="R29" i="1"/>
  <c r="Q30" i="1"/>
  <c r="R30" i="1"/>
  <c r="S30" i="1"/>
  <c r="Q31" i="1"/>
  <c r="S31" i="1" s="1"/>
  <c r="R31" i="1"/>
  <c r="Q32" i="1"/>
  <c r="R32" i="1"/>
  <c r="S32" i="1"/>
  <c r="Q33" i="1"/>
  <c r="S33" i="1" s="1"/>
  <c r="R33" i="1"/>
  <c r="Q34" i="1"/>
  <c r="R34" i="1"/>
  <c r="S34" i="1"/>
  <c r="Q35" i="1"/>
  <c r="S35" i="1" s="1"/>
  <c r="R35" i="1"/>
  <c r="Q36" i="1"/>
  <c r="R36" i="1"/>
  <c r="S36" i="1"/>
  <c r="Q37" i="1"/>
  <c r="S37" i="1" s="1"/>
  <c r="R37" i="1"/>
  <c r="Q38" i="1"/>
  <c r="R38" i="1"/>
  <c r="S38" i="1"/>
  <c r="Q39" i="1"/>
  <c r="S39" i="1" s="1"/>
  <c r="R39" i="1"/>
  <c r="Q40" i="1"/>
  <c r="R40" i="1"/>
  <c r="S40" i="1"/>
  <c r="Q41" i="1"/>
  <c r="S41" i="1" s="1"/>
  <c r="R41" i="1"/>
  <c r="Q42" i="1"/>
  <c r="R42" i="1"/>
  <c r="S42" i="1"/>
  <c r="Q43" i="1"/>
  <c r="S43" i="1" s="1"/>
  <c r="R43" i="1"/>
  <c r="Q44" i="1"/>
  <c r="R44" i="1"/>
  <c r="S44" i="1"/>
  <c r="Q45" i="1"/>
  <c r="S45" i="1" s="1"/>
  <c r="R45" i="1"/>
  <c r="Q46" i="1"/>
  <c r="R46" i="1"/>
  <c r="S46" i="1"/>
  <c r="Q47" i="1"/>
  <c r="S47" i="1" s="1"/>
  <c r="R47" i="1"/>
  <c r="Q48" i="1"/>
  <c r="R48" i="1"/>
  <c r="S48" i="1"/>
  <c r="Q49" i="1"/>
  <c r="R49" i="1"/>
  <c r="Q50" i="1"/>
  <c r="R50" i="1"/>
  <c r="S50" i="1"/>
  <c r="Q51" i="1"/>
  <c r="S51" i="1" s="1"/>
  <c r="R51" i="1"/>
  <c r="Q52" i="1"/>
  <c r="R52" i="1"/>
  <c r="S52" i="1"/>
  <c r="Q53" i="1"/>
  <c r="S53" i="1" s="1"/>
  <c r="R53" i="1"/>
  <c r="Q54" i="1"/>
  <c r="R54" i="1"/>
  <c r="S54" i="1"/>
  <c r="Q55" i="1"/>
  <c r="S55" i="1" s="1"/>
  <c r="R55" i="1"/>
  <c r="Q56" i="1"/>
  <c r="R56" i="1"/>
  <c r="S56" i="1"/>
  <c r="Q57" i="1"/>
  <c r="S57" i="1" s="1"/>
  <c r="R57" i="1"/>
  <c r="Q58" i="1"/>
  <c r="R58" i="1"/>
  <c r="S58" i="1"/>
  <c r="Q59" i="1"/>
  <c r="S59" i="1" s="1"/>
  <c r="R59" i="1"/>
  <c r="Q60" i="1"/>
  <c r="R60" i="1"/>
  <c r="S60" i="1"/>
  <c r="Q61" i="1"/>
  <c r="S61" i="1" s="1"/>
  <c r="R61" i="1"/>
  <c r="Q62" i="1"/>
  <c r="R62" i="1"/>
  <c r="S62" i="1"/>
  <c r="Q63" i="1"/>
  <c r="S63" i="1" s="1"/>
  <c r="R63" i="1"/>
  <c r="BA5" i="1"/>
  <c r="AZ5" i="1"/>
  <c r="AT5" i="1"/>
  <c r="AS5" i="1"/>
  <c r="AM5" i="1"/>
  <c r="AL5" i="1"/>
  <c r="AF5" i="1"/>
  <c r="AE5" i="1"/>
  <c r="Y5" i="1"/>
  <c r="X5" i="1"/>
  <c r="R5" i="1"/>
  <c r="Q5" i="1"/>
  <c r="AE1" i="1"/>
  <c r="X1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K5" i="1"/>
  <c r="J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5" i="1"/>
  <c r="C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5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5" i="1"/>
  <c r="U19" i="2"/>
  <c r="C37" i="10" l="1"/>
  <c r="BB7" i="1"/>
  <c r="AN21" i="1"/>
  <c r="S49" i="1"/>
  <c r="BB5" i="1"/>
  <c r="AU5" i="1"/>
  <c r="AN5" i="1"/>
  <c r="AG5" i="1"/>
  <c r="Z5" i="1"/>
  <c r="Q1" i="1"/>
  <c r="S5" i="1"/>
  <c r="L5" i="1"/>
  <c r="J1" i="1"/>
  <c r="O5" i="3"/>
  <c r="B7" i="3" l="1"/>
  <c r="B23" i="3"/>
  <c r="B31" i="3"/>
  <c r="B39" i="3"/>
  <c r="B43" i="3"/>
  <c r="B51" i="3"/>
  <c r="B59" i="3"/>
  <c r="B12" i="3"/>
  <c r="B20" i="3"/>
  <c r="B28" i="3"/>
  <c r="B32" i="3"/>
  <c r="B40" i="3"/>
  <c r="B44" i="3"/>
  <c r="B48" i="3"/>
  <c r="B52" i="3"/>
  <c r="B56" i="3"/>
  <c r="B60" i="3"/>
  <c r="B11" i="3"/>
  <c r="B19" i="3"/>
  <c r="B27" i="3"/>
  <c r="B35" i="3"/>
  <c r="B47" i="3"/>
  <c r="B55" i="3"/>
  <c r="B63" i="3"/>
  <c r="B8" i="3"/>
  <c r="B16" i="3"/>
  <c r="B24" i="3"/>
  <c r="B36" i="3"/>
  <c r="B5" i="3"/>
  <c r="B13" i="3"/>
  <c r="B21" i="3"/>
  <c r="B29" i="3"/>
  <c r="B37" i="3"/>
  <c r="B45" i="3"/>
  <c r="B53" i="3"/>
  <c r="B61" i="3"/>
  <c r="B10" i="3"/>
  <c r="B22" i="3"/>
  <c r="B30" i="3"/>
  <c r="B38" i="3"/>
  <c r="B42" i="3"/>
  <c r="B50" i="3"/>
  <c r="B54" i="3"/>
  <c r="B58" i="3"/>
  <c r="B62" i="3"/>
  <c r="B15" i="3"/>
  <c r="B9" i="3"/>
  <c r="B17" i="3"/>
  <c r="B25" i="3"/>
  <c r="B33" i="3"/>
  <c r="B41" i="3"/>
  <c r="B49" i="3"/>
  <c r="B57" i="3"/>
  <c r="B6" i="3"/>
  <c r="B14" i="3"/>
  <c r="B18" i="3"/>
  <c r="B26" i="3"/>
  <c r="B34" i="3"/>
  <c r="B46" i="3"/>
  <c r="U31" i="2" l="1"/>
  <c r="U26" i="2" l="1"/>
  <c r="U36" i="2" l="1"/>
  <c r="U4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<sst xmlns="http://schemas.openxmlformats.org/spreadsheetml/2006/main" count="246" uniqueCount="44">
  <si>
    <t>Date</t>
  </si>
  <si>
    <t>Adj Close</t>
  </si>
  <si>
    <t>AAPL</t>
  </si>
  <si>
    <t>DIS</t>
  </si>
  <si>
    <t>Rentab x Prob</t>
  </si>
  <si>
    <t>(Rent Esp - Ri)^2 x Prob</t>
  </si>
  <si>
    <t>Coeficiente de Desempeño</t>
  </si>
  <si>
    <t>SBUCKS</t>
  </si>
  <si>
    <t>Probabilidad</t>
  </si>
  <si>
    <t>Rentabilidad</t>
  </si>
  <si>
    <t>Mensual</t>
  </si>
  <si>
    <t>Rentabilidad Esperada</t>
  </si>
  <si>
    <t>Riesgo - Varianza</t>
  </si>
  <si>
    <t>Fórmula</t>
  </si>
  <si>
    <t>Función</t>
  </si>
  <si>
    <t>Riesgo - Desv. Estándar</t>
  </si>
  <si>
    <t>Matriz de Covarianzas</t>
  </si>
  <si>
    <t>Matriz de Correlaciones</t>
  </si>
  <si>
    <t>Pesos</t>
  </si>
  <si>
    <t>Rentabilidad Esperada Cartera</t>
  </si>
  <si>
    <t>Riesgo - Varianza Cartera</t>
  </si>
  <si>
    <t>Matriz de Varianzas</t>
  </si>
  <si>
    <t>E (Rp)</t>
  </si>
  <si>
    <t>Riesgo - Desv. Estándar Cartera</t>
  </si>
  <si>
    <t>CD</t>
  </si>
  <si>
    <t>AAL</t>
  </si>
  <si>
    <t>CAT</t>
  </si>
  <si>
    <t>ABX</t>
  </si>
  <si>
    <t>BAC</t>
  </si>
  <si>
    <t>WMT</t>
  </si>
  <si>
    <t>PROMEDIO</t>
  </si>
  <si>
    <t>Espejp</t>
  </si>
  <si>
    <t>Inversión</t>
  </si>
  <si>
    <t>Pesos Iniciales</t>
  </si>
  <si>
    <t>Rentabilidad del Portafolio</t>
  </si>
  <si>
    <t>Riesgo del Portafolio</t>
  </si>
  <si>
    <t>Anual</t>
  </si>
  <si>
    <t>Multiplicar (Multiplicar al peso horizontal X la matriz) X peso vertical</t>
  </si>
  <si>
    <t>Tasa libre de riesgo</t>
  </si>
  <si>
    <t>RATIO DE SHARPE</t>
  </si>
  <si>
    <t>Antes</t>
  </si>
  <si>
    <t>Después</t>
  </si>
  <si>
    <t>Maximizar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</si>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</sst>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 * #,##0.00_ ;_ * \-#,##0.00_ ;_ * &quot;-&quot;??_ ;_ @_ "/>
    <numFmt numFmtId="165" formatCode="0.0%"/>
    <numFmt numFmtId="166" formatCode="0.0"/>
    <numFmt numFmtId="167" formatCode="0.00000"/>
    <numFmt numFmtId="168" formatCode="#,##0.00000_ ;\-#,##0.00000\ "/>
    <numFmt numFmtId="169" formatCode="#,##0.0000000_ ;\-#,##0.0000000\ "/>
    <numFmt numFmtId="170" formatCode="_ * #,##0.000000000_ ;_ * \-#,##0.000000000_ ;_ * &quot;-&quot;??_ ;_ @_ "/>
    <numFmt numFmtId="171" formatCode="0.00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"/>
      <family val="2"/>
    </font>
    <font>
      <sz val="10"/>
      <color theme="1"/>
      <name val="Times New Roman"/>
      <family val="1"/>
    </font>
    <font>
      <sz val="24"/>
      <color theme="1"/>
      <name val="Times New Roman"/>
      <family val="1"/>
    </font>
    <font>
      <i/>
      <sz val="18"/>
      <color theme="1"/>
      <name val="Angsana New"/>
      <family val="1"/>
    </font>
    <font>
      <b/>
      <sz val="10"/>
      <color theme="1"/>
      <name val="Calibri Light"/>
      <family val="2"/>
    </font>
    <font>
      <sz val="10"/>
      <color rgb="FFFF0000"/>
      <name val="Calibri Light"/>
      <family val="2"/>
    </font>
    <font>
      <sz val="9"/>
      <color rgb="FFFF0000"/>
      <name val="Calibri"/>
      <family val="2"/>
    </font>
    <font>
      <sz val="9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 applyAlignment="1">
      <alignment horizontal="center"/>
    </xf>
    <xf numFmtId="166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/>
    <xf numFmtId="165" fontId="20" fillId="0" borderId="10" xfId="1" applyNumberFormat="1" applyFont="1" applyBorder="1" applyAlignment="1">
      <alignment horizontal="center"/>
    </xf>
    <xf numFmtId="167" fontId="20" fillId="0" borderId="10" xfId="0" applyNumberFormat="1" applyFont="1" applyBorder="1" applyAlignment="1">
      <alignment horizontal="center"/>
    </xf>
    <xf numFmtId="1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0" fontId="22" fillId="0" borderId="10" xfId="1" applyNumberFormat="1" applyFont="1" applyBorder="1" applyAlignment="1">
      <alignment horizontal="center"/>
    </xf>
    <xf numFmtId="168" fontId="22" fillId="0" borderId="10" xfId="43" applyNumberFormat="1" applyFont="1" applyBorder="1" applyAlignment="1">
      <alignment horizontal="center" vertical="center"/>
    </xf>
    <xf numFmtId="168" fontId="22" fillId="33" borderId="10" xfId="43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/>
    </xf>
    <xf numFmtId="0" fontId="21" fillId="0" borderId="0" xfId="0" applyFont="1" applyBorder="1"/>
    <xf numFmtId="0" fontId="21" fillId="34" borderId="0" xfId="0" applyFont="1" applyFill="1"/>
    <xf numFmtId="0" fontId="23" fillId="0" borderId="0" xfId="0" applyFont="1"/>
    <xf numFmtId="0" fontId="24" fillId="0" borderId="0" xfId="0" applyFont="1"/>
    <xf numFmtId="10" fontId="22" fillId="33" borderId="10" xfId="1" applyNumberFormat="1" applyFont="1" applyFill="1" applyBorder="1" applyAlignment="1">
      <alignment horizontal="center"/>
    </xf>
    <xf numFmtId="0" fontId="25" fillId="0" borderId="0" xfId="0" applyFont="1" applyAlignment="1">
      <alignment horizontal="center" vertical="center"/>
    </xf>
    <xf numFmtId="168" fontId="22" fillId="0" borderId="0" xfId="43" applyNumberFormat="1" applyFont="1" applyBorder="1" applyAlignment="1">
      <alignment horizontal="center" vertical="center"/>
    </xf>
    <xf numFmtId="0" fontId="26" fillId="0" borderId="0" xfId="0" applyFont="1"/>
    <xf numFmtId="0" fontId="21" fillId="0" borderId="0" xfId="0" applyFont="1" applyFill="1"/>
    <xf numFmtId="168" fontId="22" fillId="0" borderId="0" xfId="43" applyNumberFormat="1" applyFont="1" applyFill="1" applyBorder="1" applyAlignment="1">
      <alignment horizontal="center" vertical="center"/>
    </xf>
    <xf numFmtId="10" fontId="20" fillId="0" borderId="10" xfId="1" applyNumberFormat="1" applyFont="1" applyBorder="1" applyAlignment="1">
      <alignment horizontal="center"/>
    </xf>
    <xf numFmtId="168" fontId="22" fillId="0" borderId="10" xfId="43" applyNumberFormat="1" applyFont="1" applyFill="1" applyBorder="1" applyAlignment="1">
      <alignment horizontal="center" vertical="center"/>
    </xf>
    <xf numFmtId="169" fontId="22" fillId="0" borderId="10" xfId="43" applyNumberFormat="1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10" fontId="26" fillId="0" borderId="0" xfId="0" applyNumberFormat="1" applyFont="1" applyAlignment="1">
      <alignment horizontal="center"/>
    </xf>
    <xf numFmtId="170" fontId="21" fillId="0" borderId="0" xfId="43" applyNumberFormat="1" applyFont="1"/>
    <xf numFmtId="10" fontId="22" fillId="0" borderId="10" xfId="1" applyNumberFormat="1" applyFont="1" applyBorder="1" applyAlignment="1">
      <alignment horizontal="center" vertical="center"/>
    </xf>
    <xf numFmtId="10" fontId="20" fillId="0" borderId="0" xfId="0" applyNumberFormat="1" applyFont="1"/>
    <xf numFmtId="168" fontId="28" fillId="0" borderId="10" xfId="43" applyNumberFormat="1" applyFont="1" applyFill="1" applyBorder="1" applyAlignment="1">
      <alignment horizontal="center" vertical="center"/>
    </xf>
    <xf numFmtId="171" fontId="22" fillId="33" borderId="10" xfId="1" applyNumberFormat="1" applyFont="1" applyFill="1" applyBorder="1" applyAlignment="1">
      <alignment horizontal="center" vertical="center"/>
    </xf>
    <xf numFmtId="10" fontId="29" fillId="0" borderId="0" xfId="0" applyNumberFormat="1" applyFont="1"/>
    <xf numFmtId="10" fontId="18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0" fillId="0" borderId="12" xfId="0" applyFont="1" applyFill="1" applyBorder="1" applyAlignment="1">
      <alignment horizontal="center"/>
    </xf>
    <xf numFmtId="0" fontId="0" fillId="35" borderId="0" xfId="0" applyFill="1" applyBorder="1" applyAlignment="1"/>
    <xf numFmtId="0" fontId="26" fillId="0" borderId="0" xfId="0" applyFont="1" applyAlignment="1">
      <alignment horizontal="center"/>
    </xf>
    <xf numFmtId="0" fontId="16" fillId="0" borderId="0" xfId="0" applyFont="1" applyFill="1" applyBorder="1" applyAlignment="1"/>
    <xf numFmtId="9" fontId="21" fillId="0" borderId="0" xfId="1" applyFont="1"/>
    <xf numFmtId="10" fontId="21" fillId="0" borderId="0" xfId="1" applyNumberFormat="1" applyFont="1"/>
    <xf numFmtId="164" fontId="21" fillId="0" borderId="0" xfId="43" applyFont="1"/>
    <xf numFmtId="0" fontId="21" fillId="0" borderId="13" xfId="0" applyFont="1" applyBorder="1"/>
    <xf numFmtId="0" fontId="26" fillId="0" borderId="13" xfId="0" applyFont="1" applyBorder="1" applyAlignment="1">
      <alignment horizontal="center"/>
    </xf>
    <xf numFmtId="0" fontId="16" fillId="0" borderId="13" xfId="0" applyFont="1" applyFill="1" applyBorder="1" applyAlignment="1"/>
    <xf numFmtId="10" fontId="21" fillId="0" borderId="13" xfId="1" applyNumberFormat="1" applyFont="1" applyBorder="1"/>
    <xf numFmtId="0" fontId="26" fillId="0" borderId="15" xfId="0" applyFont="1" applyBorder="1" applyAlignment="1">
      <alignment horizontal="center"/>
    </xf>
    <xf numFmtId="43" fontId="21" fillId="0" borderId="14" xfId="0" applyNumberFormat="1" applyFont="1" applyBorder="1"/>
    <xf numFmtId="43" fontId="21" fillId="0" borderId="15" xfId="0" applyNumberFormat="1" applyFont="1" applyBorder="1"/>
    <xf numFmtId="164" fontId="21" fillId="0" borderId="14" xfId="43" applyFont="1" applyBorder="1"/>
    <xf numFmtId="10" fontId="18" fillId="33" borderId="0" xfId="0" applyNumberFormat="1" applyFont="1" applyFill="1" applyAlignment="1">
      <alignment horizontal="center"/>
    </xf>
    <xf numFmtId="171" fontId="21" fillId="0" borderId="0" xfId="1" applyNumberFormat="1" applyFont="1"/>
    <xf numFmtId="10" fontId="27" fillId="0" borderId="0" xfId="1" applyNumberFormat="1" applyFont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baseline="0"/>
              <a:t>Portafolio de 8 Activos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A6-4EFD-9B0B-9B88204984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A6-4EFD-9B0B-9B88204984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A6-4EFD-9B0B-9B88204984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A6-4EFD-9B0B-9B88204984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A6-4EFD-9B0B-9B88204984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A6-4EFD-9B0B-9B88204984B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FA6-4EFD-9B0B-9B88204984B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A6-4EFD-9B0B-9B88204984BE}"/>
              </c:ext>
            </c:extLst>
          </c:dPt>
          <c:dLbls>
            <c:dLbl>
              <c:idx val="0"/>
              <c:layout>
                <c:manualLayout>
                  <c:x val="8.3333333333333332E-3"/>
                  <c:y val="-0.101851851851851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A6-4EFD-9B0B-9B88204984BE}"/>
                </c:ext>
              </c:extLst>
            </c:dLbl>
            <c:dLbl>
              <c:idx val="1"/>
              <c:layout>
                <c:manualLayout>
                  <c:x val="0.1"/>
                  <c:y val="-7.8703703703703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A6-4EFD-9B0B-9B88204984BE}"/>
                </c:ext>
              </c:extLst>
            </c:dLbl>
            <c:dLbl>
              <c:idx val="2"/>
              <c:layout>
                <c:manualLayout>
                  <c:x val="9.2976344432000299E-2"/>
                  <c:y val="5.52540872253202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A6-4EFD-9B0B-9B88204984BE}"/>
                </c:ext>
              </c:extLst>
            </c:dLbl>
            <c:dLbl>
              <c:idx val="3"/>
              <c:layout>
                <c:manualLayout>
                  <c:x val="-2.1157166091607437E-3"/>
                  <c:y val="0.1292528697500912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A6-4EFD-9B0B-9B88204984BE}"/>
                </c:ext>
              </c:extLst>
            </c:dLbl>
            <c:dLbl>
              <c:idx val="4"/>
              <c:layout>
                <c:manualLayout>
                  <c:x val="-8.635574596740607E-2"/>
                  <c:y val="0.1292528697500912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A6-4EFD-9B0B-9B88204984BE}"/>
                </c:ext>
              </c:extLst>
            </c:dLbl>
            <c:dLbl>
              <c:idx val="5"/>
              <c:layout>
                <c:manualLayout>
                  <c:x val="-0.11151421052356016"/>
                  <c:y val="5.09258503926702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FA6-4EFD-9B0B-9B88204984BE}"/>
                </c:ext>
              </c:extLst>
            </c:dLbl>
            <c:dLbl>
              <c:idx val="6"/>
              <c:layout>
                <c:manualLayout>
                  <c:x val="-0.19067366415937992"/>
                  <c:y val="-3.22315508814369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FA6-4EFD-9B0B-9B88204984BE}"/>
                </c:ext>
              </c:extLst>
            </c:dLbl>
            <c:dLbl>
              <c:idx val="7"/>
              <c:layout>
                <c:manualLayout>
                  <c:x val="-5.8333333333333334E-2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FA6-4EFD-9B0B-9B8820498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'Cálculo de Variables'!$T$11:$T$18</c:f>
              <c:strCache>
                <c:ptCount val="8"/>
                <c:pt idx="0">
                  <c:v>SBUCKS</c:v>
                </c:pt>
                <c:pt idx="1">
                  <c:v>AAPL</c:v>
                </c:pt>
                <c:pt idx="2">
                  <c:v>DIS</c:v>
                </c:pt>
                <c:pt idx="3">
                  <c:v>AAL</c:v>
                </c:pt>
                <c:pt idx="4">
                  <c:v>CAT</c:v>
                </c:pt>
                <c:pt idx="5">
                  <c:v>ABX</c:v>
                </c:pt>
                <c:pt idx="6">
                  <c:v>BAC</c:v>
                </c:pt>
                <c:pt idx="7">
                  <c:v>WMT</c:v>
                </c:pt>
              </c:strCache>
            </c:strRef>
          </c:cat>
          <c:val>
            <c:numRef>
              <c:f>'Cálculo de Variables'!$U$11:$U$18</c:f>
              <c:numCache>
                <c:formatCode>0.00%</c:formatCode>
                <c:ptCount val="8"/>
                <c:pt idx="0">
                  <c:v>0.26537602212348044</c:v>
                </c:pt>
                <c:pt idx="1">
                  <c:v>7.2311143214075113E-2</c:v>
                </c:pt>
                <c:pt idx="2">
                  <c:v>0.21459272535710616</c:v>
                </c:pt>
                <c:pt idx="3">
                  <c:v>9.2785838145330229E-2</c:v>
                </c:pt>
                <c:pt idx="4">
                  <c:v>0</c:v>
                </c:pt>
                <c:pt idx="5">
                  <c:v>4.2223493756778384E-2</c:v>
                </c:pt>
                <c:pt idx="6">
                  <c:v>0.14496609353874326</c:v>
                </c:pt>
                <c:pt idx="7">
                  <c:v>0.16774468386448629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FA6-4EFD-9B0B-9B8820498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chart" Target="../charts/chart1.xml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123825</xdr:colOff>
      <xdr:row>29</xdr:row>
      <xdr:rowOff>153882</xdr:rowOff>
    </xdr:from>
    <xdr:to>
      <xdr:col>19</xdr:col>
      <xdr:colOff>367665</xdr:colOff>
      <xdr:row>31</xdr:row>
      <xdr:rowOff>36407</xdr:rowOff>
    </xdr:to>
    <xdr:pic>
      <xdr:nvPicPr>
        <xdr:cNvPr id="15" name="Imagen 14" descr="http://3.bp.blogspot.com/_Bnuz1Fb7STE/SE0vMY8Cz2I/AAAAAAAADcg/-SRJRhS8EWU/s400/Varianza.JP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04" t="44229" r="77444" b="17684"/>
        <a:stretch/>
      </xdr:blipFill>
      <xdr:spPr bwMode="auto">
        <a:xfrm>
          <a:off x="15392400" y="4468707"/>
          <a:ext cx="24384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502920</xdr:colOff>
      <xdr:row>22</xdr:row>
      <xdr:rowOff>114301</xdr:rowOff>
    </xdr:from>
    <xdr:to>
      <xdr:col>5</xdr:col>
      <xdr:colOff>723900</xdr:colOff>
      <xdr:row>25</xdr:row>
      <xdr:rowOff>135260</xdr:rowOff>
    </xdr:to>
    <xdr:pic>
      <xdr:nvPicPr>
        <xdr:cNvPr id="2" name="Imagen 1" descr="http://3.bp.blogspot.com/_Bnuz1Fb7STE/SE0vMY8Cz2I/AAAAAAAADcg/-SRJRhS8EWU/s400/Varianza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232"/>
        <a:stretch/>
      </xdr:blipFill>
      <xdr:spPr bwMode="auto">
        <a:xfrm>
          <a:off x="4036695" y="3771901"/>
          <a:ext cx="992505" cy="506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47625</xdr:colOff>
      <xdr:row>29</xdr:row>
      <xdr:rowOff>95460</xdr:rowOff>
    </xdr:from>
    <xdr:to>
      <xdr:col>29</xdr:col>
      <xdr:colOff>367667</xdr:colOff>
      <xdr:row>31</xdr:row>
      <xdr:rowOff>19521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/>
          </xdr:nvSpPr>
          <xdr:spPr>
            <a:xfrm>
              <a:off x="17316450" y="5096085"/>
              <a:ext cx="6644642" cy="27648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9pPr>
            </a:lstStyle>
            <a:p>
              <a:pPr lvl="1" algn="ctr">
                <a:spcBef>
                  <a:spcPct val="20000"/>
                </a:spcBef>
              </a:pPr>
              <a14:m>
                <m:oMath xmlns:m="http://schemas.openxmlformats.org/officeDocument/2006/math">
                  <m:sSup>
                    <m:sSupPr>
                      <m:ctrlPr>
                        <a:rPr lang="es-PE" altLang="es-PE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Angsana New" panose="02020603050405020304" pitchFamily="18" charset="-34"/>
                        </a:rPr>
                      </m:ctrlPr>
                    </m:sSupPr>
                    <m:e>
                      <m:r>
                        <a:rPr lang="es-PE" altLang="es-PE" sz="1200" i="1"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Angsana New" panose="02020603050405020304" pitchFamily="18" charset="-34"/>
                        </a:rPr>
                        <m:t>𝜎</m:t>
                      </m:r>
                    </m:e>
                    <m:sup>
                      <m:r>
                        <a:rPr lang="es-PE" altLang="es-PE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Angsana New" panose="02020603050405020304" pitchFamily="18" charset="-34"/>
                        </a:rPr>
                        <m:t>2</m:t>
                      </m:r>
                    </m:sup>
                  </m:sSup>
                </m:oMath>
              </a14:m>
              <a:r>
                <a:rPr lang="es-ES_tradnl" altLang="es-PE" sz="1200" i="1">
                  <a:latin typeface="Cambria Math" panose="02040503050406030204" pitchFamily="18" charset="0"/>
                  <a:ea typeface="Cambria Math" panose="02040503050406030204" pitchFamily="18" charset="0"/>
                  <a:cs typeface="Angsana New" panose="02020603050405020304" pitchFamily="18" charset="-34"/>
                </a:rPr>
                <a:t>(p) =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s-ES_tradnl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sub>
                    <m:sup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sSubSup>
                    <m:sSubSupPr>
                      <m:ctrlP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sub>
                    <m:sup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es-ES_tradnl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  <m:sup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sSubSup>
                    <m:sSubSupPr>
                      <m:ctrlP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  <m:sup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r>
                    <a:rPr lang="es-PE" alt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es-ES_tradnl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sub>
                    <m:sup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sSubSup>
                    <m:sSubSupPr>
                      <m:ctrlP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sub>
                    <m:sup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r>
                    <a:rPr lang="es-PE" alt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+ 2</m:t>
                  </m:r>
                  <m:sSub>
                    <m:sSubPr>
                      <m:ctrlPr>
                        <a:rPr lang="es-ES_tradnl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sub>
                  </m:sSub>
                  <m:sSub>
                    <m:sSubPr>
                      <m:ctrlPr>
                        <a:rPr lang="es-ES_tradnl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</m:sSub>
                  <m:r>
                    <a:rPr lang="es-PE" alt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𝐶𝑜𝑣</m:t>
                  </m:r>
                  <m:r>
                    <a:rPr lang="es-PE" alt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alt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e>
                  </m:d>
                  <m:r>
                    <a:rPr lang="es-PE" alt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s-ES_tradnl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sub>
                  </m:sSub>
                  <m:sSub>
                    <m:sSubPr>
                      <m:ctrlPr>
                        <a:rPr lang="es-ES_tradnl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sub>
                  </m:sSub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𝐶𝑜𝑣</m:t>
                  </m:r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(</m:t>
                  </m:r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</m:t>
                  </m:r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)+2</m:t>
                  </m:r>
                  <m:sSub>
                    <m:sSubPr>
                      <m:ctrlPr>
                        <a:rPr lang="es-ES_tradnl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sz="105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</m:sSub>
                  <m:sSub>
                    <m:sSubPr>
                      <m:ctrlPr>
                        <a:rPr lang="es-ES_tradnl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PE" sz="105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s-PE" sz="105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sub>
                  </m:sSub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𝐶𝑜𝑣</m:t>
                  </m:r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(</m:t>
                  </m:r>
                  <m:r>
                    <a:rPr lang="es-PE" sz="105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</m:t>
                  </m:r>
                  <m:r>
                    <a:rPr lang="es-PE" sz="105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a:rPr lang="es-PE" sz="105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  <m:r>
                    <a:rPr lang="es-PE" sz="105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es-ES_tradnl" altLang="es-PE" sz="1400" i="1" kern="1200">
                <a:solidFill>
                  <a:srgbClr val="0070C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Angsana New" panose="02020603050405020304" pitchFamily="18" charset="-34"/>
              </a:endParaRPr>
            </a:p>
          </xdr:txBody>
        </xdr:sp>
      </mc:Choice>
      <mc:Fallback xmlns="">
        <xdr:sp macro="" textlink="">
          <xdr:nvSpPr>
            <xdr:cNvPr id="3" name="Rectángulo 2"/>
            <xdr:cNvSpPr/>
          </xdr:nvSpPr>
          <xdr:spPr>
            <a:xfrm>
              <a:off x="17316450" y="5096085"/>
              <a:ext cx="6644642" cy="27648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itchFamily="34" charset="0"/>
                  <a:ea typeface="+mn-ea"/>
                  <a:cs typeface="+mn-cs"/>
                </a:defRPr>
              </a:lvl9pPr>
            </a:lstStyle>
            <a:p>
              <a:pPr lvl="1" algn="ctr">
                <a:spcBef>
                  <a:spcPct val="20000"/>
                </a:spcBef>
              </a:pPr>
              <a:r>
                <a:rPr lang="es-PE" altLang="es-PE" sz="1200" i="0">
                  <a:latin typeface="Cambria Math" panose="02040503050406030204" pitchFamily="18" charset="0"/>
                  <a:ea typeface="Cambria Math" panose="02040503050406030204" pitchFamily="18" charset="0"/>
                  <a:cs typeface="Angsana New" panose="02020603050405020304" pitchFamily="18" charset="-34"/>
                </a:rPr>
                <a:t>𝜎</a:t>
              </a:r>
              <a:r>
                <a:rPr lang="es-PE" altLang="es-PE" sz="1200" b="0" i="0">
                  <a:latin typeface="Cambria Math" panose="02040503050406030204" pitchFamily="18" charset="0"/>
                  <a:ea typeface="Cambria Math" panose="02040503050406030204" pitchFamily="18" charset="0"/>
                  <a:cs typeface="Angsana New" panose="02020603050405020304" pitchFamily="18" charset="-34"/>
                </a:rPr>
                <a:t>^2</a:t>
              </a:r>
              <a:r>
                <a:rPr lang="es-ES_tradnl" altLang="es-PE" sz="1200" i="1">
                  <a:latin typeface="Cambria Math" panose="02040503050406030204" pitchFamily="18" charset="0"/>
                  <a:ea typeface="Cambria Math" panose="02040503050406030204" pitchFamily="18" charset="0"/>
                  <a:cs typeface="Angsana New" panose="02020603050405020304" pitchFamily="18" charset="-34"/>
                </a:rPr>
                <a:t>(p) = </a:t>
              </a:r>
              <a:r>
                <a:rPr lang="es-ES_tradnl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PE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𝑊</a:t>
              </a:r>
              <a:r>
                <a:rPr lang="es-ES_tradnl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𝐴^2 𝜎_𝐴^2+</a:t>
              </a:r>
              <a:r>
                <a:rPr lang="es-ES_tradnl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PE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𝑊</a:t>
              </a:r>
              <a:r>
                <a:rPr lang="es-ES_tradnl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𝐵^2 𝜎_𝐵^2</a:t>
              </a:r>
              <a:r>
                <a:rPr lang="es-PE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ES_tradnl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𝑊</a:t>
              </a:r>
              <a:r>
                <a:rPr lang="es-ES_tradnl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𝐶^2 𝜎_𝐶^2</a:t>
              </a:r>
              <a:r>
                <a:rPr lang="es-PE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+ 2𝑊</a:t>
              </a:r>
              <a:r>
                <a:rPr lang="es-ES_tradnl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</a:t>
              </a:r>
              <a:r>
                <a:rPr lang="es-ES_tradnl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PE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</a:t>
              </a:r>
              <a:r>
                <a:rPr lang="es-ES_tradnl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E" alt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𝐶𝑜𝑣 (𝐴,𝐵)+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2𝑊</a:t>
              </a:r>
              <a:r>
                <a:rPr lang="es-ES_tradnl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</a:t>
              </a:r>
              <a:r>
                <a:rPr lang="es-ES_tradnl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</a:t>
              </a:r>
              <a:r>
                <a:rPr lang="es-ES_tradnl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 𝐶𝑜𝑣 (𝐴,𝐶)+2𝑊</a:t>
              </a:r>
              <a:r>
                <a:rPr lang="es-ES_tradnl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E" sz="105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s-ES_tradnl" sz="105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</a:t>
              </a:r>
              <a:r>
                <a:rPr lang="es-ES_tradnl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E" sz="105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 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𝐶𝑜𝑣 (</a:t>
              </a:r>
              <a:r>
                <a:rPr lang="es-PE" sz="105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s-PE" sz="105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s-PE" sz="105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𝐶)</a:t>
              </a:r>
              <a:endParaRPr lang="es-ES_tradnl" altLang="es-PE" sz="1400" i="1" kern="1200">
                <a:solidFill>
                  <a:srgbClr val="0070C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Angsana New" panose="02020603050405020304" pitchFamily="18" charset="-34"/>
              </a:endParaRPr>
            </a:p>
          </xdr:txBody>
        </xdr:sp>
      </mc:Fallback>
    </mc:AlternateContent>
    <xdr:clientData/>
  </xdr:twoCellAnchor>
  <xdr:twoCellAnchor editAs="oneCell">
    <xdr:from>
      <xdr:col>10</xdr:col>
      <xdr:colOff>719938</xdr:colOff>
      <xdr:row>45</xdr:row>
      <xdr:rowOff>61141</xdr:rowOff>
    </xdr:from>
    <xdr:to>
      <xdr:col>13</xdr:col>
      <xdr:colOff>159807</xdr:colOff>
      <xdr:row>48</xdr:row>
      <xdr:rowOff>59889</xdr:rowOff>
    </xdr:to>
    <xdr:pic>
      <xdr:nvPicPr>
        <xdr:cNvPr id="4" name="Picture 4" descr="http://www.campusvirtuales.com.ar/campusvirtuales/comun/mensajes/207083/1/imagenes/covert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5" t="6149" r="1447" b="4215"/>
        <a:stretch/>
      </xdr:blipFill>
      <xdr:spPr bwMode="auto">
        <a:xfrm>
          <a:off x="8993081" y="7953284"/>
          <a:ext cx="1823841" cy="521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710958</xdr:colOff>
      <xdr:row>44</xdr:row>
      <xdr:rowOff>145380</xdr:rowOff>
    </xdr:from>
    <xdr:to>
      <xdr:col>9</xdr:col>
      <xdr:colOff>657618</xdr:colOff>
      <xdr:row>47</xdr:row>
      <xdr:rowOff>147316</xdr:rowOff>
    </xdr:to>
    <xdr:pic>
      <xdr:nvPicPr>
        <xdr:cNvPr id="5" name="Picture 2" descr="http://recursostic.educacion.es/descartes/web/materiales_didacticos/Regresion_y_correlacion/Image22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701" y="7863351"/>
          <a:ext cx="741317" cy="524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393700</xdr:colOff>
      <xdr:row>11</xdr:row>
      <xdr:rowOff>137160</xdr:rowOff>
    </xdr:from>
    <xdr:to>
      <xdr:col>6</xdr:col>
      <xdr:colOff>86546</xdr:colOff>
      <xdr:row>14</xdr:row>
      <xdr:rowOff>26428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155950" y="2013585"/>
          <a:ext cx="2007421" cy="37504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48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96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445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592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740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888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036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184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1" algn="l">
            <a:spcBef>
              <a:spcPct val="20000"/>
            </a:spcBef>
          </a:pPr>
          <a:r>
            <a:rPr lang="es-ES_tradnl" altLang="es-PE" sz="1800" i="1">
              <a:latin typeface="Angsana New" panose="02020603050405020304" pitchFamily="18" charset="-34"/>
              <a:cs typeface="Angsana New" panose="02020603050405020304" pitchFamily="18" charset="-34"/>
            </a:rPr>
            <a:t>E (Ri) = ∑ (Pi) (Ri)</a:t>
          </a:r>
        </a:p>
      </xdr:txBody>
    </xdr:sp>
    <xdr:clientData/>
  </xdr:twoCellAnchor>
  <xdr:twoCellAnchor>
    <xdr:from>
      <xdr:col>21</xdr:col>
      <xdr:colOff>108585</xdr:colOff>
      <xdr:row>24</xdr:row>
      <xdr:rowOff>16933</xdr:rowOff>
    </xdr:from>
    <xdr:to>
      <xdr:col>24</xdr:col>
      <xdr:colOff>214048</xdr:colOff>
      <xdr:row>26</xdr:row>
      <xdr:rowOff>68126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7377410" y="4160308"/>
          <a:ext cx="2477188" cy="39409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48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96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445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592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740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888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036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184" algn="l" defTabSz="914296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1" algn="ctr">
            <a:spcBef>
              <a:spcPct val="20000"/>
            </a:spcBef>
          </a:pPr>
          <a:r>
            <a:rPr lang="es-ES_tradnl" altLang="es-PE" sz="1800" i="1">
              <a:latin typeface="Angsana New" panose="02020603050405020304" pitchFamily="18" charset="-34"/>
              <a:cs typeface="Angsana New" panose="02020603050405020304" pitchFamily="18" charset="-34"/>
            </a:rPr>
            <a:t>E (Rp) = ∑ (Wi) E(Ri)</a:t>
          </a:r>
        </a:p>
      </xdr:txBody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121920</xdr:rowOff>
    </xdr:to>
    <xdr:sp macro="" textlink="">
      <xdr:nvSpPr>
        <xdr:cNvPr id="1025" name="AutoShape 1" descr="Resultado de imagen para starbucks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8862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22860</xdr:colOff>
      <xdr:row>1</xdr:row>
      <xdr:rowOff>22860</xdr:rowOff>
    </xdr:from>
    <xdr:to>
      <xdr:col>1</xdr:col>
      <xdr:colOff>899160</xdr:colOff>
      <xdr:row>6</xdr:row>
      <xdr:rowOff>8467</xdr:rowOff>
    </xdr:to>
    <xdr:pic>
      <xdr:nvPicPr>
        <xdr:cNvPr id="9" name="Imagen 8" descr="Resultado de imagen para starbucks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98120"/>
          <a:ext cx="8763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1043940</xdr:colOff>
      <xdr:row>0</xdr:row>
      <xdr:rowOff>129540</xdr:rowOff>
    </xdr:from>
    <xdr:to>
      <xdr:col>2</xdr:col>
      <xdr:colOff>308066</xdr:colOff>
      <xdr:row>5</xdr:row>
      <xdr:rowOff>168486</xdr:rowOff>
    </xdr:to>
    <xdr:pic>
      <xdr:nvPicPr>
        <xdr:cNvPr id="10" name="Imagen 9" descr="Resultado de imagen para aapl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" y="129540"/>
          <a:ext cx="92202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130387</xdr:rowOff>
    </xdr:to>
    <xdr:sp macro="" textlink="">
      <xdr:nvSpPr>
        <xdr:cNvPr id="1028" name="AutoShape 4" descr="Resultado de imagen para disney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2621280" y="52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130387</xdr:rowOff>
    </xdr:to>
    <xdr:sp macro="" textlink="">
      <xdr:nvSpPr>
        <xdr:cNvPr id="1029" name="AutoShape 5" descr="Resultado de imagen para disney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2621280" y="52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68580</xdr:colOff>
      <xdr:row>1</xdr:row>
      <xdr:rowOff>131964</xdr:rowOff>
    </xdr:from>
    <xdr:to>
      <xdr:col>4</xdr:col>
      <xdr:colOff>403858</xdr:colOff>
      <xdr:row>6</xdr:row>
      <xdr:rowOff>40852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" y="307224"/>
          <a:ext cx="1127759" cy="799581"/>
        </a:xfrm>
        <a:prstGeom prst="rect">
          <a:avLst/>
        </a:prstGeom>
      </xdr:spPr>
    </xdr:pic>
    <xdr:clientData/>
  </xdr:twoCellAnchor>
  <xdr:twoCellAnchor>
    <xdr:from>
      <xdr:col>3</xdr:col>
      <xdr:colOff>276225</xdr:colOff>
      <xdr:row>42</xdr:row>
      <xdr:rowOff>19054</xdr:rowOff>
    </xdr:from>
    <xdr:to>
      <xdr:col>5</xdr:col>
      <xdr:colOff>129805</xdr:colOff>
      <xdr:row>45</xdr:row>
      <xdr:rowOff>80436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3425825" y="7537454"/>
          <a:ext cx="1606180" cy="607482"/>
          <a:chOff x="3742267" y="5147737"/>
          <a:chExt cx="1601946" cy="609599"/>
        </a:xfrm>
      </xdr:grpSpPr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3742267" y="5147737"/>
            <a:ext cx="1601946" cy="60959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48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96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445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592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740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888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036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184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1" algn="l">
              <a:spcBef>
                <a:spcPct val="20000"/>
              </a:spcBef>
            </a:pPr>
            <a:r>
              <a:rPr lang="es-ES_tradnl" altLang="es-PE" sz="1800" i="1">
                <a:latin typeface="Angsana New" panose="02020603050405020304" pitchFamily="18" charset="-34"/>
                <a:cs typeface="Angsana New" panose="02020603050405020304" pitchFamily="18" charset="-34"/>
              </a:rPr>
              <a:t>CD = E (Ri) </a:t>
            </a:r>
          </a:p>
        </xdr:txBody>
      </xdr:sp>
      <xdr:cxnSp macro="">
        <xdr:nvCxnSpPr>
          <xdr:cNvPr id="12" name="Conector recto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CxnSpPr/>
        </xdr:nvCxnSpPr>
        <xdr:spPr>
          <a:xfrm>
            <a:off x="4665134" y="5461003"/>
            <a:ext cx="533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21" name="Imagen 20" descr="Resultado de imagen para simbolo desviacion estandar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7533" y="5510907"/>
            <a:ext cx="118533" cy="9639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244476</xdr:colOff>
      <xdr:row>32</xdr:row>
      <xdr:rowOff>92078</xdr:rowOff>
    </xdr:from>
    <xdr:to>
      <xdr:col>4</xdr:col>
      <xdr:colOff>371476</xdr:colOff>
      <xdr:row>33</xdr:row>
      <xdr:rowOff>23907</xdr:rowOff>
    </xdr:to>
    <xdr:pic>
      <xdr:nvPicPr>
        <xdr:cNvPr id="23" name="Imagen 22" descr="Resultado de imagen para simbolo desviacion estandar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4426" y="5616578"/>
          <a:ext cx="127000" cy="103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304800</xdr:colOff>
      <xdr:row>35</xdr:row>
      <xdr:rowOff>45511</xdr:rowOff>
    </xdr:from>
    <xdr:to>
      <xdr:col>19</xdr:col>
      <xdr:colOff>423333</xdr:colOff>
      <xdr:row>35</xdr:row>
      <xdr:rowOff>135554</xdr:rowOff>
    </xdr:to>
    <xdr:pic>
      <xdr:nvPicPr>
        <xdr:cNvPr id="24" name="Imagen 23" descr="Resultado de imagen para simbolo desviacion estandar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3375" y="5398561"/>
          <a:ext cx="118533" cy="90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773127</xdr:colOff>
      <xdr:row>1</xdr:row>
      <xdr:rowOff>107527</xdr:rowOff>
    </xdr:from>
    <xdr:to>
      <xdr:col>20</xdr:col>
      <xdr:colOff>58902</xdr:colOff>
      <xdr:row>6</xdr:row>
      <xdr:rowOff>93134</xdr:rowOff>
    </xdr:to>
    <xdr:pic>
      <xdr:nvPicPr>
        <xdr:cNvPr id="25" name="Imagen 24" descr="Resultado de imagen para starbucks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527" y="281698"/>
          <a:ext cx="875090" cy="8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203683</xdr:colOff>
      <xdr:row>1</xdr:row>
      <xdr:rowOff>36407</xdr:rowOff>
    </xdr:from>
    <xdr:to>
      <xdr:col>21</xdr:col>
      <xdr:colOff>13305</xdr:colOff>
      <xdr:row>6</xdr:row>
      <xdr:rowOff>66887</xdr:rowOff>
    </xdr:to>
    <xdr:pic>
      <xdr:nvPicPr>
        <xdr:cNvPr id="26" name="Imagen 25" descr="Resultado de imagen para aapl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23397" y="210578"/>
          <a:ext cx="919964" cy="923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351970</xdr:colOff>
      <xdr:row>2</xdr:row>
      <xdr:rowOff>38831</xdr:rowOff>
    </xdr:from>
    <xdr:to>
      <xdr:col>22</xdr:col>
      <xdr:colOff>681955</xdr:colOff>
      <xdr:row>6</xdr:row>
      <xdr:rowOff>125519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2027" y="387174"/>
          <a:ext cx="1124643" cy="805145"/>
        </a:xfrm>
        <a:prstGeom prst="rect">
          <a:avLst/>
        </a:prstGeom>
      </xdr:spPr>
    </xdr:pic>
    <xdr:clientData/>
  </xdr:twoCellAnchor>
  <xdr:twoCellAnchor>
    <xdr:from>
      <xdr:col>5</xdr:col>
      <xdr:colOff>575733</xdr:colOff>
      <xdr:row>2</xdr:row>
      <xdr:rowOff>143933</xdr:rowOff>
    </xdr:from>
    <xdr:to>
      <xdr:col>16</xdr:col>
      <xdr:colOff>42333</xdr:colOff>
      <xdr:row>5</xdr:row>
      <xdr:rowOff>152399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4792133" y="499533"/>
          <a:ext cx="5037667" cy="5503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Cálculo de Variables en Acciones</a:t>
          </a:r>
        </a:p>
      </xdr:txBody>
    </xdr:sp>
    <xdr:clientData/>
  </xdr:twoCellAnchor>
  <xdr:twoCellAnchor>
    <xdr:from>
      <xdr:col>21</xdr:col>
      <xdr:colOff>103718</xdr:colOff>
      <xdr:row>38</xdr:row>
      <xdr:rowOff>160871</xdr:rowOff>
    </xdr:from>
    <xdr:to>
      <xdr:col>23</xdr:col>
      <xdr:colOff>437780</xdr:colOff>
      <xdr:row>42</xdr:row>
      <xdr:rowOff>65619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19496618" y="6968071"/>
          <a:ext cx="2086662" cy="615948"/>
          <a:chOff x="3742267" y="5147737"/>
          <a:chExt cx="1601946" cy="609599"/>
        </a:xfrm>
      </xdr:grpSpPr>
      <xdr:sp macro="" textlink="">
        <xdr:nvSpPr>
          <xdr:cNvPr id="31" name="Rectángulo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3742267" y="5147737"/>
            <a:ext cx="1601946" cy="60959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48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96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445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592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740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888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036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184" algn="l" defTabSz="914296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1" algn="ctr">
              <a:spcBef>
                <a:spcPct val="20000"/>
              </a:spcBef>
            </a:pPr>
            <a:r>
              <a:rPr lang="es-ES_tradnl" altLang="es-PE" sz="1800" i="1">
                <a:latin typeface="Angsana New" panose="02020603050405020304" pitchFamily="18" charset="-34"/>
                <a:cs typeface="Angsana New" panose="02020603050405020304" pitchFamily="18" charset="-34"/>
              </a:rPr>
              <a:t>CD = E (Rp) </a:t>
            </a:r>
          </a:p>
        </xdr:txBody>
      </xdr:sp>
      <xdr:cxnSp macro="">
        <xdr:nvCxnSpPr>
          <xdr:cNvPr id="32" name="Conector recto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/>
        </xdr:nvCxnSpPr>
        <xdr:spPr>
          <a:xfrm>
            <a:off x="4665134" y="5461003"/>
            <a:ext cx="533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33" name="Imagen 32" descr="Resultado de imagen para simbolo desviacion estandar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7533" y="5510907"/>
            <a:ext cx="118533" cy="9639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21</xdr:col>
      <xdr:colOff>323850</xdr:colOff>
      <xdr:row>8</xdr:row>
      <xdr:rowOff>76199</xdr:rowOff>
    </xdr:from>
    <xdr:to>
      <xdr:col>26</xdr:col>
      <xdr:colOff>552450</xdr:colOff>
      <xdr:row>24</xdr:row>
      <xdr:rowOff>47624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4"/>
  <sheetViews>
    <sheetView showGridLines="0" topLeftCell="A2" zoomScale="150" zoomScaleNormal="150" workbookViewId="0">
      <selection activeCell="AL5" sqref="AL5"/>
    </sheetView>
  </sheetViews>
  <sheetFormatPr baseColWidth="10" defaultColWidth="11.5" defaultRowHeight="12" x14ac:dyDescent="0.15"/>
  <cols>
    <col min="1" max="1" width="12.33203125" style="12" bestFit="1" customWidth="1"/>
    <col min="2" max="5" width="11.6640625" style="12" bestFit="1" customWidth="1"/>
    <col min="6" max="6" width="16.6640625" style="12" customWidth="1"/>
    <col min="7" max="7" width="11.5" style="8"/>
    <col min="8" max="8" width="12.33203125" style="12" bestFit="1" customWidth="1"/>
    <col min="9" max="12" width="11.6640625" style="12" bestFit="1" customWidth="1"/>
    <col min="13" max="13" width="15.6640625" style="12" bestFit="1" customWidth="1"/>
    <col min="14" max="14" width="11.5" style="8"/>
    <col min="15" max="15" width="12.33203125" style="12" bestFit="1" customWidth="1"/>
    <col min="16" max="19" width="11.6640625" style="12" bestFit="1" customWidth="1"/>
    <col min="20" max="20" width="15.6640625" style="12" bestFit="1" customWidth="1"/>
    <col min="21" max="21" width="11.5" style="8"/>
    <col min="22" max="22" width="12.33203125" style="12" bestFit="1" customWidth="1"/>
    <col min="23" max="26" width="11.6640625" style="12" bestFit="1" customWidth="1"/>
    <col min="27" max="27" width="15.6640625" style="12" bestFit="1" customWidth="1"/>
    <col min="28" max="28" width="11.5" style="8"/>
    <col min="29" max="29" width="12.33203125" style="12" bestFit="1" customWidth="1"/>
    <col min="30" max="30" width="11.6640625" style="12" bestFit="1" customWidth="1"/>
    <col min="31" max="35" width="11.5" style="8"/>
    <col min="36" max="36" width="12.33203125" style="12" bestFit="1" customWidth="1"/>
    <col min="37" max="37" width="11.6640625" style="12" bestFit="1" customWidth="1"/>
    <col min="38" max="42" width="11.5" style="8"/>
    <col min="43" max="43" width="12.33203125" style="12" bestFit="1" customWidth="1"/>
    <col min="44" max="44" width="11.6640625" style="12" bestFit="1" customWidth="1"/>
    <col min="45" max="49" width="11.5" style="8"/>
    <col min="50" max="50" width="12.33203125" style="12" bestFit="1" customWidth="1"/>
    <col min="51" max="51" width="11.6640625" style="12" bestFit="1" customWidth="1"/>
    <col min="52" max="16384" width="11.5" style="8"/>
  </cols>
  <sheetData>
    <row r="1" spans="1:55" s="2" customFormat="1" x14ac:dyDescent="0.15">
      <c r="A1" s="1" t="s">
        <v>7</v>
      </c>
      <c r="B1" s="1" t="s">
        <v>30</v>
      </c>
      <c r="C1" s="42">
        <f>AVERAGE(C5:C63)</f>
        <v>1.5573512951035522E-2</v>
      </c>
      <c r="D1" s="1"/>
      <c r="E1" s="1"/>
      <c r="F1" s="1"/>
      <c r="H1" s="1" t="s">
        <v>2</v>
      </c>
      <c r="I1" s="1" t="s">
        <v>30</v>
      </c>
      <c r="J1" s="42">
        <f>AVERAGE(J5:J63)</f>
        <v>1.2720284056220773E-2</v>
      </c>
      <c r="K1" s="1"/>
      <c r="L1" s="1"/>
      <c r="M1" s="1"/>
      <c r="O1" s="1" t="s">
        <v>3</v>
      </c>
      <c r="P1" s="1" t="s">
        <v>30</v>
      </c>
      <c r="Q1" s="42">
        <f>AVERAGE(Q5:Q63)</f>
        <v>1.4779938436217372E-2</v>
      </c>
      <c r="R1" s="1"/>
      <c r="S1" s="1"/>
      <c r="T1" s="1"/>
      <c r="V1" s="1" t="s">
        <v>25</v>
      </c>
      <c r="W1" s="1" t="s">
        <v>30</v>
      </c>
      <c r="X1" s="42">
        <f>AVERAGE(X5:X63)</f>
        <v>2.6659911549270582E-2</v>
      </c>
      <c r="Y1" s="1"/>
      <c r="Z1" s="1"/>
      <c r="AA1" s="1"/>
      <c r="AC1" s="1" t="s">
        <v>26</v>
      </c>
      <c r="AD1" s="1" t="s">
        <v>30</v>
      </c>
      <c r="AE1" s="42">
        <f>AVERAGE(AE5:AE63)</f>
        <v>5.1207688938656659E-3</v>
      </c>
      <c r="AJ1" s="1" t="s">
        <v>27</v>
      </c>
      <c r="AK1" s="1" t="s">
        <v>30</v>
      </c>
      <c r="AL1" s="42">
        <f>AVERAGE(AL5:AL63)</f>
        <v>-2.1624474506194216E-3</v>
      </c>
      <c r="AQ1" s="1" t="s">
        <v>28</v>
      </c>
      <c r="AR1" s="1" t="s">
        <v>30</v>
      </c>
      <c r="AS1" s="42">
        <f>AVERAGE(AS5:AS63)</f>
        <v>2.0780968366673702E-2</v>
      </c>
      <c r="AX1" s="1" t="s">
        <v>29</v>
      </c>
      <c r="AY1" s="1" t="s">
        <v>30</v>
      </c>
      <c r="AZ1" s="42">
        <f>AVERAGE(AZ5:AZ63)</f>
        <v>3.0573101022941867E-3</v>
      </c>
    </row>
    <row r="2" spans="1:55" s="4" customFormat="1" x14ac:dyDescent="0.15">
      <c r="A2" s="3" t="s">
        <v>0</v>
      </c>
      <c r="B2" s="3" t="s">
        <v>1</v>
      </c>
      <c r="C2" s="3" t="s">
        <v>9</v>
      </c>
      <c r="D2" s="3" t="s">
        <v>8</v>
      </c>
      <c r="E2" s="3" t="s">
        <v>4</v>
      </c>
      <c r="F2" s="3" t="s">
        <v>5</v>
      </c>
      <c r="H2" s="3" t="s">
        <v>0</v>
      </c>
      <c r="I2" s="3" t="s">
        <v>1</v>
      </c>
      <c r="J2" s="3" t="s">
        <v>9</v>
      </c>
      <c r="K2" s="3" t="s">
        <v>8</v>
      </c>
      <c r="L2" s="3" t="s">
        <v>4</v>
      </c>
      <c r="M2" s="3" t="s">
        <v>5</v>
      </c>
      <c r="O2" s="3" t="s">
        <v>0</v>
      </c>
      <c r="P2" s="3" t="s">
        <v>1</v>
      </c>
      <c r="Q2" s="3" t="s">
        <v>9</v>
      </c>
      <c r="R2" s="3" t="s">
        <v>8</v>
      </c>
      <c r="S2" s="3" t="s">
        <v>4</v>
      </c>
      <c r="T2" s="3" t="s">
        <v>5</v>
      </c>
      <c r="V2" s="3" t="s">
        <v>0</v>
      </c>
      <c r="W2" s="3" t="s">
        <v>1</v>
      </c>
      <c r="X2" s="3" t="s">
        <v>9</v>
      </c>
      <c r="Y2" s="3" t="s">
        <v>8</v>
      </c>
      <c r="Z2" s="3" t="s">
        <v>4</v>
      </c>
      <c r="AA2" s="3" t="s">
        <v>5</v>
      </c>
      <c r="AC2" s="3" t="s">
        <v>0</v>
      </c>
      <c r="AD2" s="3" t="s">
        <v>1</v>
      </c>
      <c r="AE2" s="3" t="s">
        <v>9</v>
      </c>
      <c r="AF2" s="3" t="s">
        <v>8</v>
      </c>
      <c r="AG2" s="3" t="s">
        <v>4</v>
      </c>
      <c r="AH2" s="3" t="s">
        <v>5</v>
      </c>
      <c r="AJ2" s="3" t="s">
        <v>0</v>
      </c>
      <c r="AK2" s="3" t="s">
        <v>1</v>
      </c>
      <c r="AL2" s="3" t="s">
        <v>9</v>
      </c>
      <c r="AM2" s="3" t="s">
        <v>8</v>
      </c>
      <c r="AN2" s="3" t="s">
        <v>4</v>
      </c>
      <c r="AO2" s="3" t="s">
        <v>5</v>
      </c>
      <c r="AQ2" s="3" t="s">
        <v>0</v>
      </c>
      <c r="AR2" s="3" t="s">
        <v>1</v>
      </c>
      <c r="AS2" s="3" t="s">
        <v>9</v>
      </c>
      <c r="AT2" s="3" t="s">
        <v>8</v>
      </c>
      <c r="AU2" s="3" t="s">
        <v>4</v>
      </c>
      <c r="AV2" s="3" t="s">
        <v>5</v>
      </c>
      <c r="AX2" s="3" t="s">
        <v>0</v>
      </c>
      <c r="AY2" s="3" t="s">
        <v>1</v>
      </c>
      <c r="AZ2" s="3" t="s">
        <v>9</v>
      </c>
      <c r="BA2" s="3" t="s">
        <v>8</v>
      </c>
      <c r="BB2" s="3" t="s">
        <v>4</v>
      </c>
      <c r="BC2" s="3" t="s">
        <v>5</v>
      </c>
    </row>
    <row r="3" spans="1:55" s="4" customFormat="1" x14ac:dyDescent="0.15">
      <c r="A3" s="3"/>
      <c r="B3" s="3"/>
      <c r="C3" s="3" t="s">
        <v>10</v>
      </c>
      <c r="D3" s="3"/>
      <c r="E3" s="3"/>
      <c r="F3" s="3"/>
      <c r="H3" s="3"/>
      <c r="I3" s="3"/>
      <c r="J3" s="3" t="s">
        <v>10</v>
      </c>
      <c r="K3" s="3"/>
      <c r="L3" s="3"/>
      <c r="M3" s="3"/>
      <c r="O3" s="3"/>
      <c r="P3" s="3"/>
      <c r="Q3" s="3" t="s">
        <v>10</v>
      </c>
      <c r="R3" s="3"/>
      <c r="S3" s="3"/>
      <c r="T3" s="3"/>
      <c r="V3" s="3"/>
      <c r="W3" s="3"/>
      <c r="X3" s="3" t="s">
        <v>10</v>
      </c>
      <c r="Y3" s="3"/>
      <c r="Z3" s="3"/>
      <c r="AA3" s="3"/>
      <c r="AC3" s="3"/>
      <c r="AD3" s="3"/>
      <c r="AE3" s="3" t="s">
        <v>10</v>
      </c>
      <c r="AF3" s="3"/>
      <c r="AG3" s="3"/>
      <c r="AH3" s="3"/>
      <c r="AJ3" s="3"/>
      <c r="AK3" s="3"/>
      <c r="AL3" s="3" t="s">
        <v>10</v>
      </c>
      <c r="AM3" s="3"/>
      <c r="AN3" s="3"/>
      <c r="AO3" s="3"/>
      <c r="AQ3" s="3"/>
      <c r="AR3" s="3"/>
      <c r="AS3" s="3" t="s">
        <v>10</v>
      </c>
      <c r="AT3" s="3"/>
      <c r="AU3" s="3"/>
      <c r="AV3" s="3"/>
      <c r="AX3" s="3"/>
      <c r="AY3" s="3"/>
      <c r="AZ3" s="3" t="s">
        <v>10</v>
      </c>
      <c r="BA3" s="3"/>
      <c r="BB3" s="3"/>
      <c r="BC3" s="3"/>
    </row>
    <row r="4" spans="1:55" x14ac:dyDescent="0.15">
      <c r="A4" s="5">
        <v>41061</v>
      </c>
      <c r="B4" s="6">
        <v>26.66</v>
      </c>
      <c r="C4" s="7"/>
      <c r="D4" s="7"/>
      <c r="E4" s="7"/>
      <c r="F4" s="7"/>
      <c r="G4" s="41"/>
      <c r="H4" s="5">
        <v>41061</v>
      </c>
      <c r="I4" s="6">
        <v>83.428573999999998</v>
      </c>
      <c r="J4" s="7"/>
      <c r="K4" s="7"/>
      <c r="L4" s="7"/>
      <c r="M4" s="7"/>
      <c r="O4" s="5">
        <v>41061</v>
      </c>
      <c r="P4" s="6">
        <v>48.5</v>
      </c>
      <c r="Q4" s="7"/>
      <c r="R4" s="7"/>
      <c r="S4" s="7"/>
      <c r="T4" s="7"/>
      <c r="V4" s="5">
        <v>41061</v>
      </c>
      <c r="W4" s="6">
        <v>13.33</v>
      </c>
      <c r="X4" s="7"/>
      <c r="Y4" s="7"/>
      <c r="Z4" s="7"/>
      <c r="AA4" s="7"/>
      <c r="AC4" s="5">
        <v>41061</v>
      </c>
      <c r="AD4" s="6">
        <v>84.910004000000001</v>
      </c>
      <c r="AE4" s="7"/>
      <c r="AF4" s="7"/>
      <c r="AG4" s="7"/>
      <c r="AH4" s="7"/>
      <c r="AJ4" s="5">
        <v>41061</v>
      </c>
      <c r="AK4" s="6">
        <v>37.57</v>
      </c>
      <c r="AL4" s="7"/>
      <c r="AM4" s="7"/>
      <c r="AN4" s="7"/>
      <c r="AO4" s="7"/>
      <c r="AQ4" s="5">
        <v>41061</v>
      </c>
      <c r="AR4" s="6">
        <v>8.18</v>
      </c>
      <c r="AS4" s="7"/>
      <c r="AT4" s="7"/>
      <c r="AU4" s="7"/>
      <c r="AV4" s="7"/>
      <c r="AX4" s="5">
        <v>41061</v>
      </c>
      <c r="AY4" s="6">
        <v>69.720000999999996</v>
      </c>
      <c r="AZ4" s="7"/>
      <c r="BA4" s="7"/>
      <c r="BB4" s="7"/>
      <c r="BC4" s="7"/>
    </row>
    <row r="5" spans="1:55" x14ac:dyDescent="0.15">
      <c r="A5" s="5">
        <v>41091</v>
      </c>
      <c r="B5" s="6">
        <v>22.639999</v>
      </c>
      <c r="C5" s="30">
        <f>B5/B4-1</f>
        <v>-0.15078773443360838</v>
      </c>
      <c r="D5" s="9">
        <f>1/59</f>
        <v>1.6949152542372881E-2</v>
      </c>
      <c r="E5" s="9">
        <f>C5*D5</f>
        <v>-2.5557243124340401E-3</v>
      </c>
      <c r="F5" s="10">
        <f>(C5-$C$1)^2*D5</f>
        <v>4.6908584120974037E-4</v>
      </c>
      <c r="H5" s="5">
        <v>41091</v>
      </c>
      <c r="I5" s="6">
        <v>87.251427000000007</v>
      </c>
      <c r="J5" s="30">
        <f>I5/I4-1</f>
        <v>4.582186673836719E-2</v>
      </c>
      <c r="K5" s="9">
        <f>1/59</f>
        <v>1.6949152542372881E-2</v>
      </c>
      <c r="L5" s="9">
        <f>J5*K5</f>
        <v>7.7664180912486759E-4</v>
      </c>
      <c r="M5" s="10">
        <f>(J5-$J$1)^2*K5</f>
        <v>1.8571436882423314E-5</v>
      </c>
      <c r="O5" s="5">
        <v>41091</v>
      </c>
      <c r="P5" s="6">
        <v>49.139999000000003</v>
      </c>
      <c r="Q5" s="30">
        <f>P5/P4-1</f>
        <v>1.3195855670103063E-2</v>
      </c>
      <c r="R5" s="9">
        <f>1/59</f>
        <v>1.6949152542372881E-2</v>
      </c>
      <c r="S5" s="9">
        <f>Q5*R5</f>
        <v>2.2365857067971294E-4</v>
      </c>
      <c r="T5" s="10">
        <f>(Q5-$Q$1)^2*R5</f>
        <v>4.2530817116955302E-8</v>
      </c>
      <c r="V5" s="5">
        <v>41091</v>
      </c>
      <c r="W5" s="6">
        <v>11.46</v>
      </c>
      <c r="X5" s="30">
        <f>W5/W4-1</f>
        <v>-0.14028507126781686</v>
      </c>
      <c r="Y5" s="9">
        <f>1/59</f>
        <v>1.6949152542372881E-2</v>
      </c>
      <c r="Z5" s="9">
        <f>X5*Y5</f>
        <v>-2.3777130723358791E-3</v>
      </c>
      <c r="AA5" s="10">
        <f>(X5-$X$1)^2*Y5</f>
        <v>4.7238351335250205E-4</v>
      </c>
      <c r="AC5" s="5">
        <v>41091</v>
      </c>
      <c r="AD5" s="6">
        <v>84.209998999999996</v>
      </c>
      <c r="AE5" s="30">
        <f>AD5/AD4-1</f>
        <v>-8.2440815807758305E-3</v>
      </c>
      <c r="AF5" s="9">
        <f>1/59</f>
        <v>1.6949152542372881E-2</v>
      </c>
      <c r="AG5" s="9">
        <f>AE5*AF5</f>
        <v>-1.3973019628433611E-4</v>
      </c>
      <c r="AH5" s="10">
        <f>(AE5-$AE$1)^2*AF5</f>
        <v>3.0274445459241537E-6</v>
      </c>
      <c r="AJ5" s="5">
        <v>41091</v>
      </c>
      <c r="AK5" s="6">
        <v>32.880001</v>
      </c>
      <c r="AL5" s="30">
        <f>AK5/AK4-1</f>
        <v>-0.12483361724780406</v>
      </c>
      <c r="AM5" s="9">
        <f>1/59</f>
        <v>1.6949152542372881E-2</v>
      </c>
      <c r="AN5" s="9">
        <f>AL5*AM5</f>
        <v>-2.1158240211492214E-3</v>
      </c>
      <c r="AO5" s="10">
        <f>(AL5-$AL$1)^2*AM5</f>
        <v>2.5505450676965603E-4</v>
      </c>
      <c r="AQ5" s="5">
        <v>41091</v>
      </c>
      <c r="AR5" s="6">
        <v>7.34</v>
      </c>
      <c r="AS5" s="30">
        <f>AR5/AR4-1</f>
        <v>-0.10268948655256727</v>
      </c>
      <c r="AT5" s="9">
        <f>1/59</f>
        <v>1.6949152542372881E-2</v>
      </c>
      <c r="AU5" s="9">
        <f>AS5*AT5</f>
        <v>-1.7404997720774113E-3</v>
      </c>
      <c r="AV5" s="10">
        <f>(AS5-$AS$1)^2*AT5</f>
        <v>2.583890379315986E-4</v>
      </c>
      <c r="AX5" s="5">
        <v>41091</v>
      </c>
      <c r="AY5" s="6">
        <v>74.430000000000007</v>
      </c>
      <c r="AZ5" s="30">
        <f>AY5/AY4-1</f>
        <v>6.7555922725818895E-2</v>
      </c>
      <c r="BA5" s="9">
        <f>1/59</f>
        <v>1.6949152542372881E-2</v>
      </c>
      <c r="BB5" s="9">
        <f>AZ5*BA5</f>
        <v>1.1450156394206593E-3</v>
      </c>
      <c r="BC5" s="10">
        <f>(AZ5-$AZ$1)^2*BA5</f>
        <v>7.0509678480669527E-5</v>
      </c>
    </row>
    <row r="6" spans="1:55" x14ac:dyDescent="0.15">
      <c r="A6" s="5">
        <v>41122</v>
      </c>
      <c r="B6" s="6">
        <v>24.805</v>
      </c>
      <c r="C6" s="30">
        <f t="shared" ref="C6:C63" si="0">B6/B5-1</f>
        <v>9.5627256873995536E-2</v>
      </c>
      <c r="D6" s="9">
        <f t="shared" ref="D6:D63" si="1">1/59</f>
        <v>1.6949152542372881E-2</v>
      </c>
      <c r="E6" s="9">
        <f t="shared" ref="E6:E63" si="2">C6*D6</f>
        <v>1.6208009639660261E-3</v>
      </c>
      <c r="F6" s="10">
        <f t="shared" ref="F6:F63" si="3">(C6-$C$1)^2*D6</f>
        <v>1.0862037145903148E-4</v>
      </c>
      <c r="H6" s="5">
        <v>41122</v>
      </c>
      <c r="I6" s="6">
        <v>95.034285999999994</v>
      </c>
      <c r="J6" s="30">
        <f t="shared" ref="J6:J63" si="4">I6/I5-1</f>
        <v>8.9200363450788966E-2</v>
      </c>
      <c r="K6" s="9">
        <f t="shared" ref="K6:K63" si="5">1/59</f>
        <v>1.6949152542372881E-2</v>
      </c>
      <c r="L6" s="9">
        <f t="shared" ref="L6:L63" si="6">J6*K6</f>
        <v>1.5118705669625249E-3</v>
      </c>
      <c r="M6" s="10">
        <f t="shared" ref="M6:M63" si="7">(J6-$J$1)^2*K6</f>
        <v>9.9139026172872098E-5</v>
      </c>
      <c r="O6" s="5">
        <v>41122</v>
      </c>
      <c r="P6" s="6">
        <v>49.470001000000003</v>
      </c>
      <c r="Q6" s="30">
        <f t="shared" ref="Q6:Q63" si="8">P6/P5-1</f>
        <v>6.7155475522089336E-3</v>
      </c>
      <c r="R6" s="9">
        <f t="shared" ref="R6:R63" si="9">1/59</f>
        <v>1.6949152542372881E-2</v>
      </c>
      <c r="S6" s="9">
        <f t="shared" ref="S6:S63" si="10">Q6*R6</f>
        <v>1.1382283986794802E-4</v>
      </c>
      <c r="T6" s="10">
        <f t="shared" ref="T6:T63" si="11">(Q6-$Q$1)^2*R6</f>
        <v>1.1022779716962444E-6</v>
      </c>
      <c r="V6" s="5">
        <v>41122</v>
      </c>
      <c r="W6" s="6">
        <v>10.66</v>
      </c>
      <c r="X6" s="30">
        <f t="shared" ref="X6:X63" si="12">W6/W5-1</f>
        <v>-6.980802792321128E-2</v>
      </c>
      <c r="Y6" s="9">
        <f t="shared" ref="Y6:Y63" si="13">1/59</f>
        <v>1.6949152542372881E-2</v>
      </c>
      <c r="Z6" s="9">
        <f t="shared" ref="Z6:Z63" si="14">X6*Y6</f>
        <v>-1.1831869139527335E-3</v>
      </c>
      <c r="AA6" s="10">
        <f t="shared" ref="AA6:AA63" si="15">(X6-$X$1)^2*Y6</f>
        <v>1.5772988722146481E-4</v>
      </c>
      <c r="AC6" s="5">
        <v>41122</v>
      </c>
      <c r="AD6" s="6">
        <v>85.330001999999993</v>
      </c>
      <c r="AE6" s="30">
        <f t="shared" ref="AE6:AE63" si="16">AD6/AD5-1</f>
        <v>1.3300118908682101E-2</v>
      </c>
      <c r="AF6" s="9">
        <f t="shared" ref="AF6:AF63" si="17">1/59</f>
        <v>1.6949152542372881E-2</v>
      </c>
      <c r="AG6" s="9">
        <f t="shared" ref="AG6:AG63" si="18">AE6*AF6</f>
        <v>2.2542574421495086E-4</v>
      </c>
      <c r="AH6" s="10">
        <f t="shared" ref="AH6:AH63" si="19">(AE6-$AE$1)^2*AF6</f>
        <v>1.1339282485572476E-6</v>
      </c>
      <c r="AJ6" s="5">
        <v>41122</v>
      </c>
      <c r="AK6" s="6">
        <v>38.520000000000003</v>
      </c>
      <c r="AL6" s="30">
        <f t="shared" ref="AL6:AL63" si="20">AK6/AK5-1</f>
        <v>0.1715328110847687</v>
      </c>
      <c r="AM6" s="9">
        <f t="shared" ref="AM6:AM63" si="21">1/59</f>
        <v>1.6949152542372881E-2</v>
      </c>
      <c r="AN6" s="9">
        <f t="shared" ref="AN6:AN63" si="22">AL6*AM6</f>
        <v>2.9073357810977746E-3</v>
      </c>
      <c r="AO6" s="10">
        <f t="shared" ref="AO6:AO63" si="23">(AL6-$AL$1)^2*AM6</f>
        <v>5.1135665826568342E-4</v>
      </c>
      <c r="AQ6" s="5">
        <v>41122</v>
      </c>
      <c r="AR6" s="6">
        <v>7.99</v>
      </c>
      <c r="AS6" s="30">
        <f t="shared" ref="AS6:AS63" si="24">AR6/AR5-1</f>
        <v>8.8555858310626734E-2</v>
      </c>
      <c r="AT6" s="9">
        <f t="shared" ref="AT6:AT63" si="25">1/59</f>
        <v>1.6949152542372881E-2</v>
      </c>
      <c r="AU6" s="9">
        <f t="shared" ref="AU6:AU63" si="26">AS6*AT6</f>
        <v>1.5009467510275717E-3</v>
      </c>
      <c r="AV6" s="10">
        <f t="shared" ref="AV6:AV63" si="27">(AS6-$AS$1)^2*AT6</f>
        <v>7.7854842490083831E-5</v>
      </c>
      <c r="AX6" s="5">
        <v>41122</v>
      </c>
      <c r="AY6" s="6">
        <v>72.599997999999999</v>
      </c>
      <c r="AZ6" s="30">
        <f t="shared" ref="AZ6:AZ63" si="28">AY6/AY5-1</f>
        <v>-2.4586887007926994E-2</v>
      </c>
      <c r="BA6" s="9">
        <f t="shared" ref="BA6:BA63" si="29">1/59</f>
        <v>1.6949152542372881E-2</v>
      </c>
      <c r="BB6" s="9">
        <f t="shared" ref="BB6:BB63" si="30">AZ6*BA6</f>
        <v>-4.167268984394406E-4</v>
      </c>
      <c r="BC6" s="10">
        <f t="shared" ref="BC6:BC63" si="31">(AZ6-$AZ$1)^2*BA6</f>
        <v>1.2952570065572222E-5</v>
      </c>
    </row>
    <row r="7" spans="1:55" x14ac:dyDescent="0.15">
      <c r="A7" s="5">
        <v>41153</v>
      </c>
      <c r="B7" s="6">
        <v>25.355</v>
      </c>
      <c r="C7" s="30">
        <f t="shared" si="0"/>
        <v>2.2172949002217335E-2</v>
      </c>
      <c r="D7" s="9">
        <f t="shared" si="1"/>
        <v>1.6949152542372881E-2</v>
      </c>
      <c r="E7" s="9">
        <f t="shared" si="2"/>
        <v>3.7581269495283616E-4</v>
      </c>
      <c r="F7" s="10">
        <f t="shared" si="3"/>
        <v>7.3817891853624063E-7</v>
      </c>
      <c r="H7" s="5">
        <v>41153</v>
      </c>
      <c r="I7" s="6">
        <v>95.300003000000004</v>
      </c>
      <c r="J7" s="30">
        <f t="shared" si="4"/>
        <v>2.7960119572003617E-3</v>
      </c>
      <c r="K7" s="9">
        <f t="shared" si="5"/>
        <v>1.6949152542372881E-2</v>
      </c>
      <c r="L7" s="9">
        <f t="shared" si="6"/>
        <v>4.7390033172887484E-5</v>
      </c>
      <c r="M7" s="10">
        <f t="shared" si="7"/>
        <v>1.6693419778880509E-6</v>
      </c>
      <c r="O7" s="5">
        <v>41153</v>
      </c>
      <c r="P7" s="6">
        <v>52.279998999999997</v>
      </c>
      <c r="Q7" s="30">
        <f t="shared" si="8"/>
        <v>5.6802060707457747E-2</v>
      </c>
      <c r="R7" s="9">
        <f t="shared" si="9"/>
        <v>1.6949152542372881E-2</v>
      </c>
      <c r="S7" s="9">
        <f t="shared" si="10"/>
        <v>9.6274679165182623E-4</v>
      </c>
      <c r="T7" s="10">
        <f t="shared" si="11"/>
        <v>2.9929809494560611E-5</v>
      </c>
      <c r="V7" s="5">
        <v>41153</v>
      </c>
      <c r="W7" s="6">
        <v>10.46</v>
      </c>
      <c r="X7" s="30">
        <f t="shared" si="12"/>
        <v>-1.8761726078799223E-2</v>
      </c>
      <c r="Y7" s="9">
        <f t="shared" si="13"/>
        <v>1.6949152542372881E-2</v>
      </c>
      <c r="Z7" s="9">
        <f t="shared" si="14"/>
        <v>-3.1799535726778345E-4</v>
      </c>
      <c r="AA7" s="10">
        <f t="shared" si="15"/>
        <v>3.4968223132469269E-5</v>
      </c>
      <c r="AC7" s="5">
        <v>41153</v>
      </c>
      <c r="AD7" s="6">
        <v>86.040001000000004</v>
      </c>
      <c r="AE7" s="30">
        <f t="shared" si="16"/>
        <v>8.3206256106733711E-3</v>
      </c>
      <c r="AF7" s="9">
        <f t="shared" si="17"/>
        <v>1.6949152542372881E-2</v>
      </c>
      <c r="AG7" s="9">
        <f t="shared" si="18"/>
        <v>1.4102755272327747E-4</v>
      </c>
      <c r="AH7" s="10">
        <f t="shared" si="19"/>
        <v>1.735437797982947E-7</v>
      </c>
      <c r="AJ7" s="5">
        <v>41153</v>
      </c>
      <c r="AK7" s="6">
        <v>41.759998000000003</v>
      </c>
      <c r="AL7" s="30">
        <f t="shared" si="20"/>
        <v>8.4112097611630299E-2</v>
      </c>
      <c r="AM7" s="9">
        <f t="shared" si="21"/>
        <v>1.6949152542372881E-2</v>
      </c>
      <c r="AN7" s="9">
        <f t="shared" si="22"/>
        <v>1.4256287730784797E-3</v>
      </c>
      <c r="AO7" s="10">
        <f t="shared" si="23"/>
        <v>1.2615757840166367E-4</v>
      </c>
      <c r="AQ7" s="5">
        <v>41153</v>
      </c>
      <c r="AR7" s="6">
        <v>8.83</v>
      </c>
      <c r="AS7" s="30">
        <f t="shared" si="24"/>
        <v>0.10513141426783479</v>
      </c>
      <c r="AT7" s="9">
        <f t="shared" si="25"/>
        <v>1.6949152542372881E-2</v>
      </c>
      <c r="AU7" s="9">
        <f t="shared" si="26"/>
        <v>1.7818883774209286E-3</v>
      </c>
      <c r="AV7" s="10">
        <f t="shared" si="27"/>
        <v>1.2059318175804582E-4</v>
      </c>
      <c r="AX7" s="5">
        <v>41153</v>
      </c>
      <c r="AY7" s="6">
        <v>73.800003000000004</v>
      </c>
      <c r="AZ7" s="30">
        <f t="shared" si="28"/>
        <v>1.6528994945702369E-2</v>
      </c>
      <c r="BA7" s="9">
        <f t="shared" si="29"/>
        <v>1.6949152542372881E-2</v>
      </c>
      <c r="BB7" s="9">
        <f t="shared" si="30"/>
        <v>2.8015245670681981E-4</v>
      </c>
      <c r="BC7" s="10">
        <f t="shared" si="31"/>
        <v>3.0760388562731141E-6</v>
      </c>
    </row>
    <row r="8" spans="1:55" x14ac:dyDescent="0.15">
      <c r="A8" s="5">
        <v>41183</v>
      </c>
      <c r="B8" s="6">
        <v>22.950001</v>
      </c>
      <c r="C8" s="30">
        <f t="shared" si="0"/>
        <v>-9.4853046736343871E-2</v>
      </c>
      <c r="D8" s="9">
        <f t="shared" si="1"/>
        <v>1.6949152542372881E-2</v>
      </c>
      <c r="E8" s="9">
        <f t="shared" si="2"/>
        <v>-1.6076787582431165E-3</v>
      </c>
      <c r="F8" s="10">
        <f t="shared" si="3"/>
        <v>2.0667839126085365E-4</v>
      </c>
      <c r="H8" s="5">
        <v>41183</v>
      </c>
      <c r="I8" s="6">
        <v>85.045715000000001</v>
      </c>
      <c r="J8" s="30">
        <f t="shared" si="4"/>
        <v>-0.10760008055823467</v>
      </c>
      <c r="K8" s="9">
        <f t="shared" si="5"/>
        <v>1.6949152542372881E-2</v>
      </c>
      <c r="L8" s="9">
        <f t="shared" si="6"/>
        <v>-1.8237301789531298E-3</v>
      </c>
      <c r="M8" s="10">
        <f t="shared" si="7"/>
        <v>2.4537271425348307E-4</v>
      </c>
      <c r="O8" s="5">
        <v>41183</v>
      </c>
      <c r="P8" s="6">
        <v>49.119999</v>
      </c>
      <c r="Q8" s="30">
        <f t="shared" si="8"/>
        <v>-6.0443765501984714E-2</v>
      </c>
      <c r="R8" s="9">
        <f t="shared" si="9"/>
        <v>1.6949152542372881E-2</v>
      </c>
      <c r="S8" s="9">
        <f t="shared" si="10"/>
        <v>-1.0244706017285546E-3</v>
      </c>
      <c r="T8" s="10">
        <f t="shared" si="11"/>
        <v>9.5908570070886103E-5</v>
      </c>
      <c r="V8" s="5">
        <v>41183</v>
      </c>
      <c r="W8" s="6">
        <v>12.18</v>
      </c>
      <c r="X8" s="30">
        <f t="shared" si="12"/>
        <v>0.16443594646271498</v>
      </c>
      <c r="Y8" s="9">
        <f t="shared" si="13"/>
        <v>1.6949152542372881E-2</v>
      </c>
      <c r="Z8" s="9">
        <f t="shared" si="14"/>
        <v>2.7870499400460165E-3</v>
      </c>
      <c r="AA8" s="10">
        <f t="shared" si="15"/>
        <v>3.2173281010967203E-4</v>
      </c>
      <c r="AC8" s="5">
        <v>41183</v>
      </c>
      <c r="AD8" s="6">
        <v>84.809997999999993</v>
      </c>
      <c r="AE8" s="30">
        <f t="shared" si="16"/>
        <v>-1.429571113091932E-2</v>
      </c>
      <c r="AF8" s="9">
        <f t="shared" si="17"/>
        <v>1.6949152542372881E-2</v>
      </c>
      <c r="AG8" s="9">
        <f t="shared" si="18"/>
        <v>-2.4230018865964949E-4</v>
      </c>
      <c r="AH8" s="10">
        <f t="shared" si="19"/>
        <v>6.3898253653029555E-6</v>
      </c>
      <c r="AJ8" s="5">
        <v>41183</v>
      </c>
      <c r="AK8" s="6">
        <v>40.5</v>
      </c>
      <c r="AL8" s="30">
        <f t="shared" si="20"/>
        <v>-3.0172367345419948E-2</v>
      </c>
      <c r="AM8" s="9">
        <f t="shared" si="21"/>
        <v>1.6949152542372881E-2</v>
      </c>
      <c r="AN8" s="9">
        <f t="shared" si="22"/>
        <v>-5.1139605670203305E-4</v>
      </c>
      <c r="AO8" s="10">
        <f t="shared" si="23"/>
        <v>1.329755275446004E-5</v>
      </c>
      <c r="AQ8" s="5">
        <v>41183</v>
      </c>
      <c r="AR8" s="6">
        <v>9.32</v>
      </c>
      <c r="AS8" s="30">
        <f t="shared" si="24"/>
        <v>5.5492638731596822E-2</v>
      </c>
      <c r="AT8" s="9">
        <f t="shared" si="25"/>
        <v>1.6949152542372881E-2</v>
      </c>
      <c r="AU8" s="9">
        <f t="shared" si="26"/>
        <v>9.4055319884062409E-4</v>
      </c>
      <c r="AV8" s="10">
        <f t="shared" si="27"/>
        <v>2.0422034907170879E-5</v>
      </c>
      <c r="AX8" s="5">
        <v>41183</v>
      </c>
      <c r="AY8" s="6">
        <v>75.019997000000004</v>
      </c>
      <c r="AZ8" s="30">
        <f t="shared" si="28"/>
        <v>1.6531083338844788E-2</v>
      </c>
      <c r="BA8" s="9">
        <f t="shared" si="29"/>
        <v>1.6949152542372881E-2</v>
      </c>
      <c r="BB8" s="9">
        <f t="shared" si="30"/>
        <v>2.8018785320075911E-4</v>
      </c>
      <c r="BC8" s="10">
        <f t="shared" si="31"/>
        <v>3.0769926310167327E-6</v>
      </c>
    </row>
    <row r="9" spans="1:55" x14ac:dyDescent="0.15">
      <c r="A9" s="5">
        <v>41214</v>
      </c>
      <c r="B9" s="6">
        <v>25.934999000000001</v>
      </c>
      <c r="C9" s="30">
        <f t="shared" si="0"/>
        <v>0.1300652666638229</v>
      </c>
      <c r="D9" s="9">
        <f t="shared" si="1"/>
        <v>1.6949152542372881E-2</v>
      </c>
      <c r="E9" s="9">
        <f t="shared" si="2"/>
        <v>2.2044960451495406E-3</v>
      </c>
      <c r="F9" s="10">
        <f t="shared" si="3"/>
        <v>2.2217562149541629E-4</v>
      </c>
      <c r="H9" s="5">
        <v>41214</v>
      </c>
      <c r="I9" s="6">
        <v>83.611427000000006</v>
      </c>
      <c r="J9" s="30">
        <f t="shared" si="4"/>
        <v>-1.6864906127251666E-2</v>
      </c>
      <c r="K9" s="9">
        <f t="shared" si="5"/>
        <v>1.6949152542372881E-2</v>
      </c>
      <c r="L9" s="9">
        <f t="shared" si="6"/>
        <v>-2.8584586656358755E-4</v>
      </c>
      <c r="M9" s="10">
        <f t="shared" si="7"/>
        <v>1.483531318969888E-5</v>
      </c>
      <c r="O9" s="5">
        <v>41214</v>
      </c>
      <c r="P9" s="6">
        <v>49.66</v>
      </c>
      <c r="Q9" s="30">
        <f t="shared" si="8"/>
        <v>1.0993505924134839E-2</v>
      </c>
      <c r="R9" s="9">
        <f t="shared" si="9"/>
        <v>1.6949152542372881E-2</v>
      </c>
      <c r="S9" s="9">
        <f t="shared" si="10"/>
        <v>1.8633060888364133E-4</v>
      </c>
      <c r="T9" s="10">
        <f t="shared" si="11"/>
        <v>2.4300120624670584E-7</v>
      </c>
      <c r="V9" s="5">
        <v>41214</v>
      </c>
      <c r="W9" s="6">
        <v>12.89</v>
      </c>
      <c r="X9" s="30">
        <f t="shared" si="12"/>
        <v>5.8292282430213449E-2</v>
      </c>
      <c r="Y9" s="9">
        <f t="shared" si="13"/>
        <v>1.6949152542372881E-2</v>
      </c>
      <c r="Z9" s="9">
        <f t="shared" si="14"/>
        <v>9.8800478695277032E-4</v>
      </c>
      <c r="AA9" s="10">
        <f t="shared" si="15"/>
        <v>1.6959438772025801E-5</v>
      </c>
      <c r="AC9" s="5">
        <v>41214</v>
      </c>
      <c r="AD9" s="6">
        <v>85.239998</v>
      </c>
      <c r="AE9" s="30">
        <f t="shared" si="16"/>
        <v>5.0701569406947922E-3</v>
      </c>
      <c r="AF9" s="9">
        <f t="shared" si="17"/>
        <v>1.6949152542372881E-2</v>
      </c>
      <c r="AG9" s="9">
        <f t="shared" si="18"/>
        <v>8.5934863401606647E-5</v>
      </c>
      <c r="AH9" s="10">
        <f t="shared" si="19"/>
        <v>4.3416437352045996E-11</v>
      </c>
      <c r="AJ9" s="5">
        <v>41214</v>
      </c>
      <c r="AK9" s="6">
        <v>34.529998999999997</v>
      </c>
      <c r="AL9" s="30">
        <f t="shared" si="20"/>
        <v>-0.1474074320987655</v>
      </c>
      <c r="AM9" s="9">
        <f t="shared" si="21"/>
        <v>1.6949152542372881E-2</v>
      </c>
      <c r="AN9" s="9">
        <f t="shared" si="22"/>
        <v>-2.4984310525214492E-3</v>
      </c>
      <c r="AO9" s="10">
        <f t="shared" si="23"/>
        <v>3.5756111127864732E-4</v>
      </c>
      <c r="AQ9" s="5">
        <v>41214</v>
      </c>
      <c r="AR9" s="6">
        <v>9.86</v>
      </c>
      <c r="AS9" s="30">
        <f t="shared" si="24"/>
        <v>5.7939914163090078E-2</v>
      </c>
      <c r="AT9" s="9">
        <f t="shared" si="25"/>
        <v>1.6949152542372881E-2</v>
      </c>
      <c r="AU9" s="9">
        <f t="shared" si="26"/>
        <v>9.820324434422047E-4</v>
      </c>
      <c r="AV9" s="10">
        <f t="shared" si="27"/>
        <v>2.3403173774593395E-5</v>
      </c>
      <c r="AX9" s="5">
        <v>41214</v>
      </c>
      <c r="AY9" s="6">
        <v>72.019997000000004</v>
      </c>
      <c r="AZ9" s="30">
        <f t="shared" si="28"/>
        <v>-3.9989337776166534E-2</v>
      </c>
      <c r="BA9" s="9">
        <f t="shared" si="29"/>
        <v>1.6949152542372881E-2</v>
      </c>
      <c r="BB9" s="9">
        <f t="shared" si="30"/>
        <v>-6.777853860367209E-4</v>
      </c>
      <c r="BC9" s="10">
        <f t="shared" si="31"/>
        <v>3.1407015145291304E-5</v>
      </c>
    </row>
    <row r="10" spans="1:55" x14ac:dyDescent="0.15">
      <c r="A10" s="5">
        <v>41244</v>
      </c>
      <c r="B10" s="6">
        <v>26.815000999999999</v>
      </c>
      <c r="C10" s="30">
        <f t="shared" si="0"/>
        <v>3.3931059723580459E-2</v>
      </c>
      <c r="D10" s="9">
        <f t="shared" si="1"/>
        <v>1.6949152542372881E-2</v>
      </c>
      <c r="E10" s="9">
        <f t="shared" si="2"/>
        <v>5.7510270717932982E-4</v>
      </c>
      <c r="F10" s="10">
        <f t="shared" si="3"/>
        <v>5.7118563306131359E-6</v>
      </c>
      <c r="H10" s="5">
        <v>41244</v>
      </c>
      <c r="I10" s="6">
        <v>76.024283999999994</v>
      </c>
      <c r="J10" s="30">
        <f t="shared" si="4"/>
        <v>-9.0742895704913784E-2</v>
      </c>
      <c r="K10" s="9">
        <f t="shared" si="5"/>
        <v>1.6949152542372881E-2</v>
      </c>
      <c r="L10" s="9">
        <f t="shared" si="6"/>
        <v>-1.5380151814392167E-3</v>
      </c>
      <c r="M10" s="10">
        <f t="shared" si="7"/>
        <v>1.8143439942855667E-4</v>
      </c>
      <c r="O10" s="5">
        <v>41244</v>
      </c>
      <c r="P10" s="6">
        <v>49.790000999999997</v>
      </c>
      <c r="Q10" s="30">
        <f t="shared" si="8"/>
        <v>2.6178211840515164E-3</v>
      </c>
      <c r="R10" s="9">
        <f t="shared" si="9"/>
        <v>1.6949152542372881E-2</v>
      </c>
      <c r="S10" s="9">
        <f t="shared" si="10"/>
        <v>4.4369850577144344E-5</v>
      </c>
      <c r="T10" s="10">
        <f t="shared" si="11"/>
        <v>2.5070694246683113E-6</v>
      </c>
      <c r="V10" s="5">
        <v>41244</v>
      </c>
      <c r="W10" s="6">
        <v>13.5</v>
      </c>
      <c r="X10" s="30">
        <f t="shared" si="12"/>
        <v>4.7323506594258991E-2</v>
      </c>
      <c r="Y10" s="9">
        <f t="shared" si="13"/>
        <v>1.6949152542372881E-2</v>
      </c>
      <c r="Z10" s="9">
        <f t="shared" si="14"/>
        <v>8.0209333210608453E-4</v>
      </c>
      <c r="AA10" s="10">
        <f t="shared" si="15"/>
        <v>7.2370196641232125E-6</v>
      </c>
      <c r="AC10" s="5">
        <v>41244</v>
      </c>
      <c r="AD10" s="6">
        <v>89.610000999999997</v>
      </c>
      <c r="AE10" s="30">
        <f t="shared" si="16"/>
        <v>5.1267047190686199E-2</v>
      </c>
      <c r="AF10" s="9">
        <f t="shared" si="17"/>
        <v>1.6949152542372881E-2</v>
      </c>
      <c r="AG10" s="9">
        <f t="shared" si="18"/>
        <v>8.689330032319695E-4</v>
      </c>
      <c r="AH10" s="10">
        <f t="shared" si="19"/>
        <v>3.6092864417756097E-5</v>
      </c>
      <c r="AJ10" s="5">
        <v>41244</v>
      </c>
      <c r="AK10" s="6">
        <v>35.009998000000003</v>
      </c>
      <c r="AL10" s="30">
        <f t="shared" si="20"/>
        <v>1.3900927132954877E-2</v>
      </c>
      <c r="AM10" s="9">
        <f t="shared" si="21"/>
        <v>1.6949152542372881E-2</v>
      </c>
      <c r="AN10" s="9">
        <f t="shared" si="22"/>
        <v>2.3560893445686231E-4</v>
      </c>
      <c r="AO10" s="10">
        <f t="shared" si="23"/>
        <v>4.3734237798681489E-6</v>
      </c>
      <c r="AQ10" s="5">
        <v>41244</v>
      </c>
      <c r="AR10" s="6">
        <v>11.61</v>
      </c>
      <c r="AS10" s="30">
        <f t="shared" si="24"/>
        <v>0.17748478701825565</v>
      </c>
      <c r="AT10" s="9">
        <f t="shared" si="25"/>
        <v>1.6949152542372881E-2</v>
      </c>
      <c r="AU10" s="9">
        <f t="shared" si="26"/>
        <v>3.008216729122977E-3</v>
      </c>
      <c r="AV10" s="10">
        <f t="shared" si="27"/>
        <v>4.1620486067776077E-4</v>
      </c>
      <c r="AX10" s="5">
        <v>41244</v>
      </c>
      <c r="AY10" s="6">
        <v>68.230002999999996</v>
      </c>
      <c r="AZ10" s="30">
        <f t="shared" si="28"/>
        <v>-5.2624189917697572E-2</v>
      </c>
      <c r="BA10" s="9">
        <f t="shared" si="29"/>
        <v>1.6949152542372881E-2</v>
      </c>
      <c r="BB10" s="9">
        <f t="shared" si="30"/>
        <v>-8.9193542233385718E-4</v>
      </c>
      <c r="BC10" s="10">
        <f t="shared" si="31"/>
        <v>5.2549651601293939E-5</v>
      </c>
    </row>
    <row r="11" spans="1:55" x14ac:dyDescent="0.15">
      <c r="A11" s="5">
        <v>41275</v>
      </c>
      <c r="B11" s="6">
        <v>28.059999000000001</v>
      </c>
      <c r="C11" s="30">
        <f t="shared" si="0"/>
        <v>4.6429161050562717E-2</v>
      </c>
      <c r="D11" s="9">
        <f t="shared" si="1"/>
        <v>1.6949152542372881E-2</v>
      </c>
      <c r="E11" s="9">
        <f t="shared" si="2"/>
        <v>7.8693493306038502E-4</v>
      </c>
      <c r="F11" s="10">
        <f t="shared" si="3"/>
        <v>1.6136796943082306E-5</v>
      </c>
      <c r="H11" s="5">
        <v>41275</v>
      </c>
      <c r="I11" s="6">
        <v>65.069999999999993</v>
      </c>
      <c r="J11" s="30">
        <f t="shared" si="4"/>
        <v>-0.14408927547413664</v>
      </c>
      <c r="K11" s="9">
        <f t="shared" si="5"/>
        <v>1.6949152542372881E-2</v>
      </c>
      <c r="L11" s="9">
        <f t="shared" si="6"/>
        <v>-2.4421911097311294E-3</v>
      </c>
      <c r="M11" s="10">
        <f t="shared" si="7"/>
        <v>4.1676674508652042E-4</v>
      </c>
      <c r="O11" s="5">
        <v>41275</v>
      </c>
      <c r="P11" s="6">
        <v>53.880001</v>
      </c>
      <c r="Q11" s="30">
        <f t="shared" si="8"/>
        <v>8.214500738813002E-2</v>
      </c>
      <c r="R11" s="9">
        <f t="shared" si="9"/>
        <v>1.6949152542372881E-2</v>
      </c>
      <c r="S11" s="9">
        <f t="shared" si="10"/>
        <v>1.3922882608157631E-3</v>
      </c>
      <c r="T11" s="10">
        <f t="shared" si="11"/>
        <v>7.691614432027026E-5</v>
      </c>
      <c r="V11" s="5">
        <v>41275</v>
      </c>
      <c r="W11" s="6">
        <v>14.28</v>
      </c>
      <c r="X11" s="30">
        <f t="shared" si="12"/>
        <v>5.7777777777777706E-2</v>
      </c>
      <c r="Y11" s="9">
        <f t="shared" si="13"/>
        <v>1.6949152542372881E-2</v>
      </c>
      <c r="Z11" s="9">
        <f t="shared" si="14"/>
        <v>9.7928436911487644E-4</v>
      </c>
      <c r="AA11" s="10">
        <f t="shared" si="15"/>
        <v>1.6412230485004476E-5</v>
      </c>
      <c r="AC11" s="5">
        <v>41275</v>
      </c>
      <c r="AD11" s="6">
        <v>98.389999000000003</v>
      </c>
      <c r="AE11" s="30">
        <f t="shared" si="16"/>
        <v>9.7980112733175861E-2</v>
      </c>
      <c r="AF11" s="9">
        <f t="shared" si="17"/>
        <v>1.6949152542372881E-2</v>
      </c>
      <c r="AG11" s="9">
        <f t="shared" si="18"/>
        <v>1.6606798768334893E-3</v>
      </c>
      <c r="AH11" s="10">
        <f t="shared" si="19"/>
        <v>1.461501311570718E-4</v>
      </c>
      <c r="AJ11" s="5">
        <v>41275</v>
      </c>
      <c r="AK11" s="6">
        <v>31.92</v>
      </c>
      <c r="AL11" s="30">
        <f t="shared" si="20"/>
        <v>-8.8260444916335112E-2</v>
      </c>
      <c r="AM11" s="9">
        <f t="shared" si="21"/>
        <v>1.6949152542372881E-2</v>
      </c>
      <c r="AN11" s="9">
        <f t="shared" si="22"/>
        <v>-1.4959397443446629E-3</v>
      </c>
      <c r="AO11" s="10">
        <f t="shared" si="23"/>
        <v>1.2564178250180317E-4</v>
      </c>
      <c r="AQ11" s="5">
        <v>41275</v>
      </c>
      <c r="AR11" s="6">
        <v>11.32</v>
      </c>
      <c r="AS11" s="30">
        <f t="shared" si="24"/>
        <v>-2.4978466838931901E-2</v>
      </c>
      <c r="AT11" s="9">
        <f t="shared" si="25"/>
        <v>1.6949152542372881E-2</v>
      </c>
      <c r="AU11" s="9">
        <f t="shared" si="26"/>
        <v>-4.2336384472765935E-4</v>
      </c>
      <c r="AV11" s="10">
        <f t="shared" si="27"/>
        <v>3.5490269666712159E-5</v>
      </c>
      <c r="AX11" s="5">
        <v>41275</v>
      </c>
      <c r="AY11" s="6">
        <v>69.949996999999996</v>
      </c>
      <c r="AZ11" s="30">
        <f t="shared" si="28"/>
        <v>2.5208763364703346E-2</v>
      </c>
      <c r="BA11" s="9">
        <f t="shared" si="29"/>
        <v>1.6949152542372881E-2</v>
      </c>
      <c r="BB11" s="9">
        <f t="shared" si="30"/>
        <v>4.2726717567293806E-4</v>
      </c>
      <c r="BC11" s="10">
        <f t="shared" si="31"/>
        <v>8.3167268074016502E-6</v>
      </c>
    </row>
    <row r="12" spans="1:55" x14ac:dyDescent="0.15">
      <c r="A12" s="5">
        <v>41306</v>
      </c>
      <c r="B12" s="6">
        <v>27.424999</v>
      </c>
      <c r="C12" s="30">
        <f t="shared" si="0"/>
        <v>-2.2630079209910225E-2</v>
      </c>
      <c r="D12" s="9">
        <f t="shared" si="1"/>
        <v>1.6949152542372881E-2</v>
      </c>
      <c r="E12" s="9">
        <f t="shared" si="2"/>
        <v>-3.8356066457474958E-4</v>
      </c>
      <c r="F12" s="10">
        <f t="shared" si="3"/>
        <v>2.4737533118641962E-5</v>
      </c>
      <c r="H12" s="5">
        <v>41306</v>
      </c>
      <c r="I12" s="6">
        <v>63.057144000000001</v>
      </c>
      <c r="J12" s="30">
        <f t="shared" si="4"/>
        <v>-3.0933702166897059E-2</v>
      </c>
      <c r="K12" s="9">
        <f t="shared" si="5"/>
        <v>1.6949152542372881E-2</v>
      </c>
      <c r="L12" s="9">
        <f t="shared" si="6"/>
        <v>-5.2430003672706877E-4</v>
      </c>
      <c r="M12" s="10">
        <f t="shared" si="7"/>
        <v>3.2299500223189182E-5</v>
      </c>
      <c r="O12" s="5">
        <v>41306</v>
      </c>
      <c r="P12" s="6">
        <v>54.59</v>
      </c>
      <c r="Q12" s="30">
        <f t="shared" si="8"/>
        <v>1.3177412524546961E-2</v>
      </c>
      <c r="R12" s="9">
        <f t="shared" si="9"/>
        <v>1.6949152542372881E-2</v>
      </c>
      <c r="S12" s="9">
        <f t="shared" si="10"/>
        <v>2.2334597499232137E-4</v>
      </c>
      <c r="T12" s="10">
        <f t="shared" si="11"/>
        <v>4.3526937247035319E-8</v>
      </c>
      <c r="V12" s="5">
        <v>41306</v>
      </c>
      <c r="W12" s="6">
        <v>13.43</v>
      </c>
      <c r="X12" s="30">
        <f t="shared" si="12"/>
        <v>-5.9523809523809534E-2</v>
      </c>
      <c r="Y12" s="9">
        <f t="shared" si="13"/>
        <v>1.6949152542372881E-2</v>
      </c>
      <c r="Z12" s="9">
        <f t="shared" si="14"/>
        <v>-1.0088781275221954E-3</v>
      </c>
      <c r="AA12" s="10">
        <f t="shared" si="15"/>
        <v>1.258920979322453E-4</v>
      </c>
      <c r="AC12" s="5">
        <v>41306</v>
      </c>
      <c r="AD12" s="6">
        <v>92.370002999999997</v>
      </c>
      <c r="AE12" s="30">
        <f t="shared" si="16"/>
        <v>-6.1185039751855297E-2</v>
      </c>
      <c r="AF12" s="9">
        <f t="shared" si="17"/>
        <v>1.6949152542372881E-2</v>
      </c>
      <c r="AG12" s="9">
        <f t="shared" si="18"/>
        <v>-1.0370345720653439E-3</v>
      </c>
      <c r="AH12" s="10">
        <f t="shared" si="19"/>
        <v>7.4516275595982439E-5</v>
      </c>
      <c r="AJ12" s="5">
        <v>41306</v>
      </c>
      <c r="AK12" s="6">
        <v>30.24</v>
      </c>
      <c r="AL12" s="30">
        <f t="shared" si="20"/>
        <v>-5.2631578947368474E-2</v>
      </c>
      <c r="AM12" s="9">
        <f t="shared" si="21"/>
        <v>1.6949152542372881E-2</v>
      </c>
      <c r="AN12" s="9">
        <f t="shared" si="22"/>
        <v>-8.920606601248894E-4</v>
      </c>
      <c r="AO12" s="10">
        <f t="shared" si="23"/>
        <v>4.3171749729426223E-5</v>
      </c>
      <c r="AQ12" s="5">
        <v>41306</v>
      </c>
      <c r="AR12" s="6">
        <v>11.23</v>
      </c>
      <c r="AS12" s="30">
        <f t="shared" si="24"/>
        <v>-7.9505300353356345E-3</v>
      </c>
      <c r="AT12" s="9">
        <f t="shared" si="25"/>
        <v>1.6949152542372881E-2</v>
      </c>
      <c r="AU12" s="9">
        <f t="shared" si="26"/>
        <v>-1.3475474636162092E-4</v>
      </c>
      <c r="AV12" s="10">
        <f t="shared" si="27"/>
        <v>1.3991508481773984E-5</v>
      </c>
      <c r="AX12" s="5">
        <v>41306</v>
      </c>
      <c r="AY12" s="6">
        <v>70.779999000000004</v>
      </c>
      <c r="AZ12" s="30">
        <f t="shared" si="28"/>
        <v>1.1865647399527557E-2</v>
      </c>
      <c r="BA12" s="9">
        <f t="shared" si="29"/>
        <v>1.6949152542372881E-2</v>
      </c>
      <c r="BB12" s="9">
        <f t="shared" si="30"/>
        <v>2.0111266778860266E-4</v>
      </c>
      <c r="BC12" s="10">
        <f t="shared" si="31"/>
        <v>1.315030609183601E-6</v>
      </c>
    </row>
    <row r="13" spans="1:55" x14ac:dyDescent="0.15">
      <c r="A13" s="5">
        <v>41334</v>
      </c>
      <c r="B13" s="6">
        <v>28.475000000000001</v>
      </c>
      <c r="C13" s="30">
        <f t="shared" si="0"/>
        <v>3.828627304598986E-2</v>
      </c>
      <c r="D13" s="9">
        <f t="shared" si="1"/>
        <v>1.6949152542372881E-2</v>
      </c>
      <c r="E13" s="9">
        <f t="shared" si="2"/>
        <v>6.4891988213542132E-4</v>
      </c>
      <c r="F13" s="10">
        <f t="shared" si="3"/>
        <v>8.7435503581516987E-6</v>
      </c>
      <c r="H13" s="5">
        <v>41334</v>
      </c>
      <c r="I13" s="6">
        <v>63.237144000000001</v>
      </c>
      <c r="J13" s="30">
        <f t="shared" si="4"/>
        <v>2.8545536410593542E-3</v>
      </c>
      <c r="K13" s="9">
        <f t="shared" si="5"/>
        <v>1.6949152542372881E-2</v>
      </c>
      <c r="L13" s="9">
        <f t="shared" si="6"/>
        <v>4.8382265102700919E-5</v>
      </c>
      <c r="M13" s="10">
        <f t="shared" si="7"/>
        <v>1.6497057055023914E-6</v>
      </c>
      <c r="O13" s="5">
        <v>41334</v>
      </c>
      <c r="P13" s="6">
        <v>56.799999</v>
      </c>
      <c r="Q13" s="30">
        <f t="shared" si="8"/>
        <v>4.0483586737497745E-2</v>
      </c>
      <c r="R13" s="9">
        <f t="shared" si="9"/>
        <v>1.6949152542372881E-2</v>
      </c>
      <c r="S13" s="9">
        <f t="shared" si="10"/>
        <v>6.8616248707623301E-4</v>
      </c>
      <c r="T13" s="10">
        <f t="shared" si="11"/>
        <v>1.1197924338913783E-5</v>
      </c>
      <c r="V13" s="5">
        <v>41334</v>
      </c>
      <c r="W13" s="6">
        <v>16.969999000000001</v>
      </c>
      <c r="X13" s="30">
        <f t="shared" si="12"/>
        <v>0.26358890543559199</v>
      </c>
      <c r="Y13" s="9">
        <f t="shared" si="13"/>
        <v>1.6949152542372881E-2</v>
      </c>
      <c r="Z13" s="9">
        <f t="shared" si="14"/>
        <v>4.4676085667049491E-3</v>
      </c>
      <c r="AA13" s="10">
        <f t="shared" si="15"/>
        <v>9.5144657871160218E-4</v>
      </c>
      <c r="AC13" s="5">
        <v>41334</v>
      </c>
      <c r="AD13" s="6">
        <v>86.970000999999996</v>
      </c>
      <c r="AE13" s="30">
        <f t="shared" si="16"/>
        <v>-5.8460558889448122E-2</v>
      </c>
      <c r="AF13" s="9">
        <f t="shared" si="17"/>
        <v>1.6949152542372881E-2</v>
      </c>
      <c r="AG13" s="9">
        <f t="shared" si="18"/>
        <v>-9.9085693032962912E-4</v>
      </c>
      <c r="AH13" s="10">
        <f t="shared" si="19"/>
        <v>6.851839394388455E-5</v>
      </c>
      <c r="AJ13" s="5">
        <v>41334</v>
      </c>
      <c r="AK13" s="6">
        <v>29.4</v>
      </c>
      <c r="AL13" s="30">
        <f t="shared" si="20"/>
        <v>-2.777777777777779E-2</v>
      </c>
      <c r="AM13" s="9">
        <f t="shared" si="21"/>
        <v>1.6949152542372881E-2</v>
      </c>
      <c r="AN13" s="9">
        <f t="shared" si="22"/>
        <v>-4.7080979284369135E-4</v>
      </c>
      <c r="AO13" s="10">
        <f t="shared" si="23"/>
        <v>1.1121104199482021E-5</v>
      </c>
      <c r="AQ13" s="5">
        <v>41334</v>
      </c>
      <c r="AR13" s="6">
        <v>12.18</v>
      </c>
      <c r="AS13" s="30">
        <f t="shared" si="24"/>
        <v>8.4594835262689072E-2</v>
      </c>
      <c r="AT13" s="9">
        <f t="shared" si="25"/>
        <v>1.6949152542372881E-2</v>
      </c>
      <c r="AU13" s="9">
        <f t="shared" si="26"/>
        <v>1.4338107671642215E-3</v>
      </c>
      <c r="AV13" s="10">
        <f t="shared" si="27"/>
        <v>6.9020501834277394E-5</v>
      </c>
      <c r="AX13" s="5">
        <v>41334</v>
      </c>
      <c r="AY13" s="6">
        <v>74.830001999999993</v>
      </c>
      <c r="AZ13" s="30">
        <f t="shared" si="28"/>
        <v>5.7219596739468637E-2</v>
      </c>
      <c r="BA13" s="9">
        <f t="shared" si="29"/>
        <v>1.6949152542372881E-2</v>
      </c>
      <c r="BB13" s="9">
        <f t="shared" si="30"/>
        <v>9.6982367355031586E-4</v>
      </c>
      <c r="BC13" s="10">
        <f t="shared" si="31"/>
        <v>4.9721242267244847E-5</v>
      </c>
    </row>
    <row r="14" spans="1:55" x14ac:dyDescent="0.15">
      <c r="A14" s="5">
        <v>41365</v>
      </c>
      <c r="B14" s="6">
        <v>30.42</v>
      </c>
      <c r="C14" s="30">
        <f t="shared" si="0"/>
        <v>6.8305531167691003E-2</v>
      </c>
      <c r="D14" s="9">
        <f t="shared" si="1"/>
        <v>1.6949152542372881E-2</v>
      </c>
      <c r="E14" s="9">
        <f t="shared" si="2"/>
        <v>1.1577208672490001E-3</v>
      </c>
      <c r="F14" s="10">
        <f t="shared" si="3"/>
        <v>4.7129927884774321E-5</v>
      </c>
      <c r="H14" s="5">
        <v>41365</v>
      </c>
      <c r="I14" s="6">
        <v>63.254283999999998</v>
      </c>
      <c r="J14" s="30">
        <f t="shared" si="4"/>
        <v>2.7104323370452654E-4</v>
      </c>
      <c r="K14" s="9">
        <f t="shared" si="5"/>
        <v>1.6949152542372881E-2</v>
      </c>
      <c r="L14" s="9">
        <f t="shared" si="6"/>
        <v>4.593953113636043E-6</v>
      </c>
      <c r="M14" s="10">
        <f t="shared" si="7"/>
        <v>2.6268406280848303E-6</v>
      </c>
      <c r="O14" s="5">
        <v>41365</v>
      </c>
      <c r="P14" s="6">
        <v>62.84</v>
      </c>
      <c r="Q14" s="30">
        <f t="shared" si="8"/>
        <v>0.10633804764679677</v>
      </c>
      <c r="R14" s="9">
        <f t="shared" si="9"/>
        <v>1.6949152542372881E-2</v>
      </c>
      <c r="S14" s="9">
        <f t="shared" si="10"/>
        <v>1.8023397906236742E-3</v>
      </c>
      <c r="T14" s="10">
        <f t="shared" si="11"/>
        <v>1.4208283664773533E-4</v>
      </c>
      <c r="V14" s="5">
        <v>41365</v>
      </c>
      <c r="W14" s="6">
        <v>16.899999999999999</v>
      </c>
      <c r="X14" s="30">
        <f t="shared" si="12"/>
        <v>-4.1248676561502773E-3</v>
      </c>
      <c r="Y14" s="9">
        <f t="shared" si="13"/>
        <v>1.6949152542372881E-2</v>
      </c>
      <c r="Z14" s="9">
        <f t="shared" si="14"/>
        <v>-6.9913011121191146E-5</v>
      </c>
      <c r="AA14" s="10">
        <f t="shared" si="15"/>
        <v>1.6062756452991737E-5</v>
      </c>
      <c r="AC14" s="5">
        <v>41365</v>
      </c>
      <c r="AD14" s="6">
        <v>84.669998000000007</v>
      </c>
      <c r="AE14" s="30">
        <f t="shared" si="16"/>
        <v>-2.6445935075934845E-2</v>
      </c>
      <c r="AF14" s="9">
        <f t="shared" si="17"/>
        <v>1.6949152542372881E-2</v>
      </c>
      <c r="AG14" s="9">
        <f t="shared" si="18"/>
        <v>-4.4823618772770927E-4</v>
      </c>
      <c r="AH14" s="10">
        <f t="shared" si="19"/>
        <v>1.6889098296898633E-5</v>
      </c>
      <c r="AJ14" s="5">
        <v>41365</v>
      </c>
      <c r="AK14" s="6">
        <v>19.709999</v>
      </c>
      <c r="AL14" s="30">
        <f t="shared" si="20"/>
        <v>-0.32959187074829932</v>
      </c>
      <c r="AM14" s="9">
        <f t="shared" si="21"/>
        <v>1.6949152542372881E-2</v>
      </c>
      <c r="AN14" s="9">
        <f t="shared" si="22"/>
        <v>-5.5863028940389718E-3</v>
      </c>
      <c r="AO14" s="10">
        <f t="shared" si="23"/>
        <v>1.8171191057805294E-3</v>
      </c>
      <c r="AQ14" s="5">
        <v>41365</v>
      </c>
      <c r="AR14" s="6">
        <v>12.31</v>
      </c>
      <c r="AS14" s="30">
        <f t="shared" si="24"/>
        <v>1.0673234811165999E-2</v>
      </c>
      <c r="AT14" s="9">
        <f t="shared" si="25"/>
        <v>1.6949152542372881E-2</v>
      </c>
      <c r="AU14" s="9">
        <f t="shared" si="26"/>
        <v>1.8090228493501694E-4</v>
      </c>
      <c r="AV14" s="10">
        <f t="shared" si="27"/>
        <v>1.7316318242226508E-6</v>
      </c>
      <c r="AX14" s="5">
        <v>41365</v>
      </c>
      <c r="AY14" s="6">
        <v>77.720000999999996</v>
      </c>
      <c r="AZ14" s="30">
        <f t="shared" si="28"/>
        <v>3.8620859585170253E-2</v>
      </c>
      <c r="BA14" s="9">
        <f t="shared" si="29"/>
        <v>1.6949152542372881E-2</v>
      </c>
      <c r="BB14" s="9">
        <f t="shared" si="30"/>
        <v>6.545908404266144E-4</v>
      </c>
      <c r="BC14" s="10">
        <f t="shared" si="31"/>
        <v>2.1436712742728379E-5</v>
      </c>
    </row>
    <row r="15" spans="1:55" x14ac:dyDescent="0.15">
      <c r="A15" s="5">
        <v>41395</v>
      </c>
      <c r="B15" s="6">
        <v>31.57</v>
      </c>
      <c r="C15" s="30">
        <f t="shared" si="0"/>
        <v>3.7804076265614661E-2</v>
      </c>
      <c r="D15" s="9">
        <f t="shared" si="1"/>
        <v>1.6949152542372881E-2</v>
      </c>
      <c r="E15" s="9">
        <f t="shared" si="2"/>
        <v>6.4074705534940106E-4</v>
      </c>
      <c r="F15" s="10">
        <f t="shared" si="3"/>
        <v>8.3762363607374897E-6</v>
      </c>
      <c r="H15" s="5">
        <v>41395</v>
      </c>
      <c r="I15" s="6">
        <v>64.247146999999998</v>
      </c>
      <c r="J15" s="30">
        <f t="shared" si="4"/>
        <v>1.5696375600425805E-2</v>
      </c>
      <c r="K15" s="9">
        <f t="shared" si="5"/>
        <v>1.6949152542372881E-2</v>
      </c>
      <c r="L15" s="9">
        <f t="shared" si="6"/>
        <v>2.6604026441399671E-4</v>
      </c>
      <c r="M15" s="10">
        <f t="shared" si="7"/>
        <v>1.501206928726897E-7</v>
      </c>
      <c r="O15" s="5">
        <v>41395</v>
      </c>
      <c r="P15" s="6">
        <v>63.080002</v>
      </c>
      <c r="Q15" s="30">
        <f t="shared" si="8"/>
        <v>3.8192552514322298E-3</v>
      </c>
      <c r="R15" s="9">
        <f t="shared" si="9"/>
        <v>1.6949152542372881E-2</v>
      </c>
      <c r="S15" s="9">
        <f t="shared" si="10"/>
        <v>6.4733139854783562E-5</v>
      </c>
      <c r="T15" s="10">
        <f t="shared" si="11"/>
        <v>2.0362131504615556E-6</v>
      </c>
      <c r="V15" s="5">
        <v>41395</v>
      </c>
      <c r="W15" s="6">
        <v>17.57</v>
      </c>
      <c r="X15" s="30">
        <f t="shared" si="12"/>
        <v>3.964497041420123E-2</v>
      </c>
      <c r="Y15" s="9">
        <f t="shared" si="13"/>
        <v>1.6949152542372881E-2</v>
      </c>
      <c r="Z15" s="9">
        <f t="shared" si="14"/>
        <v>6.7194865108815649E-4</v>
      </c>
      <c r="AA15" s="10">
        <f t="shared" si="15"/>
        <v>2.8578263343341359E-6</v>
      </c>
      <c r="AC15" s="5">
        <v>41395</v>
      </c>
      <c r="AD15" s="6">
        <v>85.800003000000004</v>
      </c>
      <c r="AE15" s="30">
        <f t="shared" si="16"/>
        <v>1.3345990630589055E-2</v>
      </c>
      <c r="AF15" s="9">
        <f t="shared" si="17"/>
        <v>1.6949152542372881E-2</v>
      </c>
      <c r="AG15" s="9">
        <f t="shared" si="18"/>
        <v>2.2620323102693314E-4</v>
      </c>
      <c r="AH15" s="10">
        <f t="shared" si="19"/>
        <v>1.1466825867502866E-6</v>
      </c>
      <c r="AJ15" s="5">
        <v>41395</v>
      </c>
      <c r="AK15" s="6">
        <v>21.120000999999998</v>
      </c>
      <c r="AL15" s="30">
        <f t="shared" si="20"/>
        <v>7.1537395816204663E-2</v>
      </c>
      <c r="AM15" s="9">
        <f t="shared" si="21"/>
        <v>1.6949152542372881E-2</v>
      </c>
      <c r="AN15" s="9">
        <f t="shared" si="22"/>
        <v>1.2124982341729603E-3</v>
      </c>
      <c r="AO15" s="10">
        <f t="shared" si="23"/>
        <v>9.2062150806007358E-5</v>
      </c>
      <c r="AQ15" s="5">
        <v>41395</v>
      </c>
      <c r="AR15" s="6">
        <v>13.66</v>
      </c>
      <c r="AS15" s="30">
        <f t="shared" si="24"/>
        <v>0.10966693744922829</v>
      </c>
      <c r="AT15" s="9">
        <f t="shared" si="25"/>
        <v>1.6949152542372881E-2</v>
      </c>
      <c r="AU15" s="9">
        <f t="shared" si="26"/>
        <v>1.8587616516818352E-3</v>
      </c>
      <c r="AV15" s="10">
        <f t="shared" si="27"/>
        <v>1.3391043219906524E-4</v>
      </c>
      <c r="AX15" s="5">
        <v>41395</v>
      </c>
      <c r="AY15" s="6">
        <v>74.839995999999999</v>
      </c>
      <c r="AZ15" s="30">
        <f t="shared" si="28"/>
        <v>-3.7056162672977844E-2</v>
      </c>
      <c r="BA15" s="9">
        <f t="shared" si="29"/>
        <v>1.6949152542372881E-2</v>
      </c>
      <c r="BB15" s="9">
        <f t="shared" si="30"/>
        <v>-6.2807055377928544E-4</v>
      </c>
      <c r="BC15" s="10">
        <f t="shared" si="31"/>
        <v>2.7272723696482887E-5</v>
      </c>
    </row>
    <row r="16" spans="1:55" x14ac:dyDescent="0.15">
      <c r="A16" s="5">
        <v>41426</v>
      </c>
      <c r="B16" s="6">
        <v>32.755001</v>
      </c>
      <c r="C16" s="30">
        <f t="shared" si="0"/>
        <v>3.7535666772252174E-2</v>
      </c>
      <c r="D16" s="9">
        <f t="shared" si="1"/>
        <v>1.6949152542372881E-2</v>
      </c>
      <c r="E16" s="9">
        <f t="shared" si="2"/>
        <v>6.3619774190257921E-4</v>
      </c>
      <c r="F16" s="10">
        <f t="shared" si="3"/>
        <v>8.1751898384200206E-6</v>
      </c>
      <c r="H16" s="5">
        <v>41426</v>
      </c>
      <c r="I16" s="6">
        <v>56.647143999999997</v>
      </c>
      <c r="J16" s="30">
        <f t="shared" si="4"/>
        <v>-0.11829323720787166</v>
      </c>
      <c r="K16" s="9">
        <f t="shared" si="5"/>
        <v>1.6949152542372881E-2</v>
      </c>
      <c r="L16" s="9">
        <f t="shared" si="6"/>
        <v>-2.0049701221673162E-3</v>
      </c>
      <c r="M16" s="10">
        <f t="shared" si="7"/>
        <v>2.9092445345791187E-4</v>
      </c>
      <c r="O16" s="5">
        <v>41426</v>
      </c>
      <c r="P16" s="6">
        <v>63.150002000000001</v>
      </c>
      <c r="Q16" s="30">
        <f t="shared" si="8"/>
        <v>1.1097019305739142E-3</v>
      </c>
      <c r="R16" s="9">
        <f t="shared" si="9"/>
        <v>1.6949152542372881E-2</v>
      </c>
      <c r="S16" s="9">
        <f t="shared" si="10"/>
        <v>1.8808507297862951E-5</v>
      </c>
      <c r="T16" s="10">
        <f t="shared" si="11"/>
        <v>3.1673790867835098E-6</v>
      </c>
      <c r="V16" s="5">
        <v>41426</v>
      </c>
      <c r="W16" s="6">
        <v>16.420000000000002</v>
      </c>
      <c r="X16" s="30">
        <f t="shared" si="12"/>
        <v>-6.5452475811041411E-2</v>
      </c>
      <c r="Y16" s="9">
        <f t="shared" si="13"/>
        <v>1.6949152542372881E-2</v>
      </c>
      <c r="Z16" s="9">
        <f t="shared" si="14"/>
        <v>-1.1093639967973119E-3</v>
      </c>
      <c r="AA16" s="10">
        <f t="shared" si="15"/>
        <v>1.4380833737654517E-4</v>
      </c>
      <c r="AC16" s="5">
        <v>41426</v>
      </c>
      <c r="AD16" s="6">
        <v>82.489998</v>
      </c>
      <c r="AE16" s="30">
        <f t="shared" si="16"/>
        <v>-3.8578145504260641E-2</v>
      </c>
      <c r="AF16" s="9">
        <f t="shared" si="17"/>
        <v>1.6949152542372881E-2</v>
      </c>
      <c r="AG16" s="9">
        <f t="shared" si="18"/>
        <v>-6.5386687295357023E-4</v>
      </c>
      <c r="AH16" s="10">
        <f t="shared" si="19"/>
        <v>3.2366018975843569E-5</v>
      </c>
      <c r="AJ16" s="5">
        <v>41426</v>
      </c>
      <c r="AK16" s="6">
        <v>15.74</v>
      </c>
      <c r="AL16" s="30">
        <f t="shared" si="20"/>
        <v>-0.25473488377202247</v>
      </c>
      <c r="AM16" s="9">
        <f t="shared" si="21"/>
        <v>1.6949152542372881E-2</v>
      </c>
      <c r="AN16" s="9">
        <f t="shared" si="22"/>
        <v>-4.3175404029156348E-3</v>
      </c>
      <c r="AO16" s="10">
        <f t="shared" si="23"/>
        <v>1.081234501514054E-3</v>
      </c>
      <c r="AQ16" s="5">
        <v>41426</v>
      </c>
      <c r="AR16" s="6">
        <v>12.86</v>
      </c>
      <c r="AS16" s="30">
        <f t="shared" si="24"/>
        <v>-5.8565153733528552E-2</v>
      </c>
      <c r="AT16" s="9">
        <f t="shared" si="25"/>
        <v>1.6949152542372881E-2</v>
      </c>
      <c r="AU16" s="9">
        <f t="shared" si="26"/>
        <v>-9.9262972429709417E-4</v>
      </c>
      <c r="AV16" s="10">
        <f t="shared" si="27"/>
        <v>1.0670859478542719E-4</v>
      </c>
      <c r="AX16" s="5">
        <v>41426</v>
      </c>
      <c r="AY16" s="6">
        <v>74.489998</v>
      </c>
      <c r="AZ16" s="30">
        <f t="shared" si="28"/>
        <v>-4.6766170324220591E-3</v>
      </c>
      <c r="BA16" s="9">
        <f t="shared" si="29"/>
        <v>1.6949152542372881E-2</v>
      </c>
      <c r="BB16" s="9">
        <f t="shared" si="30"/>
        <v>-7.9264695464780659E-5</v>
      </c>
      <c r="BC16" s="10">
        <f t="shared" si="31"/>
        <v>1.0137903207644108E-6</v>
      </c>
    </row>
    <row r="17" spans="1:55" x14ac:dyDescent="0.15">
      <c r="A17" s="5">
        <v>41456</v>
      </c>
      <c r="B17" s="6">
        <v>35.645000000000003</v>
      </c>
      <c r="C17" s="30">
        <f t="shared" si="0"/>
        <v>8.8230771233986705E-2</v>
      </c>
      <c r="D17" s="9">
        <f t="shared" si="1"/>
        <v>1.6949152542372881E-2</v>
      </c>
      <c r="E17" s="9">
        <f t="shared" si="2"/>
        <v>1.4954368005760459E-3</v>
      </c>
      <c r="F17" s="10">
        <f t="shared" si="3"/>
        <v>8.9475884427041999E-5</v>
      </c>
      <c r="H17" s="5">
        <v>41456</v>
      </c>
      <c r="I17" s="6">
        <v>64.647141000000005</v>
      </c>
      <c r="J17" s="30">
        <f t="shared" si="4"/>
        <v>0.14122507217663105</v>
      </c>
      <c r="K17" s="9">
        <f t="shared" si="5"/>
        <v>1.6949152542372881E-2</v>
      </c>
      <c r="L17" s="9">
        <f t="shared" si="6"/>
        <v>2.3936452911293396E-3</v>
      </c>
      <c r="M17" s="10">
        <f t="shared" si="7"/>
        <v>2.7988950118426332E-4</v>
      </c>
      <c r="O17" s="5">
        <v>41456</v>
      </c>
      <c r="P17" s="6">
        <v>64.650002000000001</v>
      </c>
      <c r="Q17" s="30">
        <f t="shared" si="8"/>
        <v>2.3752968368868865E-2</v>
      </c>
      <c r="R17" s="9">
        <f t="shared" si="9"/>
        <v>1.6949152542372881E-2</v>
      </c>
      <c r="S17" s="9">
        <f t="shared" si="10"/>
        <v>4.0259268421811637E-4</v>
      </c>
      <c r="T17" s="10">
        <f t="shared" si="11"/>
        <v>1.3646655283433841E-6</v>
      </c>
      <c r="V17" s="5">
        <v>41456</v>
      </c>
      <c r="W17" s="6">
        <v>19.350000000000001</v>
      </c>
      <c r="X17" s="30">
        <f t="shared" si="12"/>
        <v>0.1784409257003654</v>
      </c>
      <c r="Y17" s="9">
        <f t="shared" si="13"/>
        <v>1.6949152542372881E-2</v>
      </c>
      <c r="Z17" s="9">
        <f t="shared" si="14"/>
        <v>3.0244224694977186E-3</v>
      </c>
      <c r="AA17" s="10">
        <f t="shared" si="15"/>
        <v>3.9046569926669229E-4</v>
      </c>
      <c r="AC17" s="5">
        <v>41456</v>
      </c>
      <c r="AD17" s="6">
        <v>82.910004000000001</v>
      </c>
      <c r="AE17" s="30">
        <f t="shared" si="16"/>
        <v>5.0915991051423415E-3</v>
      </c>
      <c r="AF17" s="9">
        <f t="shared" si="17"/>
        <v>1.6949152542372881E-2</v>
      </c>
      <c r="AG17" s="9">
        <f t="shared" si="18"/>
        <v>8.6298289917666811E-5</v>
      </c>
      <c r="AH17" s="10">
        <f t="shared" si="19"/>
        <v>1.442163685022683E-11</v>
      </c>
      <c r="AJ17" s="5">
        <v>41456</v>
      </c>
      <c r="AK17" s="6">
        <v>16.969999000000001</v>
      </c>
      <c r="AL17" s="30">
        <f t="shared" si="20"/>
        <v>7.8144790343074977E-2</v>
      </c>
      <c r="AM17" s="9">
        <f t="shared" si="21"/>
        <v>1.6949152542372881E-2</v>
      </c>
      <c r="AN17" s="9">
        <f t="shared" si="22"/>
        <v>1.324487971916525E-3</v>
      </c>
      <c r="AO17" s="10">
        <f t="shared" si="23"/>
        <v>1.0930936342462672E-4</v>
      </c>
      <c r="AQ17" s="5">
        <v>41456</v>
      </c>
      <c r="AR17" s="6">
        <v>14.6</v>
      </c>
      <c r="AS17" s="30">
        <f t="shared" si="24"/>
        <v>0.13530326594090214</v>
      </c>
      <c r="AT17" s="9">
        <f t="shared" si="25"/>
        <v>1.6949152542372881E-2</v>
      </c>
      <c r="AU17" s="9">
        <f t="shared" si="26"/>
        <v>2.2932756939135954E-3</v>
      </c>
      <c r="AV17" s="10">
        <f t="shared" si="27"/>
        <v>2.2229418036745982E-4</v>
      </c>
      <c r="AX17" s="5">
        <v>41456</v>
      </c>
      <c r="AY17" s="6">
        <v>77.940002000000007</v>
      </c>
      <c r="AZ17" s="30">
        <f t="shared" si="28"/>
        <v>4.6314996544905451E-2</v>
      </c>
      <c r="BA17" s="9">
        <f t="shared" si="29"/>
        <v>1.6949152542372881E-2</v>
      </c>
      <c r="BB17" s="9">
        <f t="shared" si="30"/>
        <v>7.8499994143907544E-4</v>
      </c>
      <c r="BC17" s="10">
        <f t="shared" si="31"/>
        <v>3.1715719260462276E-5</v>
      </c>
    </row>
    <row r="18" spans="1:55" x14ac:dyDescent="0.15">
      <c r="A18" s="5">
        <v>41487</v>
      </c>
      <c r="B18" s="6">
        <v>35.259998000000003</v>
      </c>
      <c r="C18" s="30">
        <f t="shared" si="0"/>
        <v>-1.0801009959321095E-2</v>
      </c>
      <c r="D18" s="9">
        <f t="shared" si="1"/>
        <v>1.6949152542372881E-2</v>
      </c>
      <c r="E18" s="9">
        <f t="shared" si="2"/>
        <v>-1.8306796541222195E-4</v>
      </c>
      <c r="F18" s="10">
        <f t="shared" si="3"/>
        <v>1.179009252116824E-5</v>
      </c>
      <c r="H18" s="5">
        <v>41487</v>
      </c>
      <c r="I18" s="6">
        <v>69.602858999999995</v>
      </c>
      <c r="J18" s="30">
        <f t="shared" si="4"/>
        <v>7.6657960790562862E-2</v>
      </c>
      <c r="K18" s="9">
        <f t="shared" si="5"/>
        <v>1.6949152542372881E-2</v>
      </c>
      <c r="L18" s="9">
        <f t="shared" si="6"/>
        <v>1.2992874710264892E-3</v>
      </c>
      <c r="M18" s="10">
        <f t="shared" si="7"/>
        <v>6.9288584850597102E-5</v>
      </c>
      <c r="O18" s="5">
        <v>41487</v>
      </c>
      <c r="P18" s="6">
        <v>60.830002</v>
      </c>
      <c r="Q18" s="30">
        <f t="shared" si="8"/>
        <v>-5.9087391830243141E-2</v>
      </c>
      <c r="R18" s="9">
        <f t="shared" si="9"/>
        <v>1.6949152542372881E-2</v>
      </c>
      <c r="S18" s="9">
        <f t="shared" si="10"/>
        <v>-1.0014812174617481E-3</v>
      </c>
      <c r="T18" s="10">
        <f t="shared" si="11"/>
        <v>9.2481058994819552E-5</v>
      </c>
      <c r="V18" s="5">
        <v>41487</v>
      </c>
      <c r="W18" s="6">
        <v>16.16</v>
      </c>
      <c r="X18" s="30">
        <f t="shared" si="12"/>
        <v>-0.16485788113695099</v>
      </c>
      <c r="Y18" s="9">
        <f t="shared" si="13"/>
        <v>1.6949152542372881E-2</v>
      </c>
      <c r="Z18" s="9">
        <f t="shared" si="14"/>
        <v>-2.7942013752025592E-3</v>
      </c>
      <c r="AA18" s="10">
        <f t="shared" si="15"/>
        <v>6.2167906636275501E-4</v>
      </c>
      <c r="AC18" s="5">
        <v>41487</v>
      </c>
      <c r="AD18" s="6">
        <v>82.540001000000004</v>
      </c>
      <c r="AE18" s="30">
        <f t="shared" si="16"/>
        <v>-4.4627063339666151E-3</v>
      </c>
      <c r="AF18" s="9">
        <f t="shared" si="17"/>
        <v>1.6949152542372881E-2</v>
      </c>
      <c r="AG18" s="9">
        <f t="shared" si="18"/>
        <v>-7.5639090406213818E-5</v>
      </c>
      <c r="AH18" s="10">
        <f t="shared" si="19"/>
        <v>1.5566609736012713E-6</v>
      </c>
      <c r="AJ18" s="5">
        <v>41487</v>
      </c>
      <c r="AK18" s="6">
        <v>19.149999999999999</v>
      </c>
      <c r="AL18" s="30">
        <f t="shared" si="20"/>
        <v>0.12846205824761658</v>
      </c>
      <c r="AM18" s="9">
        <f t="shared" si="21"/>
        <v>1.6949152542372881E-2</v>
      </c>
      <c r="AN18" s="9">
        <f t="shared" si="22"/>
        <v>2.1773230211460438E-3</v>
      </c>
      <c r="AO18" s="10">
        <f t="shared" si="23"/>
        <v>2.8919934726963543E-4</v>
      </c>
      <c r="AQ18" s="5">
        <v>41487</v>
      </c>
      <c r="AR18" s="6">
        <v>14.12</v>
      </c>
      <c r="AS18" s="30">
        <f t="shared" si="24"/>
        <v>-3.2876712328767099E-2</v>
      </c>
      <c r="AT18" s="9">
        <f t="shared" si="25"/>
        <v>1.6949152542372881E-2</v>
      </c>
      <c r="AU18" s="9">
        <f t="shared" si="26"/>
        <v>-5.5723241235198476E-4</v>
      </c>
      <c r="AV18" s="10">
        <f t="shared" si="27"/>
        <v>4.8799096569726782E-5</v>
      </c>
      <c r="AX18" s="5">
        <v>41487</v>
      </c>
      <c r="AY18" s="6">
        <v>72.980002999999996</v>
      </c>
      <c r="AZ18" s="30">
        <f t="shared" si="28"/>
        <v>-6.3638681969754196E-2</v>
      </c>
      <c r="BA18" s="9">
        <f t="shared" si="29"/>
        <v>1.6949152542372881E-2</v>
      </c>
      <c r="BB18" s="9">
        <f t="shared" si="30"/>
        <v>-1.0786217283009186E-3</v>
      </c>
      <c r="BC18" s="10">
        <f t="shared" si="31"/>
        <v>7.5395853533470158E-5</v>
      </c>
    </row>
    <row r="19" spans="1:55" x14ac:dyDescent="0.15">
      <c r="A19" s="5">
        <v>41518</v>
      </c>
      <c r="B19" s="6">
        <v>38.485000999999997</v>
      </c>
      <c r="C19" s="30">
        <f t="shared" si="0"/>
        <v>9.1463504904339299E-2</v>
      </c>
      <c r="D19" s="9">
        <f t="shared" si="1"/>
        <v>1.6949152542372881E-2</v>
      </c>
      <c r="E19" s="9">
        <f t="shared" si="2"/>
        <v>1.5502288966837169E-3</v>
      </c>
      <c r="F19" s="10">
        <f t="shared" si="3"/>
        <v>9.7615099638517143E-5</v>
      </c>
      <c r="H19" s="5">
        <v>41518</v>
      </c>
      <c r="I19" s="6">
        <v>68.107140000000001</v>
      </c>
      <c r="J19" s="30">
        <f t="shared" si="4"/>
        <v>-2.1489332787321236E-2</v>
      </c>
      <c r="K19" s="9">
        <f t="shared" si="5"/>
        <v>1.6949152542372881E-2</v>
      </c>
      <c r="L19" s="9">
        <f t="shared" si="6"/>
        <v>-3.6422597944612265E-4</v>
      </c>
      <c r="M19" s="10">
        <f t="shared" si="7"/>
        <v>1.9835557365795819E-5</v>
      </c>
      <c r="O19" s="5">
        <v>41518</v>
      </c>
      <c r="P19" s="6">
        <v>64.489998</v>
      </c>
      <c r="Q19" s="30">
        <f t="shared" si="8"/>
        <v>6.0167612685595451E-2</v>
      </c>
      <c r="R19" s="9">
        <f t="shared" si="9"/>
        <v>1.6949152542372881E-2</v>
      </c>
      <c r="S19" s="9">
        <f t="shared" si="10"/>
        <v>1.019790045518567E-3</v>
      </c>
      <c r="T19" s="10">
        <f t="shared" si="11"/>
        <v>3.49159487079264E-5</v>
      </c>
      <c r="V19" s="5">
        <v>41518</v>
      </c>
      <c r="W19" s="6">
        <v>18.959999</v>
      </c>
      <c r="X19" s="30">
        <f t="shared" si="12"/>
        <v>0.17326726485148503</v>
      </c>
      <c r="Y19" s="9">
        <f t="shared" si="13"/>
        <v>1.6949152542372881E-2</v>
      </c>
      <c r="Z19" s="9">
        <f t="shared" si="14"/>
        <v>2.9367333025675426E-3</v>
      </c>
      <c r="AA19" s="10">
        <f t="shared" si="15"/>
        <v>3.643002719030564E-4</v>
      </c>
      <c r="AC19" s="5">
        <v>41518</v>
      </c>
      <c r="AD19" s="6">
        <v>83.400002000000001</v>
      </c>
      <c r="AE19" s="30">
        <f t="shared" si="16"/>
        <v>1.041920268452623E-2</v>
      </c>
      <c r="AF19" s="9">
        <f t="shared" si="17"/>
        <v>1.6949152542372881E-2</v>
      </c>
      <c r="AG19" s="9">
        <f t="shared" si="18"/>
        <v>1.765966556699361E-4</v>
      </c>
      <c r="AH19" s="10">
        <f t="shared" si="19"/>
        <v>4.7582034972904531E-7</v>
      </c>
      <c r="AJ19" s="5">
        <v>41518</v>
      </c>
      <c r="AK19" s="6">
        <v>18.620000999999998</v>
      </c>
      <c r="AL19" s="30">
        <f t="shared" si="20"/>
        <v>-2.7676187989556178E-2</v>
      </c>
      <c r="AM19" s="9">
        <f t="shared" si="21"/>
        <v>1.6949152542372881E-2</v>
      </c>
      <c r="AN19" s="9">
        <f t="shared" si="22"/>
        <v>-4.6908793202637592E-4</v>
      </c>
      <c r="AO19" s="10">
        <f t="shared" si="23"/>
        <v>1.1033067055731946E-5</v>
      </c>
      <c r="AQ19" s="5">
        <v>41518</v>
      </c>
      <c r="AR19" s="6">
        <v>13.8</v>
      </c>
      <c r="AS19" s="30">
        <f t="shared" si="24"/>
        <v>-2.2662889518413443E-2</v>
      </c>
      <c r="AT19" s="9">
        <f t="shared" si="25"/>
        <v>1.6949152542372881E-2</v>
      </c>
      <c r="AU19" s="9">
        <f t="shared" si="26"/>
        <v>-3.8411677149853291E-4</v>
      </c>
      <c r="AV19" s="10">
        <f t="shared" si="27"/>
        <v>3.1989301490502521E-5</v>
      </c>
      <c r="AX19" s="5">
        <v>41518</v>
      </c>
      <c r="AY19" s="6">
        <v>73.959998999999996</v>
      </c>
      <c r="AZ19" s="30">
        <f t="shared" si="28"/>
        <v>1.342828116902095E-2</v>
      </c>
      <c r="BA19" s="9">
        <f t="shared" si="29"/>
        <v>1.6949152542372881E-2</v>
      </c>
      <c r="BB19" s="9">
        <f t="shared" si="30"/>
        <v>2.2759798591560934E-4</v>
      </c>
      <c r="BC19" s="10">
        <f t="shared" si="31"/>
        <v>1.8230006926590449E-6</v>
      </c>
    </row>
    <row r="20" spans="1:55" x14ac:dyDescent="0.15">
      <c r="A20" s="5">
        <v>41548</v>
      </c>
      <c r="B20" s="6">
        <v>40.525002000000001</v>
      </c>
      <c r="C20" s="30">
        <f t="shared" si="0"/>
        <v>5.3007689930942181E-2</v>
      </c>
      <c r="D20" s="9">
        <f t="shared" si="1"/>
        <v>1.6949152542372881E-2</v>
      </c>
      <c r="E20" s="9">
        <f t="shared" si="2"/>
        <v>8.984354225583421E-4</v>
      </c>
      <c r="F20" s="10">
        <f t="shared" si="3"/>
        <v>2.3751145867169038E-5</v>
      </c>
      <c r="H20" s="5">
        <v>41548</v>
      </c>
      <c r="I20" s="6">
        <v>74.671424999999999</v>
      </c>
      <c r="J20" s="30">
        <f t="shared" si="4"/>
        <v>9.6381744997660945E-2</v>
      </c>
      <c r="K20" s="9">
        <f t="shared" si="5"/>
        <v>1.6949152542372881E-2</v>
      </c>
      <c r="L20" s="9">
        <f t="shared" si="6"/>
        <v>1.6335888982654397E-3</v>
      </c>
      <c r="M20" s="10">
        <f t="shared" si="7"/>
        <v>1.1863118723484947E-4</v>
      </c>
      <c r="O20" s="5">
        <v>41548</v>
      </c>
      <c r="P20" s="6">
        <v>68.589995999999999</v>
      </c>
      <c r="Q20" s="30">
        <f t="shared" si="8"/>
        <v>6.3575719137097808E-2</v>
      </c>
      <c r="R20" s="9">
        <f t="shared" si="9"/>
        <v>1.6949152542372881E-2</v>
      </c>
      <c r="S20" s="9">
        <f t="shared" si="10"/>
        <v>1.0775545616457255E-3</v>
      </c>
      <c r="T20" s="10">
        <f t="shared" si="11"/>
        <v>4.0356410410312124E-5</v>
      </c>
      <c r="V20" s="5">
        <v>41548</v>
      </c>
      <c r="W20" s="6">
        <v>21.969999000000001</v>
      </c>
      <c r="X20" s="30">
        <f t="shared" si="12"/>
        <v>0.15875528263477245</v>
      </c>
      <c r="Y20" s="9">
        <f t="shared" si="13"/>
        <v>1.6949152542372881E-2</v>
      </c>
      <c r="Z20" s="9">
        <f t="shared" si="14"/>
        <v>2.690767502284279E-3</v>
      </c>
      <c r="AA20" s="10">
        <f t="shared" si="15"/>
        <v>2.9574893325790583E-4</v>
      </c>
      <c r="AC20" s="5">
        <v>41548</v>
      </c>
      <c r="AD20" s="6">
        <v>83.360000999999997</v>
      </c>
      <c r="AE20" s="30">
        <f t="shared" si="16"/>
        <v>-4.7962828586023409E-4</v>
      </c>
      <c r="AF20" s="9">
        <f t="shared" si="17"/>
        <v>1.6949152542372881E-2</v>
      </c>
      <c r="AG20" s="9">
        <f t="shared" si="18"/>
        <v>-8.1292929806819341E-6</v>
      </c>
      <c r="AH20" s="10">
        <f t="shared" si="19"/>
        <v>5.3160082323189511E-7</v>
      </c>
      <c r="AJ20" s="5">
        <v>41548</v>
      </c>
      <c r="AK20" s="6">
        <v>19.389999</v>
      </c>
      <c r="AL20" s="30">
        <f t="shared" si="20"/>
        <v>4.1353273826354897E-2</v>
      </c>
      <c r="AM20" s="9">
        <f t="shared" si="21"/>
        <v>1.6949152542372881E-2</v>
      </c>
      <c r="AN20" s="9">
        <f t="shared" si="22"/>
        <v>7.0090294620940498E-4</v>
      </c>
      <c r="AO20" s="10">
        <f t="shared" si="23"/>
        <v>3.2095220309412129E-5</v>
      </c>
      <c r="AQ20" s="5">
        <v>41548</v>
      </c>
      <c r="AR20" s="6">
        <v>13.97</v>
      </c>
      <c r="AS20" s="30">
        <f t="shared" si="24"/>
        <v>1.2318840579710111E-2</v>
      </c>
      <c r="AT20" s="9">
        <f t="shared" si="25"/>
        <v>1.6949152542372881E-2</v>
      </c>
      <c r="AU20" s="9">
        <f t="shared" si="26"/>
        <v>2.0879390813067985E-4</v>
      </c>
      <c r="AV20" s="10">
        <f t="shared" si="27"/>
        <v>1.2136882488627342E-6</v>
      </c>
      <c r="AX20" s="5">
        <v>41548</v>
      </c>
      <c r="AY20" s="6">
        <v>76.75</v>
      </c>
      <c r="AZ20" s="30">
        <f t="shared" si="28"/>
        <v>3.7723107594958227E-2</v>
      </c>
      <c r="BA20" s="9">
        <f t="shared" si="29"/>
        <v>1.6949152542372881E-2</v>
      </c>
      <c r="BB20" s="9">
        <f t="shared" si="30"/>
        <v>6.3937470499929197E-4</v>
      </c>
      <c r="BC20" s="10">
        <f t="shared" si="31"/>
        <v>2.0368093488176143E-5</v>
      </c>
    </row>
    <row r="21" spans="1:55" x14ac:dyDescent="0.15">
      <c r="A21" s="5">
        <v>41579</v>
      </c>
      <c r="B21" s="6">
        <v>40.729999999999997</v>
      </c>
      <c r="C21" s="30">
        <f t="shared" si="0"/>
        <v>5.0585561969866966E-3</v>
      </c>
      <c r="D21" s="9">
        <f t="shared" si="1"/>
        <v>1.6949152542372881E-2</v>
      </c>
      <c r="E21" s="9">
        <f t="shared" si="2"/>
        <v>8.5738240626893165E-5</v>
      </c>
      <c r="F21" s="10">
        <f t="shared" si="3"/>
        <v>1.8739714498223223E-6</v>
      </c>
      <c r="H21" s="5">
        <v>41579</v>
      </c>
      <c r="I21" s="6">
        <v>79.438568000000004</v>
      </c>
      <c r="J21" s="30">
        <f t="shared" si="4"/>
        <v>6.3841596701817327E-2</v>
      </c>
      <c r="K21" s="9">
        <f t="shared" si="5"/>
        <v>1.6949152542372881E-2</v>
      </c>
      <c r="L21" s="9">
        <f t="shared" si="6"/>
        <v>1.0820609610477513E-3</v>
      </c>
      <c r="M21" s="10">
        <f t="shared" si="7"/>
        <v>4.429472214591237E-5</v>
      </c>
      <c r="O21" s="5">
        <v>41579</v>
      </c>
      <c r="P21" s="6">
        <v>70.540001000000004</v>
      </c>
      <c r="Q21" s="30">
        <f t="shared" si="8"/>
        <v>2.8429874817313072E-2</v>
      </c>
      <c r="R21" s="9">
        <f t="shared" si="9"/>
        <v>1.6949152542372881E-2</v>
      </c>
      <c r="S21" s="9">
        <f t="shared" si="10"/>
        <v>4.8186228503920459E-4</v>
      </c>
      <c r="T21" s="10">
        <f t="shared" si="11"/>
        <v>3.1579790374230499E-6</v>
      </c>
      <c r="V21" s="5">
        <v>41579</v>
      </c>
      <c r="W21" s="6">
        <v>23.48</v>
      </c>
      <c r="X21" s="30">
        <f t="shared" si="12"/>
        <v>6.8730135126542358E-2</v>
      </c>
      <c r="Y21" s="9">
        <f t="shared" si="13"/>
        <v>1.6949152542372881E-2</v>
      </c>
      <c r="Z21" s="9">
        <f t="shared" si="14"/>
        <v>1.164917544517667E-3</v>
      </c>
      <c r="AA21" s="10">
        <f t="shared" si="15"/>
        <v>2.999836799731583E-5</v>
      </c>
      <c r="AC21" s="5">
        <v>41579</v>
      </c>
      <c r="AD21" s="6">
        <v>84.599997999999999</v>
      </c>
      <c r="AE21" s="30">
        <f t="shared" si="16"/>
        <v>1.4875203756295585E-2</v>
      </c>
      <c r="AF21" s="9">
        <f t="shared" si="17"/>
        <v>1.6949152542372881E-2</v>
      </c>
      <c r="AG21" s="9">
        <f t="shared" si="18"/>
        <v>2.5212209756433196E-4</v>
      </c>
      <c r="AH21" s="10">
        <f t="shared" si="19"/>
        <v>1.6126949065320032E-6</v>
      </c>
      <c r="AJ21" s="5">
        <v>41579</v>
      </c>
      <c r="AK21" s="6">
        <v>16.489999999999998</v>
      </c>
      <c r="AL21" s="30">
        <f t="shared" si="20"/>
        <v>-0.14956158584639434</v>
      </c>
      <c r="AM21" s="9">
        <f t="shared" si="21"/>
        <v>1.6949152542372881E-2</v>
      </c>
      <c r="AN21" s="9">
        <f t="shared" si="22"/>
        <v>-2.5349421329897348E-3</v>
      </c>
      <c r="AO21" s="10">
        <f t="shared" si="23"/>
        <v>3.6824586440367473E-4</v>
      </c>
      <c r="AQ21" s="5">
        <v>41579</v>
      </c>
      <c r="AR21" s="6">
        <v>15.82</v>
      </c>
      <c r="AS21" s="30">
        <f t="shared" si="24"/>
        <v>0.1324266284896205</v>
      </c>
      <c r="AT21" s="9">
        <f t="shared" si="25"/>
        <v>1.6949152542372881E-2</v>
      </c>
      <c r="AU21" s="9">
        <f t="shared" si="26"/>
        <v>2.2445191269427202E-3</v>
      </c>
      <c r="AV21" s="10">
        <f t="shared" si="27"/>
        <v>2.1126700719133139E-4</v>
      </c>
      <c r="AX21" s="5">
        <v>41579</v>
      </c>
      <c r="AY21" s="6">
        <v>81.010002</v>
      </c>
      <c r="AZ21" s="30">
        <f t="shared" si="28"/>
        <v>5.5504912052117161E-2</v>
      </c>
      <c r="BA21" s="9">
        <f t="shared" si="29"/>
        <v>1.6949152542372881E-2</v>
      </c>
      <c r="BB21" s="9">
        <f t="shared" si="30"/>
        <v>9.4076122122232477E-4</v>
      </c>
      <c r="BC21" s="10">
        <f t="shared" si="31"/>
        <v>4.6622897462492785E-5</v>
      </c>
    </row>
    <row r="22" spans="1:55" x14ac:dyDescent="0.15">
      <c r="A22" s="5">
        <v>41609</v>
      </c>
      <c r="B22" s="6">
        <v>39.195</v>
      </c>
      <c r="C22" s="30">
        <f t="shared" si="0"/>
        <v>-3.768720844586293E-2</v>
      </c>
      <c r="D22" s="9">
        <f t="shared" si="1"/>
        <v>1.6949152542372881E-2</v>
      </c>
      <c r="E22" s="9">
        <f t="shared" si="2"/>
        <v>-6.3876624484513443E-4</v>
      </c>
      <c r="F22" s="10">
        <f t="shared" si="3"/>
        <v>4.8079736334204017E-5</v>
      </c>
      <c r="H22" s="5">
        <v>41609</v>
      </c>
      <c r="I22" s="6">
        <v>80.145713999999998</v>
      </c>
      <c r="J22" s="30">
        <f t="shared" si="4"/>
        <v>8.9017969206091063E-3</v>
      </c>
      <c r="K22" s="9">
        <f t="shared" si="5"/>
        <v>1.6949152542372881E-2</v>
      </c>
      <c r="L22" s="9">
        <f t="shared" si="6"/>
        <v>1.5087791390862892E-4</v>
      </c>
      <c r="M22" s="10">
        <f t="shared" si="7"/>
        <v>2.4713294923443714E-7</v>
      </c>
      <c r="O22" s="5">
        <v>41609</v>
      </c>
      <c r="P22" s="6">
        <v>76.400002000000001</v>
      </c>
      <c r="Q22" s="30">
        <f t="shared" si="8"/>
        <v>8.3073446511575666E-2</v>
      </c>
      <c r="R22" s="9">
        <f t="shared" si="9"/>
        <v>1.6949152542372881E-2</v>
      </c>
      <c r="S22" s="9">
        <f t="shared" si="10"/>
        <v>1.4080245171453503E-3</v>
      </c>
      <c r="T22" s="10">
        <f t="shared" si="11"/>
        <v>7.905090246167845E-5</v>
      </c>
      <c r="V22" s="5">
        <v>41609</v>
      </c>
      <c r="W22" s="6">
        <v>25.25</v>
      </c>
      <c r="X22" s="30">
        <f t="shared" si="12"/>
        <v>7.5383304940374707E-2</v>
      </c>
      <c r="Y22" s="9">
        <f t="shared" si="13"/>
        <v>1.6949152542372881E-2</v>
      </c>
      <c r="Z22" s="9">
        <f t="shared" si="14"/>
        <v>1.2776831345826221E-3</v>
      </c>
      <c r="AA22" s="10">
        <f t="shared" si="15"/>
        <v>4.0236763788886256E-5</v>
      </c>
      <c r="AC22" s="5">
        <v>41609</v>
      </c>
      <c r="AD22" s="6">
        <v>90.809997999999993</v>
      </c>
      <c r="AE22" s="30">
        <f t="shared" si="16"/>
        <v>7.3404257054474176E-2</v>
      </c>
      <c r="AF22" s="9">
        <f t="shared" si="17"/>
        <v>1.6949152542372881E-2</v>
      </c>
      <c r="AG22" s="9">
        <f t="shared" si="18"/>
        <v>1.2441399500758336E-3</v>
      </c>
      <c r="AH22" s="10">
        <f t="shared" si="19"/>
        <v>7.9027707718304466E-5</v>
      </c>
      <c r="AJ22" s="5">
        <v>41609</v>
      </c>
      <c r="AK22" s="6">
        <v>17.629999000000002</v>
      </c>
      <c r="AL22" s="30">
        <f t="shared" si="20"/>
        <v>6.9132747119466487E-2</v>
      </c>
      <c r="AM22" s="9">
        <f t="shared" si="21"/>
        <v>1.6949152542372881E-2</v>
      </c>
      <c r="AN22" s="9">
        <f t="shared" si="22"/>
        <v>1.1717414766011269E-3</v>
      </c>
      <c r="AO22" s="10">
        <f t="shared" si="23"/>
        <v>8.6152623199769606E-5</v>
      </c>
      <c r="AQ22" s="5">
        <v>41609</v>
      </c>
      <c r="AR22" s="6">
        <v>15.57</v>
      </c>
      <c r="AS22" s="30">
        <f t="shared" si="24"/>
        <v>-1.5802781289506962E-2</v>
      </c>
      <c r="AT22" s="9">
        <f t="shared" si="25"/>
        <v>1.6949152542372881E-2</v>
      </c>
      <c r="AU22" s="9">
        <f t="shared" si="26"/>
        <v>-2.6784375066960951E-4</v>
      </c>
      <c r="AV22" s="10">
        <f t="shared" si="27"/>
        <v>2.2684249811967775E-5</v>
      </c>
      <c r="AX22" s="5">
        <v>41609</v>
      </c>
      <c r="AY22" s="6">
        <v>78.690002000000007</v>
      </c>
      <c r="AZ22" s="30">
        <f t="shared" si="28"/>
        <v>-2.8638438991767878E-2</v>
      </c>
      <c r="BA22" s="9">
        <f t="shared" si="29"/>
        <v>1.6949152542372881E-2</v>
      </c>
      <c r="BB22" s="9">
        <f t="shared" si="30"/>
        <v>-4.853972710469132E-4</v>
      </c>
      <c r="BC22" s="10">
        <f t="shared" si="31"/>
        <v>1.7027466281927737E-5</v>
      </c>
    </row>
    <row r="23" spans="1:55" x14ac:dyDescent="0.15">
      <c r="A23" s="5">
        <v>41640</v>
      </c>
      <c r="B23" s="6">
        <v>35.560001</v>
      </c>
      <c r="C23" s="30">
        <f t="shared" si="0"/>
        <v>-9.2741395586171671E-2</v>
      </c>
      <c r="D23" s="9">
        <f t="shared" si="1"/>
        <v>1.6949152542372881E-2</v>
      </c>
      <c r="E23" s="9">
        <f t="shared" si="2"/>
        <v>-1.5718880607825706E-3</v>
      </c>
      <c r="F23" s="10">
        <f t="shared" si="3"/>
        <v>1.9884948154955188E-4</v>
      </c>
      <c r="H23" s="5">
        <v>41640</v>
      </c>
      <c r="I23" s="6">
        <v>71.514281999999994</v>
      </c>
      <c r="J23" s="30">
        <f t="shared" si="4"/>
        <v>-0.10769673846813577</v>
      </c>
      <c r="K23" s="9">
        <f t="shared" si="5"/>
        <v>1.6949152542372881E-2</v>
      </c>
      <c r="L23" s="9">
        <f t="shared" si="6"/>
        <v>-1.8253684486124707E-3</v>
      </c>
      <c r="M23" s="10">
        <f t="shared" si="7"/>
        <v>2.4576710701070155E-4</v>
      </c>
      <c r="O23" s="5">
        <v>41640</v>
      </c>
      <c r="P23" s="6">
        <v>72.610000999999997</v>
      </c>
      <c r="Q23" s="30">
        <f t="shared" si="8"/>
        <v>-4.9607341633315705E-2</v>
      </c>
      <c r="R23" s="9">
        <f t="shared" si="9"/>
        <v>1.6949152542372881E-2</v>
      </c>
      <c r="S23" s="9">
        <f t="shared" si="10"/>
        <v>-8.4080240056467299E-4</v>
      </c>
      <c r="T23" s="10">
        <f t="shared" si="11"/>
        <v>7.0266471775465964E-5</v>
      </c>
      <c r="V23" s="5">
        <v>41640</v>
      </c>
      <c r="W23" s="6">
        <v>33.549999</v>
      </c>
      <c r="X23" s="30">
        <f t="shared" si="12"/>
        <v>0.32871283168316823</v>
      </c>
      <c r="Y23" s="9">
        <f t="shared" si="13"/>
        <v>1.6949152542372881E-2</v>
      </c>
      <c r="Z23" s="9">
        <f t="shared" si="14"/>
        <v>5.57140392683336E-3</v>
      </c>
      <c r="AA23" s="10">
        <f t="shared" si="15"/>
        <v>1.5463723146002498E-3</v>
      </c>
      <c r="AC23" s="5">
        <v>41640</v>
      </c>
      <c r="AD23" s="6">
        <v>93.910004000000001</v>
      </c>
      <c r="AE23" s="30">
        <f t="shared" si="16"/>
        <v>3.4137276382276927E-2</v>
      </c>
      <c r="AF23" s="9">
        <f t="shared" si="17"/>
        <v>1.6949152542372881E-2</v>
      </c>
      <c r="AG23" s="9">
        <f t="shared" si="18"/>
        <v>5.7859790478435467E-4</v>
      </c>
      <c r="AH23" s="10">
        <f t="shared" si="19"/>
        <v>1.4270469607203842E-5</v>
      </c>
      <c r="AJ23" s="5">
        <v>41640</v>
      </c>
      <c r="AK23" s="6">
        <v>19.280000999999999</v>
      </c>
      <c r="AL23" s="30">
        <f t="shared" si="20"/>
        <v>9.3590589540021973E-2</v>
      </c>
      <c r="AM23" s="9">
        <f t="shared" si="21"/>
        <v>1.6949152542372881E-2</v>
      </c>
      <c r="AN23" s="9">
        <f t="shared" si="22"/>
        <v>1.5862811786444403E-3</v>
      </c>
      <c r="AO23" s="10">
        <f t="shared" si="23"/>
        <v>1.5540074733781591E-4</v>
      </c>
      <c r="AQ23" s="5">
        <v>41640</v>
      </c>
      <c r="AR23" s="6">
        <v>16.75</v>
      </c>
      <c r="AS23" s="30">
        <f t="shared" si="24"/>
        <v>7.5786769428387801E-2</v>
      </c>
      <c r="AT23" s="9">
        <f t="shared" si="25"/>
        <v>1.6949152542372881E-2</v>
      </c>
      <c r="AU23" s="9">
        <f t="shared" si="26"/>
        <v>1.2845215157353865E-3</v>
      </c>
      <c r="AV23" s="10">
        <f t="shared" si="27"/>
        <v>5.1282002549845217E-5</v>
      </c>
      <c r="AX23" s="5">
        <v>41640</v>
      </c>
      <c r="AY23" s="6">
        <v>74.680000000000007</v>
      </c>
      <c r="AZ23" s="30">
        <f t="shared" si="28"/>
        <v>-5.0959485297763729E-2</v>
      </c>
      <c r="BA23" s="9">
        <f t="shared" si="29"/>
        <v>1.6949152542372881E-2</v>
      </c>
      <c r="BB23" s="9">
        <f t="shared" si="30"/>
        <v>-8.6372008979260554E-4</v>
      </c>
      <c r="BC23" s="10">
        <f t="shared" si="31"/>
        <v>4.9454477716808783E-5</v>
      </c>
    </row>
    <row r="24" spans="1:55" x14ac:dyDescent="0.15">
      <c r="A24" s="5">
        <v>41671</v>
      </c>
      <c r="B24" s="6">
        <v>35.479999999999997</v>
      </c>
      <c r="C24" s="30">
        <f t="shared" si="0"/>
        <v>-2.249746843370537E-3</v>
      </c>
      <c r="D24" s="9">
        <f t="shared" si="1"/>
        <v>1.6949152542372881E-2</v>
      </c>
      <c r="E24" s="9">
        <f t="shared" si="2"/>
        <v>-3.8131302430009101E-5</v>
      </c>
      <c r="F24" s="10">
        <f t="shared" si="3"/>
        <v>5.3842133847269748E-6</v>
      </c>
      <c r="H24" s="5">
        <v>41671</v>
      </c>
      <c r="I24" s="6">
        <v>75.177138999999997</v>
      </c>
      <c r="J24" s="30">
        <f t="shared" si="4"/>
        <v>5.1218538417263426E-2</v>
      </c>
      <c r="K24" s="9">
        <f t="shared" si="5"/>
        <v>1.6949152542372881E-2</v>
      </c>
      <c r="L24" s="9">
        <f t="shared" si="6"/>
        <v>8.6811082063158347E-4</v>
      </c>
      <c r="M24" s="10">
        <f t="shared" si="7"/>
        <v>2.5120603200805751E-5</v>
      </c>
      <c r="O24" s="5">
        <v>41671</v>
      </c>
      <c r="P24" s="6">
        <v>80.809997999999993</v>
      </c>
      <c r="Q24" s="30">
        <f t="shared" si="8"/>
        <v>0.11293206014416657</v>
      </c>
      <c r="R24" s="9">
        <f t="shared" si="9"/>
        <v>1.6949152542372881E-2</v>
      </c>
      <c r="S24" s="9">
        <f t="shared" si="10"/>
        <v>1.914102714307908E-3</v>
      </c>
      <c r="T24" s="10">
        <f t="shared" si="11"/>
        <v>1.632854067080012E-4</v>
      </c>
      <c r="V24" s="5">
        <v>41671</v>
      </c>
      <c r="W24" s="6">
        <v>36.93</v>
      </c>
      <c r="X24" s="30">
        <f t="shared" si="12"/>
        <v>0.10074518929195797</v>
      </c>
      <c r="Y24" s="9">
        <f t="shared" si="13"/>
        <v>1.6949152542372881E-2</v>
      </c>
      <c r="Z24" s="9">
        <f t="shared" si="14"/>
        <v>1.7075455812196267E-3</v>
      </c>
      <c r="AA24" s="10">
        <f t="shared" si="15"/>
        <v>9.3027599630697149E-5</v>
      </c>
      <c r="AC24" s="5">
        <v>41671</v>
      </c>
      <c r="AD24" s="6">
        <v>96.970000999999996</v>
      </c>
      <c r="AE24" s="30">
        <f t="shared" si="16"/>
        <v>3.2584355975535884E-2</v>
      </c>
      <c r="AF24" s="9">
        <f t="shared" si="17"/>
        <v>1.6949152542372881E-2</v>
      </c>
      <c r="AG24" s="9">
        <f t="shared" si="18"/>
        <v>5.5227721992433699E-4</v>
      </c>
      <c r="AH24" s="10">
        <f t="shared" si="19"/>
        <v>1.2783874837160731E-5</v>
      </c>
      <c r="AJ24" s="5">
        <v>41671</v>
      </c>
      <c r="AK24" s="6">
        <v>20.379999000000002</v>
      </c>
      <c r="AL24" s="30">
        <f t="shared" si="20"/>
        <v>5.7053835215050253E-2</v>
      </c>
      <c r="AM24" s="9">
        <f t="shared" si="21"/>
        <v>1.6949152542372881E-2</v>
      </c>
      <c r="AN24" s="9">
        <f t="shared" si="22"/>
        <v>9.6701415618729246E-4</v>
      </c>
      <c r="AO24" s="10">
        <f t="shared" si="23"/>
        <v>5.9433358182042218E-5</v>
      </c>
      <c r="AQ24" s="5">
        <v>41671</v>
      </c>
      <c r="AR24" s="6">
        <v>16.530000999999999</v>
      </c>
      <c r="AS24" s="30">
        <f t="shared" si="24"/>
        <v>-1.3134268656716519E-2</v>
      </c>
      <c r="AT24" s="9">
        <f t="shared" si="25"/>
        <v>1.6949152542372881E-2</v>
      </c>
      <c r="AU24" s="9">
        <f t="shared" si="26"/>
        <v>-2.2261472299519523E-4</v>
      </c>
      <c r="AV24" s="10">
        <f t="shared" si="27"/>
        <v>1.94956491924193E-5</v>
      </c>
      <c r="AX24" s="5">
        <v>41671</v>
      </c>
      <c r="AY24" s="6">
        <v>74.699996999999996</v>
      </c>
      <c r="AZ24" s="30">
        <f t="shared" si="28"/>
        <v>2.6776914836612598E-4</v>
      </c>
      <c r="BA24" s="9">
        <f t="shared" si="29"/>
        <v>1.6949152542372881E-2</v>
      </c>
      <c r="BB24" s="9">
        <f t="shared" si="30"/>
        <v>4.5384601417987453E-6</v>
      </c>
      <c r="BC24" s="10">
        <f t="shared" si="31"/>
        <v>1.3189048701087926E-7</v>
      </c>
    </row>
    <row r="25" spans="1:55" x14ac:dyDescent="0.15">
      <c r="A25" s="5">
        <v>41699</v>
      </c>
      <c r="B25" s="6">
        <v>36.689999</v>
      </c>
      <c r="C25" s="30">
        <f t="shared" si="0"/>
        <v>3.410369222096965E-2</v>
      </c>
      <c r="D25" s="9">
        <f t="shared" si="1"/>
        <v>1.6949152542372881E-2</v>
      </c>
      <c r="E25" s="9">
        <f t="shared" si="2"/>
        <v>5.7802868171134998E-4</v>
      </c>
      <c r="F25" s="10">
        <f t="shared" si="3"/>
        <v>5.8197888775575679E-6</v>
      </c>
      <c r="H25" s="5">
        <v>41699</v>
      </c>
      <c r="I25" s="6">
        <v>76.677138999999997</v>
      </c>
      <c r="J25" s="30">
        <f t="shared" si="4"/>
        <v>1.9952874237472606E-2</v>
      </c>
      <c r="K25" s="9">
        <f t="shared" si="5"/>
        <v>1.6949152542372881E-2</v>
      </c>
      <c r="L25" s="9">
        <f t="shared" si="6"/>
        <v>3.3818430910970517E-4</v>
      </c>
      <c r="M25" s="10">
        <f t="shared" si="7"/>
        <v>8.8661628355831234E-7</v>
      </c>
      <c r="O25" s="5">
        <v>41699</v>
      </c>
      <c r="P25" s="6">
        <v>80.069999999999993</v>
      </c>
      <c r="Q25" s="30">
        <f t="shared" si="8"/>
        <v>-9.1572579917648111E-3</v>
      </c>
      <c r="R25" s="9">
        <f t="shared" si="9"/>
        <v>1.6949152542372881E-2</v>
      </c>
      <c r="S25" s="9">
        <f t="shared" si="10"/>
        <v>-1.5520776257228495E-4</v>
      </c>
      <c r="T25" s="10">
        <f t="shared" si="11"/>
        <v>9.7116842852847981E-6</v>
      </c>
      <c r="V25" s="5">
        <v>41699</v>
      </c>
      <c r="W25" s="6">
        <v>36.599997999999999</v>
      </c>
      <c r="X25" s="30">
        <f t="shared" si="12"/>
        <v>-8.9358786894123687E-3</v>
      </c>
      <c r="Y25" s="9">
        <f t="shared" si="13"/>
        <v>1.6949152542372881E-2</v>
      </c>
      <c r="Z25" s="9">
        <f t="shared" si="14"/>
        <v>-1.514555710069893E-4</v>
      </c>
      <c r="AA25" s="10">
        <f t="shared" si="15"/>
        <v>2.1475598012140956E-5</v>
      </c>
      <c r="AC25" s="5">
        <v>41699</v>
      </c>
      <c r="AD25" s="6">
        <v>99.370002999999997</v>
      </c>
      <c r="AE25" s="30">
        <f t="shared" si="16"/>
        <v>2.4749943026194154E-2</v>
      </c>
      <c r="AF25" s="9">
        <f t="shared" si="17"/>
        <v>1.6949152542372881E-2</v>
      </c>
      <c r="AG25" s="9">
        <f t="shared" si="18"/>
        <v>4.194905597660026E-4</v>
      </c>
      <c r="AH25" s="10">
        <f t="shared" si="19"/>
        <v>6.5305843579198961E-6</v>
      </c>
      <c r="AJ25" s="5">
        <v>41699</v>
      </c>
      <c r="AK25" s="6">
        <v>17.829999999999998</v>
      </c>
      <c r="AL25" s="30">
        <f t="shared" si="20"/>
        <v>-0.1251226263553793</v>
      </c>
      <c r="AM25" s="9">
        <f t="shared" si="21"/>
        <v>1.6949152542372881E-2</v>
      </c>
      <c r="AN25" s="9">
        <f t="shared" si="22"/>
        <v>-2.1207224805996493E-3</v>
      </c>
      <c r="AO25" s="10">
        <f t="shared" si="23"/>
        <v>2.5625772197102639E-4</v>
      </c>
      <c r="AQ25" s="5">
        <v>41699</v>
      </c>
      <c r="AR25" s="6">
        <v>17.200001</v>
      </c>
      <c r="AS25" s="30">
        <f t="shared" si="24"/>
        <v>4.0532362944200706E-2</v>
      </c>
      <c r="AT25" s="9">
        <f t="shared" si="25"/>
        <v>1.6949152542372881E-2</v>
      </c>
      <c r="AU25" s="9">
        <f t="shared" si="26"/>
        <v>6.8698920244407977E-4</v>
      </c>
      <c r="AV25" s="10">
        <f t="shared" si="27"/>
        <v>6.6121625043586968E-6</v>
      </c>
      <c r="AX25" s="5">
        <v>41699</v>
      </c>
      <c r="AY25" s="6">
        <v>76.430000000000007</v>
      </c>
      <c r="AZ25" s="30">
        <f t="shared" si="28"/>
        <v>2.3159344972932372E-2</v>
      </c>
      <c r="BA25" s="9">
        <f t="shared" si="29"/>
        <v>1.6949152542372881E-2</v>
      </c>
      <c r="BB25" s="9">
        <f t="shared" si="30"/>
        <v>3.9253127072766733E-4</v>
      </c>
      <c r="BC25" s="10">
        <f t="shared" si="31"/>
        <v>6.8490136600059919E-6</v>
      </c>
    </row>
    <row r="26" spans="1:55" x14ac:dyDescent="0.15">
      <c r="A26" s="5">
        <v>41730</v>
      </c>
      <c r="B26" s="6">
        <v>35.310001</v>
      </c>
      <c r="C26" s="30">
        <f t="shared" si="0"/>
        <v>-3.7612374968993612E-2</v>
      </c>
      <c r="D26" s="9">
        <f t="shared" si="1"/>
        <v>1.6949152542372881E-2</v>
      </c>
      <c r="E26" s="9">
        <f t="shared" si="2"/>
        <v>-6.3749788083040015E-4</v>
      </c>
      <c r="F26" s="10">
        <f t="shared" si="3"/>
        <v>4.7944723285455956E-5</v>
      </c>
      <c r="H26" s="5">
        <v>41730</v>
      </c>
      <c r="I26" s="6">
        <v>84.298569000000001</v>
      </c>
      <c r="J26" s="30">
        <f t="shared" si="4"/>
        <v>9.9396379408470237E-2</v>
      </c>
      <c r="K26" s="9">
        <f t="shared" si="5"/>
        <v>1.6949152542372881E-2</v>
      </c>
      <c r="L26" s="9">
        <f t="shared" si="6"/>
        <v>1.6846843967537328E-3</v>
      </c>
      <c r="M26" s="10">
        <f t="shared" si="7"/>
        <v>1.2733466958495324E-4</v>
      </c>
      <c r="O26" s="5">
        <v>41730</v>
      </c>
      <c r="P26" s="6">
        <v>79.339995999999999</v>
      </c>
      <c r="Q26" s="30">
        <f t="shared" si="8"/>
        <v>-9.1170725615086212E-3</v>
      </c>
      <c r="R26" s="9">
        <f t="shared" si="9"/>
        <v>1.6949152542372881E-2</v>
      </c>
      <c r="S26" s="9">
        <f t="shared" si="10"/>
        <v>-1.5452665358489187E-4</v>
      </c>
      <c r="T26" s="10">
        <f t="shared" si="11"/>
        <v>9.6791039767023244E-6</v>
      </c>
      <c r="V26" s="5">
        <v>41730</v>
      </c>
      <c r="W26" s="6">
        <v>35.07</v>
      </c>
      <c r="X26" s="30">
        <f t="shared" si="12"/>
        <v>-4.1803226328045118E-2</v>
      </c>
      <c r="Y26" s="9">
        <f t="shared" si="13"/>
        <v>1.6949152542372881E-2</v>
      </c>
      <c r="Z26" s="9">
        <f t="shared" si="14"/>
        <v>-7.0852925979737486E-4</v>
      </c>
      <c r="AA26" s="10">
        <f t="shared" si="15"/>
        <v>7.9444088949293888E-5</v>
      </c>
      <c r="AC26" s="5">
        <v>41730</v>
      </c>
      <c r="AD26" s="6">
        <v>105.400002</v>
      </c>
      <c r="AE26" s="30">
        <f t="shared" si="16"/>
        <v>6.0682286585016953E-2</v>
      </c>
      <c r="AF26" s="9">
        <f t="shared" si="17"/>
        <v>1.6949152542372881E-2</v>
      </c>
      <c r="AG26" s="9">
        <f t="shared" si="18"/>
        <v>1.0285133319494399E-3</v>
      </c>
      <c r="AH26" s="10">
        <f t="shared" si="19"/>
        <v>5.2323427934646059E-5</v>
      </c>
      <c r="AJ26" s="5">
        <v>41730</v>
      </c>
      <c r="AK26" s="6">
        <v>17.469999000000001</v>
      </c>
      <c r="AL26" s="30">
        <f t="shared" si="20"/>
        <v>-2.0190745933819199E-2</v>
      </c>
      <c r="AM26" s="9">
        <f t="shared" si="21"/>
        <v>1.6949152542372881E-2</v>
      </c>
      <c r="AN26" s="9">
        <f t="shared" si="22"/>
        <v>-3.422160327765966E-4</v>
      </c>
      <c r="AO26" s="10">
        <f t="shared" si="23"/>
        <v>5.5088058677854806E-6</v>
      </c>
      <c r="AQ26" s="5">
        <v>41730</v>
      </c>
      <c r="AR26" s="6">
        <v>15.14</v>
      </c>
      <c r="AS26" s="30">
        <f t="shared" si="24"/>
        <v>-0.1197674930367737</v>
      </c>
      <c r="AT26" s="9">
        <f t="shared" si="25"/>
        <v>1.6949152542372881E-2</v>
      </c>
      <c r="AU26" s="9">
        <f t="shared" si="26"/>
        <v>-2.0299575090978591E-3</v>
      </c>
      <c r="AV26" s="10">
        <f t="shared" si="27"/>
        <v>3.3481135598095502E-4</v>
      </c>
      <c r="AX26" s="5">
        <v>41730</v>
      </c>
      <c r="AY26" s="6">
        <v>79.709998999999996</v>
      </c>
      <c r="AZ26" s="30">
        <f t="shared" si="28"/>
        <v>4.2915072615465011E-2</v>
      </c>
      <c r="BA26" s="9">
        <f t="shared" si="29"/>
        <v>1.6949152542372881E-2</v>
      </c>
      <c r="BB26" s="9">
        <f t="shared" si="30"/>
        <v>7.2737411212652565E-4</v>
      </c>
      <c r="BC26" s="10">
        <f t="shared" si="31"/>
        <v>2.692612258570043E-5</v>
      </c>
    </row>
    <row r="27" spans="1:55" x14ac:dyDescent="0.15">
      <c r="A27" s="5">
        <v>41760</v>
      </c>
      <c r="B27" s="6">
        <v>36.619999</v>
      </c>
      <c r="C27" s="30">
        <f t="shared" si="0"/>
        <v>3.7099913987541422E-2</v>
      </c>
      <c r="D27" s="9">
        <f t="shared" si="1"/>
        <v>1.6949152542372881E-2</v>
      </c>
      <c r="E27" s="9">
        <f t="shared" si="2"/>
        <v>6.288121014837529E-4</v>
      </c>
      <c r="F27" s="10">
        <f t="shared" si="3"/>
        <v>7.8539990099064792E-6</v>
      </c>
      <c r="H27" s="5">
        <v>41760</v>
      </c>
      <c r="I27" s="6">
        <v>90.428573999999998</v>
      </c>
      <c r="J27" s="30">
        <f t="shared" si="4"/>
        <v>7.2717782433530997E-2</v>
      </c>
      <c r="K27" s="9">
        <f t="shared" si="5"/>
        <v>1.6949152542372881E-2</v>
      </c>
      <c r="L27" s="9">
        <f t="shared" si="6"/>
        <v>1.232504787009E-3</v>
      </c>
      <c r="M27" s="10">
        <f t="shared" si="7"/>
        <v>6.1011861212463433E-5</v>
      </c>
      <c r="O27" s="5">
        <v>41760</v>
      </c>
      <c r="P27" s="6">
        <v>84.010002</v>
      </c>
      <c r="Q27" s="30">
        <f t="shared" si="8"/>
        <v>5.886067854099708E-2</v>
      </c>
      <c r="R27" s="9">
        <f t="shared" si="9"/>
        <v>1.6949152542372881E-2</v>
      </c>
      <c r="S27" s="9">
        <f t="shared" si="10"/>
        <v>9.9763861933893356E-4</v>
      </c>
      <c r="T27" s="10">
        <f t="shared" si="11"/>
        <v>3.2934095731951426E-5</v>
      </c>
      <c r="V27" s="5">
        <v>41760</v>
      </c>
      <c r="W27" s="6">
        <v>40.159999999999997</v>
      </c>
      <c r="X27" s="30">
        <f t="shared" si="12"/>
        <v>0.14513829483889351</v>
      </c>
      <c r="Y27" s="9">
        <f t="shared" si="13"/>
        <v>1.6949152542372881E-2</v>
      </c>
      <c r="Z27" s="9">
        <f t="shared" si="14"/>
        <v>2.4599710989642969E-3</v>
      </c>
      <c r="AA27" s="10">
        <f t="shared" si="15"/>
        <v>2.379174119817424E-4</v>
      </c>
      <c r="AC27" s="5">
        <v>41760</v>
      </c>
      <c r="AD27" s="6">
        <v>102.230003</v>
      </c>
      <c r="AE27" s="30">
        <f t="shared" si="16"/>
        <v>-3.0075891269907173E-2</v>
      </c>
      <c r="AF27" s="9">
        <f t="shared" si="17"/>
        <v>1.6949152542372881E-2</v>
      </c>
      <c r="AG27" s="9">
        <f t="shared" si="18"/>
        <v>-5.0976086898147754E-4</v>
      </c>
      <c r="AH27" s="10">
        <f t="shared" si="19"/>
        <v>2.0996692994645999E-5</v>
      </c>
      <c r="AJ27" s="5">
        <v>41760</v>
      </c>
      <c r="AK27" s="6">
        <v>16.110001</v>
      </c>
      <c r="AL27" s="30">
        <f t="shared" si="20"/>
        <v>-7.7847628955216353E-2</v>
      </c>
      <c r="AM27" s="9">
        <f t="shared" si="21"/>
        <v>1.6949152542372881E-2</v>
      </c>
      <c r="AN27" s="9">
        <f t="shared" si="22"/>
        <v>-1.319451338224006E-3</v>
      </c>
      <c r="AO27" s="10">
        <f t="shared" si="23"/>
        <v>9.7088927108199689E-5</v>
      </c>
      <c r="AQ27" s="5">
        <v>41760</v>
      </c>
      <c r="AR27" s="6">
        <v>15.14</v>
      </c>
      <c r="AS27" s="30">
        <f t="shared" si="24"/>
        <v>0</v>
      </c>
      <c r="AT27" s="9">
        <f t="shared" si="25"/>
        <v>1.6949152542372881E-2</v>
      </c>
      <c r="AU27" s="9">
        <f t="shared" si="26"/>
        <v>0</v>
      </c>
      <c r="AV27" s="10">
        <f t="shared" si="27"/>
        <v>7.3194685806219169E-6</v>
      </c>
      <c r="AX27" s="5">
        <v>41760</v>
      </c>
      <c r="AY27" s="6">
        <v>76.769997000000004</v>
      </c>
      <c r="AZ27" s="30">
        <f t="shared" si="28"/>
        <v>-3.6883728978593933E-2</v>
      </c>
      <c r="BA27" s="9">
        <f t="shared" si="29"/>
        <v>1.6949152542372881E-2</v>
      </c>
      <c r="BB27" s="9">
        <f t="shared" si="30"/>
        <v>-6.2514794878972772E-4</v>
      </c>
      <c r="BC27" s="10">
        <f t="shared" si="31"/>
        <v>2.7038755980695461E-5</v>
      </c>
    </row>
    <row r="28" spans="1:55" x14ac:dyDescent="0.15">
      <c r="A28" s="5">
        <v>41791</v>
      </c>
      <c r="B28" s="6">
        <v>38.689999</v>
      </c>
      <c r="C28" s="30">
        <f t="shared" si="0"/>
        <v>5.6526489801378865E-2</v>
      </c>
      <c r="D28" s="9">
        <f t="shared" si="1"/>
        <v>1.6949152542372881E-2</v>
      </c>
      <c r="E28" s="9">
        <f t="shared" si="2"/>
        <v>9.5807609832845538E-4</v>
      </c>
      <c r="F28" s="10">
        <f t="shared" si="3"/>
        <v>2.8426208693300974E-5</v>
      </c>
      <c r="H28" s="5">
        <v>41791</v>
      </c>
      <c r="I28" s="6">
        <v>92.93</v>
      </c>
      <c r="J28" s="30">
        <f t="shared" si="4"/>
        <v>2.7661898107560701E-2</v>
      </c>
      <c r="K28" s="9">
        <f t="shared" si="5"/>
        <v>1.6949152542372881E-2</v>
      </c>
      <c r="L28" s="9">
        <f t="shared" si="6"/>
        <v>4.6884573063662202E-4</v>
      </c>
      <c r="M28" s="10">
        <f t="shared" si="7"/>
        <v>3.7839293298169284E-6</v>
      </c>
      <c r="O28" s="5">
        <v>41791</v>
      </c>
      <c r="P28" s="6">
        <v>85.739998</v>
      </c>
      <c r="Q28" s="30">
        <f t="shared" si="8"/>
        <v>2.0592738469402683E-2</v>
      </c>
      <c r="R28" s="9">
        <f t="shared" si="9"/>
        <v>1.6949152542372881E-2</v>
      </c>
      <c r="S28" s="9">
        <f t="shared" si="10"/>
        <v>3.4902946558309632E-4</v>
      </c>
      <c r="T28" s="10">
        <f t="shared" si="11"/>
        <v>5.7268888518303636E-7</v>
      </c>
      <c r="V28" s="5">
        <v>41791</v>
      </c>
      <c r="W28" s="6">
        <v>42.959999000000003</v>
      </c>
      <c r="X28" s="30">
        <f t="shared" si="12"/>
        <v>6.9721090637450356E-2</v>
      </c>
      <c r="Y28" s="9">
        <f t="shared" si="13"/>
        <v>1.6949152542372881E-2</v>
      </c>
      <c r="Z28" s="9">
        <f t="shared" si="14"/>
        <v>1.1817134006347518E-3</v>
      </c>
      <c r="AA28" s="10">
        <f t="shared" si="15"/>
        <v>3.1428222787530358E-5</v>
      </c>
      <c r="AC28" s="5">
        <v>41791</v>
      </c>
      <c r="AD28" s="6">
        <v>108.66999800000001</v>
      </c>
      <c r="AE28" s="30">
        <f t="shared" si="16"/>
        <v>6.2995156128480279E-2</v>
      </c>
      <c r="AF28" s="9">
        <f t="shared" si="17"/>
        <v>1.6949152542372881E-2</v>
      </c>
      <c r="AG28" s="9">
        <f t="shared" si="18"/>
        <v>1.067714510652208E-3</v>
      </c>
      <c r="AH28" s="10">
        <f t="shared" si="19"/>
        <v>5.6770249114951236E-5</v>
      </c>
      <c r="AJ28" s="5">
        <v>41791</v>
      </c>
      <c r="AK28" s="6">
        <v>18.299999</v>
      </c>
      <c r="AL28" s="30">
        <f t="shared" si="20"/>
        <v>0.13594027709867929</v>
      </c>
      <c r="AM28" s="9">
        <f t="shared" si="21"/>
        <v>1.6949152542372881E-2</v>
      </c>
      <c r="AN28" s="9">
        <f t="shared" si="22"/>
        <v>2.3040724931979542E-3</v>
      </c>
      <c r="AO28" s="10">
        <f t="shared" si="23"/>
        <v>3.2326038182948255E-4</v>
      </c>
      <c r="AQ28" s="5">
        <v>41791</v>
      </c>
      <c r="AR28" s="6">
        <v>15.37</v>
      </c>
      <c r="AS28" s="30">
        <f t="shared" si="24"/>
        <v>1.5191545574636534E-2</v>
      </c>
      <c r="AT28" s="9">
        <f t="shared" si="25"/>
        <v>1.6949152542372881E-2</v>
      </c>
      <c r="AU28" s="9">
        <f t="shared" si="26"/>
        <v>2.5748382329892429E-4</v>
      </c>
      <c r="AV28" s="10">
        <f t="shared" si="27"/>
        <v>5.2951944318889108E-7</v>
      </c>
      <c r="AX28" s="5">
        <v>41791</v>
      </c>
      <c r="AY28" s="6">
        <v>75.069999999999993</v>
      </c>
      <c r="AZ28" s="30">
        <f t="shared" si="28"/>
        <v>-2.2144028480293065E-2</v>
      </c>
      <c r="BA28" s="9">
        <f t="shared" si="29"/>
        <v>1.6949152542372881E-2</v>
      </c>
      <c r="BB28" s="9">
        <f t="shared" si="30"/>
        <v>-3.7532251661513672E-4</v>
      </c>
      <c r="BC28" s="10">
        <f t="shared" si="31"/>
        <v>1.0764533328037304E-5</v>
      </c>
    </row>
    <row r="29" spans="1:55" x14ac:dyDescent="0.15">
      <c r="A29" s="5">
        <v>41821</v>
      </c>
      <c r="B29" s="6">
        <v>38.840000000000003</v>
      </c>
      <c r="C29" s="30">
        <f t="shared" si="0"/>
        <v>3.8769967401655059E-3</v>
      </c>
      <c r="D29" s="9">
        <f t="shared" si="1"/>
        <v>1.6949152542372881E-2</v>
      </c>
      <c r="E29" s="9">
        <f t="shared" si="2"/>
        <v>6.5711809155347551E-5</v>
      </c>
      <c r="F29" s="10">
        <f t="shared" si="3"/>
        <v>2.3187879910363575E-6</v>
      </c>
      <c r="H29" s="5">
        <v>41821</v>
      </c>
      <c r="I29" s="6">
        <v>95.599997999999999</v>
      </c>
      <c r="J29" s="30">
        <f t="shared" si="4"/>
        <v>2.8731281609813752E-2</v>
      </c>
      <c r="K29" s="9">
        <f t="shared" si="5"/>
        <v>1.6949152542372881E-2</v>
      </c>
      <c r="L29" s="9">
        <f t="shared" si="6"/>
        <v>4.8697087474260597E-4</v>
      </c>
      <c r="M29" s="10">
        <f t="shared" si="7"/>
        <v>4.3449498756128871E-6</v>
      </c>
      <c r="O29" s="5">
        <v>41821</v>
      </c>
      <c r="P29" s="6">
        <v>85.879997000000003</v>
      </c>
      <c r="Q29" s="30">
        <f t="shared" si="8"/>
        <v>1.6328318552094601E-3</v>
      </c>
      <c r="R29" s="9">
        <f t="shared" si="9"/>
        <v>1.6949152542372881E-2</v>
      </c>
      <c r="S29" s="9">
        <f t="shared" si="10"/>
        <v>2.7675116189990848E-5</v>
      </c>
      <c r="T29" s="10">
        <f t="shared" si="11"/>
        <v>2.9296001941081622E-6</v>
      </c>
      <c r="V29" s="5">
        <v>41821</v>
      </c>
      <c r="W29" s="6">
        <v>38.849997999999999</v>
      </c>
      <c r="X29" s="30">
        <f t="shared" si="12"/>
        <v>-9.5670416565885041E-2</v>
      </c>
      <c r="Y29" s="9">
        <f t="shared" si="13"/>
        <v>1.6949152542372881E-2</v>
      </c>
      <c r="Z29" s="9">
        <f t="shared" si="14"/>
        <v>-1.621532484167543E-3</v>
      </c>
      <c r="AA29" s="10">
        <f t="shared" si="15"/>
        <v>2.5363913858918023E-4</v>
      </c>
      <c r="AC29" s="5">
        <v>41821</v>
      </c>
      <c r="AD29" s="6">
        <v>100.75</v>
      </c>
      <c r="AE29" s="30">
        <f t="shared" si="16"/>
        <v>-7.288118290017831E-2</v>
      </c>
      <c r="AF29" s="9">
        <f t="shared" si="17"/>
        <v>1.6949152542372881E-2</v>
      </c>
      <c r="AG29" s="9">
        <f t="shared" si="18"/>
        <v>-1.2352742864437001E-3</v>
      </c>
      <c r="AH29" s="10">
        <f t="shared" si="19"/>
        <v>1.0312380480814169E-4</v>
      </c>
      <c r="AJ29" s="5">
        <v>41821</v>
      </c>
      <c r="AK29" s="6">
        <v>18.079999999999998</v>
      </c>
      <c r="AL29" s="30">
        <f t="shared" si="20"/>
        <v>-1.2021803935617803E-2</v>
      </c>
      <c r="AM29" s="9">
        <f t="shared" si="21"/>
        <v>1.6949152542372881E-2</v>
      </c>
      <c r="AN29" s="9">
        <f t="shared" si="22"/>
        <v>-2.0375938873928479E-4</v>
      </c>
      <c r="AO29" s="10">
        <f t="shared" si="23"/>
        <v>1.647574750818299E-6</v>
      </c>
      <c r="AQ29" s="5">
        <v>41821</v>
      </c>
      <c r="AR29" s="6">
        <v>15.25</v>
      </c>
      <c r="AS29" s="30">
        <f t="shared" si="24"/>
        <v>-7.8074170461938097E-3</v>
      </c>
      <c r="AT29" s="9">
        <f t="shared" si="25"/>
        <v>1.6949152542372881E-2</v>
      </c>
      <c r="AU29" s="9">
        <f t="shared" si="26"/>
        <v>-1.3232910247786117E-4</v>
      </c>
      <c r="AV29" s="10">
        <f t="shared" si="27"/>
        <v>1.385247085618061E-5</v>
      </c>
      <c r="AX29" s="5">
        <v>41821</v>
      </c>
      <c r="AY29" s="6">
        <v>73.580001999999993</v>
      </c>
      <c r="AZ29" s="30">
        <f t="shared" si="28"/>
        <v>-1.9848115092580221E-2</v>
      </c>
      <c r="BA29" s="9">
        <f t="shared" si="29"/>
        <v>1.6949152542372881E-2</v>
      </c>
      <c r="BB29" s="9">
        <f t="shared" si="30"/>
        <v>-3.3640873038271558E-4</v>
      </c>
      <c r="BC29" s="10">
        <f t="shared" si="31"/>
        <v>8.8925170060675814E-6</v>
      </c>
    </row>
    <row r="30" spans="1:55" x14ac:dyDescent="0.15">
      <c r="A30" s="5">
        <v>41852</v>
      </c>
      <c r="B30" s="6">
        <v>38.904998999999997</v>
      </c>
      <c r="C30" s="30">
        <f t="shared" si="0"/>
        <v>1.6735066941295784E-3</v>
      </c>
      <c r="D30" s="9">
        <f t="shared" si="1"/>
        <v>1.6949152542372881E-2</v>
      </c>
      <c r="E30" s="9">
        <f t="shared" si="2"/>
        <v>2.836452023948438E-5</v>
      </c>
      <c r="F30" s="10">
        <f t="shared" si="3"/>
        <v>3.2747487108817694E-6</v>
      </c>
      <c r="H30" s="5">
        <v>41852</v>
      </c>
      <c r="I30" s="6">
        <v>102.5</v>
      </c>
      <c r="J30" s="30">
        <f t="shared" si="4"/>
        <v>7.217575464802839E-2</v>
      </c>
      <c r="K30" s="9">
        <f t="shared" si="5"/>
        <v>1.6949152542372881E-2</v>
      </c>
      <c r="L30" s="9">
        <f t="shared" si="6"/>
        <v>1.2233178753903117E-3</v>
      </c>
      <c r="M30" s="10">
        <f t="shared" si="7"/>
        <v>5.9914457343954241E-5</v>
      </c>
      <c r="O30" s="5">
        <v>41852</v>
      </c>
      <c r="P30" s="6">
        <v>89.879997000000003</v>
      </c>
      <c r="Q30" s="30">
        <f t="shared" si="8"/>
        <v>4.6576620164530347E-2</v>
      </c>
      <c r="R30" s="9">
        <f t="shared" si="9"/>
        <v>1.6949152542372881E-2</v>
      </c>
      <c r="S30" s="9">
        <f t="shared" si="10"/>
        <v>7.8943424007678559E-4</v>
      </c>
      <c r="T30" s="10">
        <f t="shared" si="11"/>
        <v>1.7136084219180203E-5</v>
      </c>
      <c r="V30" s="5">
        <v>41852</v>
      </c>
      <c r="W30" s="6">
        <v>38.880001</v>
      </c>
      <c r="X30" s="30">
        <f t="shared" si="12"/>
        <v>7.7227803203494538E-4</v>
      </c>
      <c r="Y30" s="9">
        <f t="shared" si="13"/>
        <v>1.6949152542372881E-2</v>
      </c>
      <c r="Z30" s="9">
        <f t="shared" si="14"/>
        <v>1.308945817008382E-5</v>
      </c>
      <c r="AA30" s="10">
        <f t="shared" si="15"/>
        <v>1.1358806256316983E-5</v>
      </c>
      <c r="AC30" s="5">
        <v>41852</v>
      </c>
      <c r="AD30" s="6">
        <v>109.07</v>
      </c>
      <c r="AE30" s="30">
        <f t="shared" si="16"/>
        <v>8.2580645161290267E-2</v>
      </c>
      <c r="AF30" s="9">
        <f t="shared" si="17"/>
        <v>1.6949152542372881E-2</v>
      </c>
      <c r="AG30" s="9">
        <f t="shared" si="18"/>
        <v>1.3996719518862756E-3</v>
      </c>
      <c r="AH30" s="10">
        <f t="shared" si="19"/>
        <v>1.0169546493838526E-4</v>
      </c>
      <c r="AJ30" s="5">
        <v>41852</v>
      </c>
      <c r="AK30" s="6">
        <v>18.389999</v>
      </c>
      <c r="AL30" s="30">
        <f t="shared" si="20"/>
        <v>1.7145962389380598E-2</v>
      </c>
      <c r="AM30" s="9">
        <f t="shared" si="21"/>
        <v>1.6949152542372881E-2</v>
      </c>
      <c r="AN30" s="9">
        <f t="shared" si="22"/>
        <v>2.9060953202339994E-4</v>
      </c>
      <c r="AO30" s="10">
        <f t="shared" si="23"/>
        <v>6.3188930601594849E-6</v>
      </c>
      <c r="AQ30" s="5">
        <v>41852</v>
      </c>
      <c r="AR30" s="6">
        <v>16.09</v>
      </c>
      <c r="AS30" s="30">
        <f t="shared" si="24"/>
        <v>5.5081967213114646E-2</v>
      </c>
      <c r="AT30" s="9">
        <f t="shared" si="25"/>
        <v>1.6949152542372881E-2</v>
      </c>
      <c r="AU30" s="9">
        <f t="shared" si="26"/>
        <v>9.3359266462906176E-4</v>
      </c>
      <c r="AV30" s="10">
        <f t="shared" si="27"/>
        <v>1.9941669862093946E-5</v>
      </c>
      <c r="AX30" s="5">
        <v>41852</v>
      </c>
      <c r="AY30" s="6">
        <v>75.5</v>
      </c>
      <c r="AZ30" s="30">
        <f t="shared" si="28"/>
        <v>2.6094019404892199E-2</v>
      </c>
      <c r="BA30" s="9">
        <f t="shared" si="29"/>
        <v>1.6949152542372881E-2</v>
      </c>
      <c r="BB30" s="9">
        <f t="shared" si="30"/>
        <v>4.4227151533715592E-4</v>
      </c>
      <c r="BC30" s="10">
        <f t="shared" si="31"/>
        <v>8.9947453473289113E-6</v>
      </c>
    </row>
    <row r="31" spans="1:55" x14ac:dyDescent="0.15">
      <c r="A31" s="5">
        <v>41883</v>
      </c>
      <c r="B31" s="6">
        <v>37.729999999999997</v>
      </c>
      <c r="C31" s="30">
        <f t="shared" si="0"/>
        <v>-3.0201748623615132E-2</v>
      </c>
      <c r="D31" s="9">
        <f t="shared" si="1"/>
        <v>1.6949152542372881E-2</v>
      </c>
      <c r="E31" s="9">
        <f t="shared" si="2"/>
        <v>-5.1189404446805309E-4</v>
      </c>
      <c r="F31" s="10">
        <f t="shared" si="3"/>
        <v>3.5514823258096425E-5</v>
      </c>
      <c r="H31" s="5">
        <v>41883</v>
      </c>
      <c r="I31" s="6">
        <v>100.75</v>
      </c>
      <c r="J31" s="30">
        <f t="shared" si="4"/>
        <v>-1.7073170731707332E-2</v>
      </c>
      <c r="K31" s="9">
        <f t="shared" si="5"/>
        <v>1.6949152542372881E-2</v>
      </c>
      <c r="L31" s="9">
        <f t="shared" si="6"/>
        <v>-2.8937577511368361E-4</v>
      </c>
      <c r="M31" s="10">
        <f t="shared" si="7"/>
        <v>1.5044914376276544E-5</v>
      </c>
      <c r="O31" s="5">
        <v>41883</v>
      </c>
      <c r="P31" s="6">
        <v>89.029999000000004</v>
      </c>
      <c r="Q31" s="30">
        <f t="shared" si="8"/>
        <v>-9.4570319133410186E-3</v>
      </c>
      <c r="R31" s="9">
        <f t="shared" si="9"/>
        <v>1.6949152542372881E-2</v>
      </c>
      <c r="S31" s="9">
        <f t="shared" si="10"/>
        <v>-1.6028867649730541E-4</v>
      </c>
      <c r="T31" s="10">
        <f t="shared" si="11"/>
        <v>9.9564530800910632E-6</v>
      </c>
      <c r="V31" s="5">
        <v>41883</v>
      </c>
      <c r="W31" s="6">
        <v>35.479999999999997</v>
      </c>
      <c r="X31" s="30">
        <f t="shared" si="12"/>
        <v>-8.7448583141754632E-2</v>
      </c>
      <c r="Y31" s="9">
        <f t="shared" si="13"/>
        <v>1.6949152542372881E-2</v>
      </c>
      <c r="Z31" s="9">
        <f t="shared" si="14"/>
        <v>-1.4821793752839768E-3</v>
      </c>
      <c r="AA31" s="10">
        <f t="shared" si="15"/>
        <v>2.2069065357036832E-4</v>
      </c>
      <c r="AC31" s="5">
        <v>41883</v>
      </c>
      <c r="AD31" s="6">
        <v>99.029999000000004</v>
      </c>
      <c r="AE31" s="30">
        <f t="shared" si="16"/>
        <v>-9.2050985605574343E-2</v>
      </c>
      <c r="AF31" s="9">
        <f t="shared" si="17"/>
        <v>1.6949152542372881E-2</v>
      </c>
      <c r="AG31" s="9">
        <f t="shared" si="18"/>
        <v>-1.5601861967046498E-3</v>
      </c>
      <c r="AH31" s="10">
        <f t="shared" si="19"/>
        <v>1.6003982834744809E-4</v>
      </c>
      <c r="AJ31" s="5">
        <v>41883</v>
      </c>
      <c r="AK31" s="6">
        <v>14.66</v>
      </c>
      <c r="AL31" s="30">
        <f t="shared" si="20"/>
        <v>-0.20282758036039039</v>
      </c>
      <c r="AM31" s="9">
        <f t="shared" si="21"/>
        <v>1.6949152542372881E-2</v>
      </c>
      <c r="AN31" s="9">
        <f t="shared" si="22"/>
        <v>-3.4377555993286507E-3</v>
      </c>
      <c r="AO31" s="10">
        <f t="shared" si="23"/>
        <v>6.8248297568976356E-4</v>
      </c>
      <c r="AQ31" s="5">
        <v>41883</v>
      </c>
      <c r="AR31" s="6">
        <v>17.049999</v>
      </c>
      <c r="AS31" s="30">
        <f t="shared" si="24"/>
        <v>5.9664325668116858E-2</v>
      </c>
      <c r="AT31" s="9">
        <f t="shared" si="25"/>
        <v>1.6949152542372881E-2</v>
      </c>
      <c r="AU31" s="9">
        <f t="shared" si="26"/>
        <v>1.0112597570867265E-3</v>
      </c>
      <c r="AV31" s="10">
        <f t="shared" si="27"/>
        <v>2.5625686017486317E-5</v>
      </c>
      <c r="AX31" s="5">
        <v>41883</v>
      </c>
      <c r="AY31" s="6">
        <v>76.470000999999996</v>
      </c>
      <c r="AZ31" s="30">
        <f t="shared" si="28"/>
        <v>1.2847695364238465E-2</v>
      </c>
      <c r="BA31" s="9">
        <f t="shared" si="29"/>
        <v>1.6949152542372881E-2</v>
      </c>
      <c r="BB31" s="9">
        <f t="shared" si="30"/>
        <v>2.1775754854641465E-4</v>
      </c>
      <c r="BC31" s="10">
        <f t="shared" si="31"/>
        <v>1.624604128428741E-6</v>
      </c>
    </row>
    <row r="32" spans="1:55" x14ac:dyDescent="0.15">
      <c r="A32" s="5">
        <v>41913</v>
      </c>
      <c r="B32" s="6">
        <v>37.779998999999997</v>
      </c>
      <c r="C32" s="30">
        <f t="shared" si="0"/>
        <v>1.3251789027299843E-3</v>
      </c>
      <c r="D32" s="9">
        <f t="shared" si="1"/>
        <v>1.6949152542372881E-2</v>
      </c>
      <c r="E32" s="9">
        <f t="shared" si="2"/>
        <v>2.2460659368304817E-5</v>
      </c>
      <c r="F32" s="10">
        <f t="shared" si="3"/>
        <v>3.4409325957983541E-6</v>
      </c>
      <c r="H32" s="5">
        <v>41913</v>
      </c>
      <c r="I32" s="6">
        <v>108</v>
      </c>
      <c r="J32" s="30">
        <f t="shared" si="4"/>
        <v>7.1960297766749282E-2</v>
      </c>
      <c r="K32" s="9">
        <f t="shared" si="5"/>
        <v>1.6949152542372881E-2</v>
      </c>
      <c r="L32" s="9">
        <f t="shared" si="6"/>
        <v>1.2196660638432082E-3</v>
      </c>
      <c r="M32" s="10">
        <f t="shared" si="7"/>
        <v>5.948100380378992E-5</v>
      </c>
      <c r="O32" s="5">
        <v>41913</v>
      </c>
      <c r="P32" s="6">
        <v>91.379997000000003</v>
      </c>
      <c r="Q32" s="30">
        <f t="shared" si="8"/>
        <v>2.6395574821920453E-2</v>
      </c>
      <c r="R32" s="9">
        <f t="shared" si="9"/>
        <v>1.6949152542372881E-2</v>
      </c>
      <c r="S32" s="9">
        <f t="shared" si="10"/>
        <v>4.4738262410034667E-4</v>
      </c>
      <c r="T32" s="10">
        <f t="shared" si="11"/>
        <v>2.2868306549977852E-6</v>
      </c>
      <c r="V32" s="5">
        <v>41913</v>
      </c>
      <c r="W32" s="6">
        <v>41.349997999999999</v>
      </c>
      <c r="X32" s="30">
        <f t="shared" si="12"/>
        <v>0.16544526493799339</v>
      </c>
      <c r="Y32" s="9">
        <f t="shared" si="13"/>
        <v>1.6949152542372881E-2</v>
      </c>
      <c r="Z32" s="9">
        <f t="shared" si="14"/>
        <v>2.8041570328473453E-3</v>
      </c>
      <c r="AA32" s="10">
        <f t="shared" si="15"/>
        <v>3.2646397144462156E-4</v>
      </c>
      <c r="AC32" s="5">
        <v>41913</v>
      </c>
      <c r="AD32" s="6">
        <v>101.410004</v>
      </c>
      <c r="AE32" s="30">
        <f t="shared" si="16"/>
        <v>2.4033172008817161E-2</v>
      </c>
      <c r="AF32" s="9">
        <f t="shared" si="17"/>
        <v>1.6949152542372881E-2</v>
      </c>
      <c r="AG32" s="9">
        <f t="shared" si="18"/>
        <v>4.0734189845452814E-4</v>
      </c>
      <c r="AH32" s="10">
        <f t="shared" si="19"/>
        <v>6.0623557895326603E-6</v>
      </c>
      <c r="AJ32" s="5">
        <v>41913</v>
      </c>
      <c r="AK32" s="6">
        <v>11.87</v>
      </c>
      <c r="AL32" s="30">
        <f t="shared" si="20"/>
        <v>-0.19031377899045021</v>
      </c>
      <c r="AM32" s="9">
        <f t="shared" si="21"/>
        <v>1.6949152542372881E-2</v>
      </c>
      <c r="AN32" s="9">
        <f t="shared" si="22"/>
        <v>-3.2256572710245798E-3</v>
      </c>
      <c r="AO32" s="10">
        <f t="shared" si="23"/>
        <v>6.0001565356290385E-4</v>
      </c>
      <c r="AQ32" s="5">
        <v>41913</v>
      </c>
      <c r="AR32" s="6">
        <v>17.16</v>
      </c>
      <c r="AS32" s="30">
        <f t="shared" si="24"/>
        <v>6.4516719326495053E-3</v>
      </c>
      <c r="AT32" s="9">
        <f t="shared" si="25"/>
        <v>1.6949152542372881E-2</v>
      </c>
      <c r="AU32" s="9">
        <f t="shared" si="26"/>
        <v>1.0935037173982213E-4</v>
      </c>
      <c r="AV32" s="10">
        <f t="shared" si="27"/>
        <v>3.4801480727820099E-6</v>
      </c>
      <c r="AX32" s="5">
        <v>41913</v>
      </c>
      <c r="AY32" s="6">
        <v>76.269997000000004</v>
      </c>
      <c r="AZ32" s="30">
        <f t="shared" si="28"/>
        <v>-2.6154570077747685E-3</v>
      </c>
      <c r="BA32" s="9">
        <f t="shared" si="29"/>
        <v>1.6949152542372881E-2</v>
      </c>
      <c r="BB32" s="9">
        <f t="shared" si="30"/>
        <v>-4.4329779792792684E-5</v>
      </c>
      <c r="BC32" s="10">
        <f t="shared" si="31"/>
        <v>5.454285878827133E-7</v>
      </c>
    </row>
    <row r="33" spans="1:55" x14ac:dyDescent="0.15">
      <c r="A33" s="5">
        <v>41944</v>
      </c>
      <c r="B33" s="6">
        <v>40.604999999999997</v>
      </c>
      <c r="C33" s="30">
        <f t="shared" si="0"/>
        <v>7.4775041682769716E-2</v>
      </c>
      <c r="D33" s="9">
        <f t="shared" si="1"/>
        <v>1.6949152542372881E-2</v>
      </c>
      <c r="E33" s="9">
        <f t="shared" si="2"/>
        <v>1.2673735878435545E-3</v>
      </c>
      <c r="F33" s="10">
        <f t="shared" si="3"/>
        <v>5.9403745833463539E-5</v>
      </c>
      <c r="H33" s="5">
        <v>41944</v>
      </c>
      <c r="I33" s="6">
        <v>118.93</v>
      </c>
      <c r="J33" s="30">
        <f t="shared" si="4"/>
        <v>0.10120370370370368</v>
      </c>
      <c r="K33" s="9">
        <f t="shared" si="5"/>
        <v>1.6949152542372881E-2</v>
      </c>
      <c r="L33" s="9">
        <f t="shared" si="6"/>
        <v>1.7153170119271811E-3</v>
      </c>
      <c r="M33" s="10">
        <f t="shared" si="7"/>
        <v>1.3270026360190788E-4</v>
      </c>
      <c r="O33" s="5">
        <v>41944</v>
      </c>
      <c r="P33" s="6">
        <v>92.510002</v>
      </c>
      <c r="Q33" s="30">
        <f t="shared" si="8"/>
        <v>1.2365999530509875E-2</v>
      </c>
      <c r="R33" s="9">
        <f t="shared" si="9"/>
        <v>1.6949152542372881E-2</v>
      </c>
      <c r="S33" s="9">
        <f t="shared" si="10"/>
        <v>2.0959321238152331E-4</v>
      </c>
      <c r="T33" s="10">
        <f t="shared" si="11"/>
        <v>9.8764424415056136E-8</v>
      </c>
      <c r="V33" s="5">
        <v>41944</v>
      </c>
      <c r="W33" s="6">
        <v>48.529998999999997</v>
      </c>
      <c r="X33" s="30">
        <f t="shared" si="12"/>
        <v>0.17363969400917489</v>
      </c>
      <c r="Y33" s="9">
        <f t="shared" si="13"/>
        <v>1.6949152542372881E-2</v>
      </c>
      <c r="Z33" s="9">
        <f t="shared" si="14"/>
        <v>2.9430456611724558E-3</v>
      </c>
      <c r="AA33" s="10">
        <f t="shared" si="15"/>
        <v>3.6615349918577619E-4</v>
      </c>
      <c r="AC33" s="5">
        <v>41944</v>
      </c>
      <c r="AD33" s="6">
        <v>100.599998</v>
      </c>
      <c r="AE33" s="30">
        <f t="shared" si="16"/>
        <v>-7.9874368213218583E-3</v>
      </c>
      <c r="AF33" s="9">
        <f t="shared" si="17"/>
        <v>1.6949152542372881E-2</v>
      </c>
      <c r="AG33" s="9">
        <f t="shared" si="18"/>
        <v>-1.3538028510715015E-4</v>
      </c>
      <c r="AH33" s="10">
        <f t="shared" si="19"/>
        <v>2.912289102909744E-6</v>
      </c>
      <c r="AJ33" s="5">
        <v>41944</v>
      </c>
      <c r="AK33" s="6">
        <v>11.89</v>
      </c>
      <c r="AL33" s="30">
        <f t="shared" si="20"/>
        <v>1.6849199663018233E-3</v>
      </c>
      <c r="AM33" s="9">
        <f t="shared" si="21"/>
        <v>1.6949152542372881E-2</v>
      </c>
      <c r="AN33" s="9">
        <f t="shared" si="22"/>
        <v>2.8557965530539379E-5</v>
      </c>
      <c r="AO33" s="10">
        <f t="shared" si="23"/>
        <v>2.5088535662351274E-7</v>
      </c>
      <c r="AQ33" s="5">
        <v>41944</v>
      </c>
      <c r="AR33" s="6">
        <v>17.040001</v>
      </c>
      <c r="AS33" s="30">
        <f t="shared" si="24"/>
        <v>-6.9929487179487548E-3</v>
      </c>
      <c r="AT33" s="9">
        <f t="shared" si="25"/>
        <v>1.6949152542372881E-2</v>
      </c>
      <c r="AU33" s="9">
        <f t="shared" si="26"/>
        <v>-1.1852455454150432E-4</v>
      </c>
      <c r="AV33" s="10">
        <f t="shared" si="27"/>
        <v>1.3074414749550563E-5</v>
      </c>
      <c r="AX33" s="5">
        <v>41944</v>
      </c>
      <c r="AY33" s="6">
        <v>87.540001000000004</v>
      </c>
      <c r="AZ33" s="30">
        <f t="shared" si="28"/>
        <v>0.14776457903885842</v>
      </c>
      <c r="BA33" s="9">
        <f t="shared" si="29"/>
        <v>1.6949152542372881E-2</v>
      </c>
      <c r="BB33" s="9">
        <f t="shared" si="30"/>
        <v>2.5044843904891258E-3</v>
      </c>
      <c r="BC33" s="10">
        <f t="shared" si="31"/>
        <v>3.549185370013412E-4</v>
      </c>
    </row>
    <row r="34" spans="1:55" x14ac:dyDescent="0.15">
      <c r="A34" s="5">
        <v>41974</v>
      </c>
      <c r="B34" s="6">
        <v>41.025002000000001</v>
      </c>
      <c r="C34" s="30">
        <f t="shared" si="0"/>
        <v>1.0343603004556279E-2</v>
      </c>
      <c r="D34" s="9">
        <f t="shared" si="1"/>
        <v>1.6949152542372881E-2</v>
      </c>
      <c r="E34" s="9">
        <f t="shared" si="2"/>
        <v>1.7531530516197083E-4</v>
      </c>
      <c r="F34" s="10">
        <f t="shared" si="3"/>
        <v>4.6359250929292414E-7</v>
      </c>
      <c r="H34" s="5">
        <v>41974</v>
      </c>
      <c r="I34" s="6">
        <v>110.379997</v>
      </c>
      <c r="J34" s="30">
        <f t="shared" si="4"/>
        <v>-7.1891053560918183E-2</v>
      </c>
      <c r="K34" s="9">
        <f t="shared" si="5"/>
        <v>1.6949152542372881E-2</v>
      </c>
      <c r="L34" s="9">
        <f t="shared" si="6"/>
        <v>-1.2184924332359014E-3</v>
      </c>
      <c r="M34" s="10">
        <f t="shared" si="7"/>
        <v>1.2134031276883855E-4</v>
      </c>
      <c r="O34" s="5">
        <v>41974</v>
      </c>
      <c r="P34" s="6">
        <v>94.190002000000007</v>
      </c>
      <c r="Q34" s="30">
        <f t="shared" si="8"/>
        <v>1.8160198504806102E-2</v>
      </c>
      <c r="R34" s="9">
        <f t="shared" si="9"/>
        <v>1.6949152542372881E-2</v>
      </c>
      <c r="S34" s="9">
        <f t="shared" si="10"/>
        <v>3.0779997465773054E-4</v>
      </c>
      <c r="T34" s="10">
        <f t="shared" si="11"/>
        <v>1.936636971406014E-7</v>
      </c>
      <c r="V34" s="5">
        <v>41974</v>
      </c>
      <c r="W34" s="6">
        <v>53.630001</v>
      </c>
      <c r="X34" s="30">
        <f t="shared" si="12"/>
        <v>0.10508967865422791</v>
      </c>
      <c r="Y34" s="9">
        <f t="shared" si="13"/>
        <v>1.6949152542372881E-2</v>
      </c>
      <c r="Z34" s="9">
        <f t="shared" si="14"/>
        <v>1.7811809941394561E-3</v>
      </c>
      <c r="AA34" s="10">
        <f t="shared" si="15"/>
        <v>1.0425810793453978E-4</v>
      </c>
      <c r="AC34" s="5">
        <v>41974</v>
      </c>
      <c r="AD34" s="6">
        <v>91.529999000000004</v>
      </c>
      <c r="AE34" s="30">
        <f t="shared" si="16"/>
        <v>-9.0159037577714374E-2</v>
      </c>
      <c r="AF34" s="9">
        <f t="shared" si="17"/>
        <v>1.6949152542372881E-2</v>
      </c>
      <c r="AG34" s="9">
        <f t="shared" si="18"/>
        <v>-1.5281192809782098E-3</v>
      </c>
      <c r="AH34" s="10">
        <f t="shared" si="19"/>
        <v>1.5386850036036855E-4</v>
      </c>
      <c r="AJ34" s="5">
        <v>41974</v>
      </c>
      <c r="AK34" s="6">
        <v>10.75</v>
      </c>
      <c r="AL34" s="30">
        <f t="shared" si="20"/>
        <v>-9.5878889823380997E-2</v>
      </c>
      <c r="AM34" s="9">
        <f t="shared" si="21"/>
        <v>1.6949152542372881E-2</v>
      </c>
      <c r="AN34" s="9">
        <f t="shared" si="22"/>
        <v>-1.6250659292098475E-3</v>
      </c>
      <c r="AO34" s="10">
        <f t="shared" si="23"/>
        <v>1.4886053510181597E-4</v>
      </c>
      <c r="AQ34" s="5">
        <v>41974</v>
      </c>
      <c r="AR34" s="6">
        <v>17.889999</v>
      </c>
      <c r="AS34" s="30">
        <f t="shared" si="24"/>
        <v>4.9882508809711901E-2</v>
      </c>
      <c r="AT34" s="9">
        <f t="shared" si="25"/>
        <v>1.6949152542372881E-2</v>
      </c>
      <c r="AU34" s="9">
        <f t="shared" si="26"/>
        <v>8.4546625101206607E-4</v>
      </c>
      <c r="AV34" s="10">
        <f t="shared" si="27"/>
        <v>1.435423146030149E-5</v>
      </c>
      <c r="AX34" s="5">
        <v>41974</v>
      </c>
      <c r="AY34" s="6">
        <v>85.879997000000003</v>
      </c>
      <c r="AZ34" s="30">
        <f t="shared" si="28"/>
        <v>-1.8962805357975676E-2</v>
      </c>
      <c r="BA34" s="9">
        <f t="shared" si="29"/>
        <v>1.6949152542372881E-2</v>
      </c>
      <c r="BB34" s="9">
        <f t="shared" si="30"/>
        <v>-3.2140348064365552E-4</v>
      </c>
      <c r="BC34" s="10">
        <f t="shared" si="31"/>
        <v>8.2183980488748449E-6</v>
      </c>
    </row>
    <row r="35" spans="1:55" x14ac:dyDescent="0.15">
      <c r="A35" s="5">
        <v>42005</v>
      </c>
      <c r="B35" s="6">
        <v>43.764999000000003</v>
      </c>
      <c r="C35" s="30">
        <f t="shared" si="0"/>
        <v>6.6788467188862111E-2</v>
      </c>
      <c r="D35" s="9">
        <f t="shared" si="1"/>
        <v>1.6949152542372881E-2</v>
      </c>
      <c r="E35" s="9">
        <f t="shared" si="2"/>
        <v>1.1320079184552901E-3</v>
      </c>
      <c r="F35" s="10">
        <f t="shared" si="3"/>
        <v>4.4457144704791035E-5</v>
      </c>
      <c r="H35" s="5">
        <v>42005</v>
      </c>
      <c r="I35" s="6">
        <v>117.160004</v>
      </c>
      <c r="J35" s="30">
        <f t="shared" si="4"/>
        <v>6.1424236132204157E-2</v>
      </c>
      <c r="K35" s="9">
        <f t="shared" si="5"/>
        <v>1.6949152542372881E-2</v>
      </c>
      <c r="L35" s="9">
        <f t="shared" si="6"/>
        <v>1.0410887480034603E-3</v>
      </c>
      <c r="M35" s="10">
        <f t="shared" si="7"/>
        <v>4.020466013253705E-5</v>
      </c>
      <c r="O35" s="5">
        <v>42005</v>
      </c>
      <c r="P35" s="6">
        <v>90.959998999999996</v>
      </c>
      <c r="Q35" s="30">
        <f t="shared" si="8"/>
        <v>-3.4292418849295792E-2</v>
      </c>
      <c r="R35" s="9">
        <f t="shared" si="9"/>
        <v>1.6949152542372881E-2</v>
      </c>
      <c r="S35" s="9">
        <f t="shared" si="10"/>
        <v>-5.8122743812365749E-4</v>
      </c>
      <c r="T35" s="10">
        <f t="shared" si="11"/>
        <v>4.0815190670458597E-5</v>
      </c>
      <c r="V35" s="5">
        <v>42005</v>
      </c>
      <c r="W35" s="6">
        <v>49.080002</v>
      </c>
      <c r="X35" s="30">
        <f t="shared" si="12"/>
        <v>-8.4840554077185271E-2</v>
      </c>
      <c r="Y35" s="9">
        <f t="shared" si="13"/>
        <v>1.6949152542372881E-2</v>
      </c>
      <c r="Z35" s="9">
        <f t="shared" si="14"/>
        <v>-1.4379754928336486E-3</v>
      </c>
      <c r="AA35" s="10">
        <f t="shared" si="15"/>
        <v>2.107178616087536E-4</v>
      </c>
      <c r="AC35" s="5">
        <v>42005</v>
      </c>
      <c r="AD35" s="6">
        <v>79.970000999999996</v>
      </c>
      <c r="AE35" s="30">
        <f t="shared" si="16"/>
        <v>-0.12629736836334948</v>
      </c>
      <c r="AF35" s="9">
        <f t="shared" si="17"/>
        <v>1.6949152542372881E-2</v>
      </c>
      <c r="AG35" s="9">
        <f t="shared" si="18"/>
        <v>-2.1406333620906694E-3</v>
      </c>
      <c r="AH35" s="10">
        <f t="shared" si="19"/>
        <v>2.9272418305349566E-4</v>
      </c>
      <c r="AJ35" s="5">
        <v>42005</v>
      </c>
      <c r="AK35" s="6">
        <v>12.78</v>
      </c>
      <c r="AL35" s="30">
        <f t="shared" si="20"/>
        <v>0.18883720930232561</v>
      </c>
      <c r="AM35" s="9">
        <f t="shared" si="21"/>
        <v>1.6949152542372881E-2</v>
      </c>
      <c r="AN35" s="9">
        <f t="shared" si="22"/>
        <v>3.2006306661411122E-3</v>
      </c>
      <c r="AO35" s="10">
        <f t="shared" si="23"/>
        <v>6.1831981152106474E-4</v>
      </c>
      <c r="AQ35" s="5">
        <v>42005</v>
      </c>
      <c r="AR35" s="6">
        <v>15.15</v>
      </c>
      <c r="AS35" s="30">
        <f t="shared" si="24"/>
        <v>-0.15315814159631869</v>
      </c>
      <c r="AT35" s="9">
        <f t="shared" si="25"/>
        <v>1.6949152542372881E-2</v>
      </c>
      <c r="AU35" s="9">
        <f t="shared" si="26"/>
        <v>-2.5959007050223508E-3</v>
      </c>
      <c r="AV35" s="10">
        <f t="shared" si="27"/>
        <v>5.1279345719860948E-4</v>
      </c>
      <c r="AX35" s="5">
        <v>42005</v>
      </c>
      <c r="AY35" s="6">
        <v>84.980002999999996</v>
      </c>
      <c r="AZ35" s="30">
        <f t="shared" si="28"/>
        <v>-1.0479669672089131E-2</v>
      </c>
      <c r="BA35" s="9">
        <f t="shared" si="29"/>
        <v>1.6949152542372881E-2</v>
      </c>
      <c r="BB35" s="9">
        <f t="shared" si="30"/>
        <v>-1.7762151986591747E-4</v>
      </c>
      <c r="BC35" s="10">
        <f t="shared" si="31"/>
        <v>3.1059291764756452E-6</v>
      </c>
    </row>
    <row r="36" spans="1:55" x14ac:dyDescent="0.15">
      <c r="A36" s="5">
        <v>42036</v>
      </c>
      <c r="B36" s="6">
        <v>46.744999</v>
      </c>
      <c r="C36" s="30">
        <f t="shared" si="0"/>
        <v>6.8090941804888283E-2</v>
      </c>
      <c r="D36" s="9">
        <f t="shared" si="1"/>
        <v>1.6949152542372881E-2</v>
      </c>
      <c r="E36" s="9">
        <f t="shared" si="2"/>
        <v>1.1540837594048862E-3</v>
      </c>
      <c r="F36" s="10">
        <f t="shared" si="3"/>
        <v>4.6747124295245528E-5</v>
      </c>
      <c r="H36" s="5">
        <v>42036</v>
      </c>
      <c r="I36" s="6">
        <v>128.46000699999999</v>
      </c>
      <c r="J36" s="30">
        <f t="shared" si="4"/>
        <v>9.6449322415523175E-2</v>
      </c>
      <c r="K36" s="9">
        <f t="shared" si="5"/>
        <v>1.6949152542372881E-2</v>
      </c>
      <c r="L36" s="9">
        <f t="shared" si="6"/>
        <v>1.6347342782292063E-3</v>
      </c>
      <c r="M36" s="10">
        <f t="shared" si="7"/>
        <v>1.1882291295887344E-4</v>
      </c>
      <c r="O36" s="5">
        <v>42036</v>
      </c>
      <c r="P36" s="6">
        <v>104.08000199999999</v>
      </c>
      <c r="Q36" s="30">
        <f t="shared" si="8"/>
        <v>0.14423926060069547</v>
      </c>
      <c r="R36" s="9">
        <f t="shared" si="9"/>
        <v>1.6949152542372881E-2</v>
      </c>
      <c r="S36" s="9">
        <f t="shared" si="10"/>
        <v>2.4447332305202623E-3</v>
      </c>
      <c r="T36" s="10">
        <f t="shared" si="11"/>
        <v>2.8406298466586666E-4</v>
      </c>
      <c r="V36" s="5">
        <v>42036</v>
      </c>
      <c r="W36" s="6">
        <v>47.900002000000001</v>
      </c>
      <c r="X36" s="30">
        <f t="shared" si="12"/>
        <v>-2.4042378808379006E-2</v>
      </c>
      <c r="Y36" s="9">
        <f t="shared" si="13"/>
        <v>1.6949152542372881E-2</v>
      </c>
      <c r="Z36" s="9">
        <f t="shared" si="14"/>
        <v>-4.0749794590472888E-4</v>
      </c>
      <c r="AA36" s="10">
        <f t="shared" si="15"/>
        <v>4.3571563517142481E-5</v>
      </c>
      <c r="AC36" s="5">
        <v>42036</v>
      </c>
      <c r="AD36" s="6">
        <v>82.900002000000001</v>
      </c>
      <c r="AE36" s="30">
        <f t="shared" si="16"/>
        <v>3.6638751573855766E-2</v>
      </c>
      <c r="AF36" s="9">
        <f t="shared" si="17"/>
        <v>1.6949152542372881E-2</v>
      </c>
      <c r="AG36" s="9">
        <f t="shared" si="18"/>
        <v>6.2099578938738581E-4</v>
      </c>
      <c r="AH36" s="10">
        <f t="shared" si="19"/>
        <v>1.6837003935867049E-5</v>
      </c>
      <c r="AJ36" s="5">
        <v>42036</v>
      </c>
      <c r="AK36" s="6">
        <v>13.02</v>
      </c>
      <c r="AL36" s="30">
        <f t="shared" si="20"/>
        <v>1.8779342723004744E-2</v>
      </c>
      <c r="AM36" s="9">
        <f t="shared" si="21"/>
        <v>1.6949152542372881E-2</v>
      </c>
      <c r="AN36" s="9">
        <f t="shared" si="22"/>
        <v>3.182939444577075E-4</v>
      </c>
      <c r="AO36" s="10">
        <f t="shared" si="23"/>
        <v>7.4331961979000283E-6</v>
      </c>
      <c r="AQ36" s="5">
        <v>42036</v>
      </c>
      <c r="AR36" s="6">
        <v>15.81</v>
      </c>
      <c r="AS36" s="30">
        <f t="shared" si="24"/>
        <v>4.3564356435643603E-2</v>
      </c>
      <c r="AT36" s="9">
        <f t="shared" si="25"/>
        <v>1.6949152542372881E-2</v>
      </c>
      <c r="AU36" s="9">
        <f t="shared" si="26"/>
        <v>7.3837892263802721E-4</v>
      </c>
      <c r="AV36" s="10">
        <f t="shared" si="27"/>
        <v>8.7980130830725429E-6</v>
      </c>
      <c r="AX36" s="5">
        <v>42036</v>
      </c>
      <c r="AY36" s="6">
        <v>83.93</v>
      </c>
      <c r="AZ36" s="30">
        <f t="shared" si="28"/>
        <v>-1.2355883301157222E-2</v>
      </c>
      <c r="BA36" s="9">
        <f t="shared" si="29"/>
        <v>1.6949152542372881E-2</v>
      </c>
      <c r="BB36" s="9">
        <f t="shared" si="30"/>
        <v>-2.0942175086707156E-4</v>
      </c>
      <c r="BC36" s="10">
        <f t="shared" si="31"/>
        <v>4.0265513710542046E-6</v>
      </c>
    </row>
    <row r="37" spans="1:55" x14ac:dyDescent="0.15">
      <c r="A37" s="5">
        <v>42064</v>
      </c>
      <c r="B37" s="6">
        <v>47.349997999999999</v>
      </c>
      <c r="C37" s="30">
        <f t="shared" si="0"/>
        <v>1.2942539585892421E-2</v>
      </c>
      <c r="D37" s="9">
        <f t="shared" si="1"/>
        <v>1.6949152542372881E-2</v>
      </c>
      <c r="E37" s="9">
        <f t="shared" si="2"/>
        <v>2.1936507772699019E-4</v>
      </c>
      <c r="F37" s="10">
        <f t="shared" si="3"/>
        <v>1.1732238725580366E-7</v>
      </c>
      <c r="H37" s="5">
        <v>42064</v>
      </c>
      <c r="I37" s="6">
        <v>124.43</v>
      </c>
      <c r="J37" s="30">
        <f t="shared" si="4"/>
        <v>-3.1371685975386754E-2</v>
      </c>
      <c r="K37" s="9">
        <f t="shared" si="5"/>
        <v>1.6949152542372881E-2</v>
      </c>
      <c r="L37" s="9">
        <f t="shared" si="6"/>
        <v>-5.317234911082501E-4</v>
      </c>
      <c r="M37" s="10">
        <f t="shared" si="7"/>
        <v>3.2950878326579262E-5</v>
      </c>
      <c r="O37" s="5">
        <v>42064</v>
      </c>
      <c r="P37" s="6">
        <v>104.889999</v>
      </c>
      <c r="Q37" s="30">
        <f t="shared" si="8"/>
        <v>7.7824460456872302E-3</v>
      </c>
      <c r="R37" s="9">
        <f t="shared" si="9"/>
        <v>1.6949152542372881E-2</v>
      </c>
      <c r="S37" s="9">
        <f t="shared" si="10"/>
        <v>1.3190586518113949E-4</v>
      </c>
      <c r="T37" s="10">
        <f t="shared" si="11"/>
        <v>8.2991355517842794E-7</v>
      </c>
      <c r="V37" s="5">
        <v>42064</v>
      </c>
      <c r="W37" s="6">
        <v>52.779998999999997</v>
      </c>
      <c r="X37" s="30">
        <f t="shared" si="12"/>
        <v>0.10187884752071619</v>
      </c>
      <c r="Y37" s="9">
        <f t="shared" si="13"/>
        <v>1.6949152542372881E-2</v>
      </c>
      <c r="Z37" s="9">
        <f t="shared" si="14"/>
        <v>1.7267601274697658E-3</v>
      </c>
      <c r="AA37" s="10">
        <f t="shared" si="15"/>
        <v>9.5896412350448035E-5</v>
      </c>
      <c r="AC37" s="5">
        <v>42064</v>
      </c>
      <c r="AD37" s="6">
        <v>80.029999000000004</v>
      </c>
      <c r="AE37" s="30">
        <f t="shared" si="16"/>
        <v>-3.4620059478406295E-2</v>
      </c>
      <c r="AF37" s="9">
        <f t="shared" si="17"/>
        <v>1.6949152542372881E-2</v>
      </c>
      <c r="AG37" s="9">
        <f t="shared" si="18"/>
        <v>-5.8678066912553044E-4</v>
      </c>
      <c r="AH37" s="10">
        <f t="shared" si="19"/>
        <v>2.6768363384989429E-5</v>
      </c>
      <c r="AJ37" s="5">
        <v>42064</v>
      </c>
      <c r="AK37" s="6">
        <v>10.96</v>
      </c>
      <c r="AL37" s="30">
        <f t="shared" si="20"/>
        <v>-0.15821812596006135</v>
      </c>
      <c r="AM37" s="9">
        <f t="shared" si="21"/>
        <v>1.6949152542372881E-2</v>
      </c>
      <c r="AN37" s="9">
        <f t="shared" si="22"/>
        <v>-2.6816631518654468E-3</v>
      </c>
      <c r="AO37" s="10">
        <f t="shared" si="23"/>
        <v>4.127690643227508E-4</v>
      </c>
      <c r="AQ37" s="5">
        <v>42064</v>
      </c>
      <c r="AR37" s="6">
        <v>15.39</v>
      </c>
      <c r="AS37" s="30">
        <f t="shared" si="24"/>
        <v>-2.6565464895635715E-2</v>
      </c>
      <c r="AT37" s="9">
        <f t="shared" si="25"/>
        <v>1.6949152542372881E-2</v>
      </c>
      <c r="AU37" s="9">
        <f t="shared" si="26"/>
        <v>-4.5026211687518162E-4</v>
      </c>
      <c r="AV37" s="10">
        <f t="shared" si="27"/>
        <v>3.7994656655293552E-5</v>
      </c>
      <c r="AX37" s="5">
        <v>42064</v>
      </c>
      <c r="AY37" s="6">
        <v>82.25</v>
      </c>
      <c r="AZ37" s="30">
        <f t="shared" si="28"/>
        <v>-2.0016680567139344E-2</v>
      </c>
      <c r="BA37" s="9">
        <f t="shared" si="29"/>
        <v>1.6949152542372881E-2</v>
      </c>
      <c r="BB37" s="9">
        <f t="shared" si="30"/>
        <v>-3.3926577232439568E-4</v>
      </c>
      <c r="BC37" s="10">
        <f t="shared" si="31"/>
        <v>9.0238821256458579E-6</v>
      </c>
    </row>
    <row r="38" spans="1:55" x14ac:dyDescent="0.15">
      <c r="A38" s="5">
        <v>42095</v>
      </c>
      <c r="B38" s="6">
        <v>49.580002</v>
      </c>
      <c r="C38" s="30">
        <f t="shared" si="0"/>
        <v>4.7096179391602044E-2</v>
      </c>
      <c r="D38" s="9">
        <f t="shared" si="1"/>
        <v>1.6949152542372881E-2</v>
      </c>
      <c r="E38" s="9">
        <f t="shared" si="2"/>
        <v>7.9824032867122107E-4</v>
      </c>
      <c r="F38" s="10">
        <f t="shared" si="3"/>
        <v>1.6842008466495231E-5</v>
      </c>
      <c r="H38" s="5">
        <v>42095</v>
      </c>
      <c r="I38" s="6">
        <v>125.150002</v>
      </c>
      <c r="J38" s="30">
        <f t="shared" si="4"/>
        <v>5.7864019930884414E-3</v>
      </c>
      <c r="K38" s="9">
        <f t="shared" si="5"/>
        <v>1.6949152542372881E-2</v>
      </c>
      <c r="L38" s="9">
        <f t="shared" si="6"/>
        <v>9.8074610052346458E-5</v>
      </c>
      <c r="M38" s="10">
        <f t="shared" si="7"/>
        <v>8.1489356721064882E-7</v>
      </c>
      <c r="O38" s="5">
        <v>42095</v>
      </c>
      <c r="P38" s="6">
        <v>108.720001</v>
      </c>
      <c r="Q38" s="30">
        <f t="shared" si="8"/>
        <v>3.6514463118642926E-2</v>
      </c>
      <c r="R38" s="9">
        <f t="shared" si="9"/>
        <v>1.6949152542372881E-2</v>
      </c>
      <c r="S38" s="9">
        <f t="shared" si="10"/>
        <v>6.1888920540072753E-4</v>
      </c>
      <c r="T38" s="10">
        <f t="shared" si="11"/>
        <v>8.0066027656095854E-6</v>
      </c>
      <c r="V38" s="5">
        <v>42095</v>
      </c>
      <c r="W38" s="6">
        <v>48.290000999999997</v>
      </c>
      <c r="X38" s="30">
        <f t="shared" si="12"/>
        <v>-8.5070066030126346E-2</v>
      </c>
      <c r="Y38" s="9">
        <f t="shared" si="13"/>
        <v>1.6949152542372881E-2</v>
      </c>
      <c r="Z38" s="9">
        <f t="shared" si="14"/>
        <v>-1.4418655259343448E-3</v>
      </c>
      <c r="AA38" s="10">
        <f t="shared" si="15"/>
        <v>2.1158623542190746E-4</v>
      </c>
      <c r="AC38" s="5">
        <v>42095</v>
      </c>
      <c r="AD38" s="6">
        <v>86.879997000000003</v>
      </c>
      <c r="AE38" s="30">
        <f t="shared" si="16"/>
        <v>8.5592878740383238E-2</v>
      </c>
      <c r="AF38" s="9">
        <f t="shared" si="17"/>
        <v>1.6949152542372881E-2</v>
      </c>
      <c r="AG38" s="9">
        <f t="shared" si="18"/>
        <v>1.4507267583115803E-3</v>
      </c>
      <c r="AH38" s="10">
        <f t="shared" si="19"/>
        <v>1.0975865191779645E-4</v>
      </c>
      <c r="AJ38" s="5">
        <v>42095</v>
      </c>
      <c r="AK38" s="6">
        <v>13.02</v>
      </c>
      <c r="AL38" s="30">
        <f t="shared" si="20"/>
        <v>0.18795620437956195</v>
      </c>
      <c r="AM38" s="9">
        <f t="shared" si="21"/>
        <v>1.6949152542372881E-2</v>
      </c>
      <c r="AN38" s="9">
        <f t="shared" si="22"/>
        <v>3.1856983793146095E-3</v>
      </c>
      <c r="AO38" s="10">
        <f t="shared" si="23"/>
        <v>6.1262884362246999E-4</v>
      </c>
      <c r="AQ38" s="5">
        <v>42095</v>
      </c>
      <c r="AR38" s="6">
        <v>15.93</v>
      </c>
      <c r="AS38" s="30">
        <f t="shared" si="24"/>
        <v>3.5087719298245501E-2</v>
      </c>
      <c r="AT38" s="9">
        <f t="shared" si="25"/>
        <v>1.6949152542372881E-2</v>
      </c>
      <c r="AU38" s="9">
        <f t="shared" si="26"/>
        <v>5.9470710674992377E-4</v>
      </c>
      <c r="AV38" s="10">
        <f t="shared" si="27"/>
        <v>3.4692054613225514E-6</v>
      </c>
      <c r="AX38" s="5">
        <v>42095</v>
      </c>
      <c r="AY38" s="6">
        <v>78.050003000000004</v>
      </c>
      <c r="AZ38" s="30">
        <f t="shared" si="28"/>
        <v>-5.1063793313069872E-2</v>
      </c>
      <c r="BA38" s="9">
        <f t="shared" si="29"/>
        <v>1.6949152542372881E-2</v>
      </c>
      <c r="BB38" s="9">
        <f t="shared" si="30"/>
        <v>-8.6548802225542155E-4</v>
      </c>
      <c r="BC38" s="10">
        <f t="shared" si="31"/>
        <v>4.9645658218585271E-5</v>
      </c>
    </row>
    <row r="39" spans="1:55" x14ac:dyDescent="0.15">
      <c r="A39" s="5">
        <v>42125</v>
      </c>
      <c r="B39" s="6">
        <v>51.959999000000003</v>
      </c>
      <c r="C39" s="30">
        <f t="shared" si="0"/>
        <v>4.8003164663042996E-2</v>
      </c>
      <c r="D39" s="9">
        <f t="shared" si="1"/>
        <v>1.6949152542372881E-2</v>
      </c>
      <c r="E39" s="9">
        <f t="shared" si="2"/>
        <v>8.136129603905593E-4</v>
      </c>
      <c r="F39" s="10">
        <f t="shared" si="3"/>
        <v>1.7825123901052696E-5</v>
      </c>
      <c r="H39" s="5">
        <v>42125</v>
      </c>
      <c r="I39" s="6">
        <v>130.279999</v>
      </c>
      <c r="J39" s="30">
        <f t="shared" si="4"/>
        <v>4.0990786400466828E-2</v>
      </c>
      <c r="K39" s="9">
        <f t="shared" si="5"/>
        <v>1.6949152542372881E-2</v>
      </c>
      <c r="L39" s="9">
        <f t="shared" si="6"/>
        <v>6.9475909153333601E-4</v>
      </c>
      <c r="M39" s="10">
        <f t="shared" si="7"/>
        <v>1.3546123776203758E-5</v>
      </c>
      <c r="O39" s="5">
        <v>42125</v>
      </c>
      <c r="P39" s="6">
        <v>110.370003</v>
      </c>
      <c r="Q39" s="30">
        <f t="shared" si="8"/>
        <v>1.5176618697786859E-2</v>
      </c>
      <c r="R39" s="9">
        <f t="shared" si="9"/>
        <v>1.6949152542372881E-2</v>
      </c>
      <c r="S39" s="9">
        <f t="shared" si="10"/>
        <v>2.5723082538621793E-4</v>
      </c>
      <c r="T39" s="10">
        <f t="shared" si="11"/>
        <v>2.6670377952345125E-9</v>
      </c>
      <c r="V39" s="5">
        <v>42125</v>
      </c>
      <c r="W39" s="6">
        <v>42.369999</v>
      </c>
      <c r="X39" s="30">
        <f t="shared" si="12"/>
        <v>-0.12259270816747336</v>
      </c>
      <c r="Y39" s="9">
        <f t="shared" si="13"/>
        <v>1.6949152542372881E-2</v>
      </c>
      <c r="Z39" s="9">
        <f t="shared" si="14"/>
        <v>-2.0778425113131081E-3</v>
      </c>
      <c r="AA39" s="10">
        <f t="shared" si="15"/>
        <v>3.7756516088662684E-4</v>
      </c>
      <c r="AC39" s="5">
        <v>42125</v>
      </c>
      <c r="AD39" s="6">
        <v>85.32</v>
      </c>
      <c r="AE39" s="30">
        <f t="shared" si="16"/>
        <v>-1.7955767194605343E-2</v>
      </c>
      <c r="AF39" s="9">
        <f t="shared" si="17"/>
        <v>1.6949152542372881E-2</v>
      </c>
      <c r="AG39" s="9">
        <f t="shared" si="18"/>
        <v>-3.0433503719670072E-4</v>
      </c>
      <c r="AH39" s="10">
        <f t="shared" si="19"/>
        <v>9.025873183771271E-6</v>
      </c>
      <c r="AJ39" s="5">
        <v>42125</v>
      </c>
      <c r="AK39" s="6">
        <v>11.86</v>
      </c>
      <c r="AL39" s="30">
        <f t="shared" si="20"/>
        <v>-8.9093701996927788E-2</v>
      </c>
      <c r="AM39" s="9">
        <f t="shared" si="21"/>
        <v>1.6949152542372881E-2</v>
      </c>
      <c r="AN39" s="9">
        <f t="shared" si="22"/>
        <v>-1.5100627457106405E-3</v>
      </c>
      <c r="AO39" s="10">
        <f t="shared" si="23"/>
        <v>1.2808547486432305E-4</v>
      </c>
      <c r="AQ39" s="5">
        <v>42125</v>
      </c>
      <c r="AR39" s="6">
        <v>16.5</v>
      </c>
      <c r="AS39" s="30">
        <f t="shared" si="24"/>
        <v>3.5781544256120457E-2</v>
      </c>
      <c r="AT39" s="9">
        <f t="shared" si="25"/>
        <v>1.6949152542372881E-2</v>
      </c>
      <c r="AU39" s="9">
        <f t="shared" si="26"/>
        <v>6.0646685179865185E-4</v>
      </c>
      <c r="AV39" s="10">
        <f t="shared" si="27"/>
        <v>3.8138521527974795E-6</v>
      </c>
      <c r="AX39" s="5">
        <v>42125</v>
      </c>
      <c r="AY39" s="6">
        <v>74.269997000000004</v>
      </c>
      <c r="AZ39" s="30">
        <f t="shared" si="28"/>
        <v>-4.8430568285820597E-2</v>
      </c>
      <c r="BA39" s="9">
        <f t="shared" si="29"/>
        <v>1.6949152542372881E-2</v>
      </c>
      <c r="BB39" s="9">
        <f t="shared" si="30"/>
        <v>-8.208570895901796E-4</v>
      </c>
      <c r="BC39" s="10">
        <f t="shared" si="31"/>
        <v>4.4932230862869453E-5</v>
      </c>
    </row>
    <row r="40" spans="1:55" x14ac:dyDescent="0.15">
      <c r="A40" s="5">
        <v>42156</v>
      </c>
      <c r="B40" s="6">
        <v>53.619999</v>
      </c>
      <c r="C40" s="30">
        <f t="shared" si="0"/>
        <v>3.1947652654881642E-2</v>
      </c>
      <c r="D40" s="9">
        <f t="shared" si="1"/>
        <v>1.6949152542372881E-2</v>
      </c>
      <c r="E40" s="9">
        <f t="shared" si="2"/>
        <v>5.4148563821833286E-4</v>
      </c>
      <c r="F40" s="10">
        <f t="shared" si="3"/>
        <v>4.5442788312045744E-6</v>
      </c>
      <c r="H40" s="5">
        <v>42156</v>
      </c>
      <c r="I40" s="6">
        <v>125.43</v>
      </c>
      <c r="J40" s="30">
        <f t="shared" si="4"/>
        <v>-3.7227502588482508E-2</v>
      </c>
      <c r="K40" s="9">
        <f t="shared" si="5"/>
        <v>1.6949152542372881E-2</v>
      </c>
      <c r="L40" s="9">
        <f t="shared" si="6"/>
        <v>-6.3097462014377137E-4</v>
      </c>
      <c r="M40" s="10">
        <f t="shared" si="7"/>
        <v>4.2284430350928813E-5</v>
      </c>
      <c r="O40" s="5">
        <v>42156</v>
      </c>
      <c r="P40" s="6">
        <v>114.139999</v>
      </c>
      <c r="Q40" s="30">
        <f t="shared" si="8"/>
        <v>3.4157795574219607E-2</v>
      </c>
      <c r="R40" s="9">
        <f t="shared" si="9"/>
        <v>1.6949152542372881E-2</v>
      </c>
      <c r="S40" s="9">
        <f t="shared" si="10"/>
        <v>5.7894568769863738E-4</v>
      </c>
      <c r="T40" s="10">
        <f t="shared" si="11"/>
        <v>6.3644296145902385E-6</v>
      </c>
      <c r="V40" s="5">
        <v>42156</v>
      </c>
      <c r="W40" s="6">
        <v>39.939999</v>
      </c>
      <c r="X40" s="30">
        <f t="shared" si="12"/>
        <v>-5.7351901282792106E-2</v>
      </c>
      <c r="Y40" s="9">
        <f t="shared" si="13"/>
        <v>1.6949152542372881E-2</v>
      </c>
      <c r="Z40" s="9">
        <f t="shared" si="14"/>
        <v>-9.7206612343715432E-4</v>
      </c>
      <c r="AA40" s="10">
        <f t="shared" si="15"/>
        <v>1.1962685924287345E-4</v>
      </c>
      <c r="AC40" s="5">
        <v>42156</v>
      </c>
      <c r="AD40" s="6">
        <v>84.82</v>
      </c>
      <c r="AE40" s="30">
        <f t="shared" si="16"/>
        <v>-5.8602906704172675E-3</v>
      </c>
      <c r="AF40" s="9">
        <f t="shared" si="17"/>
        <v>1.6949152542372881E-2</v>
      </c>
      <c r="AG40" s="9">
        <f t="shared" si="18"/>
        <v>-9.9326960515546905E-5</v>
      </c>
      <c r="AH40" s="10">
        <f t="shared" si="19"/>
        <v>2.0437910026157578E-6</v>
      </c>
      <c r="AJ40" s="5">
        <v>42156</v>
      </c>
      <c r="AK40" s="6">
        <v>10.66</v>
      </c>
      <c r="AL40" s="30">
        <f t="shared" si="20"/>
        <v>-0.1011804384485665</v>
      </c>
      <c r="AM40" s="9">
        <f t="shared" si="21"/>
        <v>1.6949152542372881E-2</v>
      </c>
      <c r="AN40" s="9">
        <f t="shared" si="22"/>
        <v>-1.7149226855689237E-3</v>
      </c>
      <c r="AO40" s="10">
        <f t="shared" si="23"/>
        <v>1.6617902612321237E-4</v>
      </c>
      <c r="AQ40" s="5">
        <v>42156</v>
      </c>
      <c r="AR40" s="6">
        <v>17.02</v>
      </c>
      <c r="AS40" s="30">
        <f t="shared" si="24"/>
        <v>3.1515151515151496E-2</v>
      </c>
      <c r="AT40" s="9">
        <f t="shared" si="25"/>
        <v>1.6949152542372881E-2</v>
      </c>
      <c r="AU40" s="9">
        <f t="shared" si="26"/>
        <v>5.341551104262965E-4</v>
      </c>
      <c r="AV40" s="10">
        <f t="shared" si="27"/>
        <v>1.9529269129671975E-6</v>
      </c>
      <c r="AX40" s="5">
        <v>42156</v>
      </c>
      <c r="AY40" s="6">
        <v>70.930000000000007</v>
      </c>
      <c r="AZ40" s="30">
        <f t="shared" si="28"/>
        <v>-4.4971012991962267E-2</v>
      </c>
      <c r="BA40" s="9">
        <f t="shared" si="29"/>
        <v>1.6949152542372881E-2</v>
      </c>
      <c r="BB40" s="9">
        <f t="shared" si="30"/>
        <v>-7.6222055918580116E-4</v>
      </c>
      <c r="BC40" s="10">
        <f t="shared" si="31"/>
        <v>3.9096946088920137E-5</v>
      </c>
    </row>
    <row r="41" spans="1:55" x14ac:dyDescent="0.15">
      <c r="A41" s="5">
        <v>42186</v>
      </c>
      <c r="B41" s="6">
        <v>57.93</v>
      </c>
      <c r="C41" s="30">
        <f t="shared" si="0"/>
        <v>8.0380475202918245E-2</v>
      </c>
      <c r="D41" s="9">
        <f t="shared" si="1"/>
        <v>1.6949152542372881E-2</v>
      </c>
      <c r="E41" s="9">
        <f t="shared" si="2"/>
        <v>1.3623809356426821E-3</v>
      </c>
      <c r="F41" s="10">
        <f t="shared" si="3"/>
        <v>7.1185463666389006E-5</v>
      </c>
      <c r="H41" s="5">
        <v>42186</v>
      </c>
      <c r="I41" s="6">
        <v>121.300003</v>
      </c>
      <c r="J41" s="30">
        <f t="shared" si="4"/>
        <v>-3.2926708124053294E-2</v>
      </c>
      <c r="K41" s="9">
        <f t="shared" si="5"/>
        <v>1.6949152542372881E-2</v>
      </c>
      <c r="L41" s="9">
        <f t="shared" si="6"/>
        <v>-5.5807979871276775E-4</v>
      </c>
      <c r="M41" s="10">
        <f t="shared" si="7"/>
        <v>3.5316066018745794E-5</v>
      </c>
      <c r="O41" s="5">
        <v>42186</v>
      </c>
      <c r="P41" s="6">
        <v>120</v>
      </c>
      <c r="Q41" s="30">
        <f t="shared" si="8"/>
        <v>5.1340468296306785E-2</v>
      </c>
      <c r="R41" s="9">
        <f t="shared" si="9"/>
        <v>1.6949152542372881E-2</v>
      </c>
      <c r="S41" s="9">
        <f t="shared" si="10"/>
        <v>8.7017742875096244E-4</v>
      </c>
      <c r="T41" s="10">
        <f t="shared" si="11"/>
        <v>2.2655463451703212E-5</v>
      </c>
      <c r="V41" s="5">
        <v>42186</v>
      </c>
      <c r="W41" s="6">
        <v>40.099997999999999</v>
      </c>
      <c r="X41" s="30">
        <f t="shared" si="12"/>
        <v>4.0059840762640686E-3</v>
      </c>
      <c r="Y41" s="9">
        <f t="shared" si="13"/>
        <v>1.6949152542372881E-2</v>
      </c>
      <c r="Z41" s="9">
        <f t="shared" si="14"/>
        <v>6.7898035190916417E-5</v>
      </c>
      <c r="AA41" s="10">
        <f t="shared" si="15"/>
        <v>8.6983123720718519E-6</v>
      </c>
      <c r="AC41" s="5">
        <v>42186</v>
      </c>
      <c r="AD41" s="6">
        <v>78.629997000000003</v>
      </c>
      <c r="AE41" s="30">
        <f t="shared" si="16"/>
        <v>-7.2978106578637014E-2</v>
      </c>
      <c r="AF41" s="9">
        <f t="shared" si="17"/>
        <v>1.6949152542372881E-2</v>
      </c>
      <c r="AG41" s="9">
        <f t="shared" si="18"/>
        <v>-1.2369170606548647E-3</v>
      </c>
      <c r="AH41" s="10">
        <f t="shared" si="19"/>
        <v>1.0338024322151661E-4</v>
      </c>
      <c r="AJ41" s="5">
        <v>42186</v>
      </c>
      <c r="AK41" s="6">
        <v>7.06</v>
      </c>
      <c r="AL41" s="30">
        <f t="shared" si="20"/>
        <v>-0.33771106941838658</v>
      </c>
      <c r="AM41" s="9">
        <f t="shared" si="21"/>
        <v>1.6949152542372881E-2</v>
      </c>
      <c r="AN41" s="9">
        <f t="shared" si="22"/>
        <v>-5.7239164308201113E-3</v>
      </c>
      <c r="AO41" s="10">
        <f t="shared" si="23"/>
        <v>1.9083538593977541E-3</v>
      </c>
      <c r="AQ41" s="5">
        <v>42186</v>
      </c>
      <c r="AR41" s="6">
        <v>17.879999000000002</v>
      </c>
      <c r="AS41" s="30">
        <f t="shared" si="24"/>
        <v>5.0528730904817909E-2</v>
      </c>
      <c r="AT41" s="9">
        <f t="shared" si="25"/>
        <v>1.6949152542372881E-2</v>
      </c>
      <c r="AU41" s="9">
        <f t="shared" si="26"/>
        <v>8.5641916787826964E-4</v>
      </c>
      <c r="AV41" s="10">
        <f t="shared" si="27"/>
        <v>1.4998802983488405E-5</v>
      </c>
      <c r="AX41" s="5">
        <v>42186</v>
      </c>
      <c r="AY41" s="6">
        <v>71.980002999999996</v>
      </c>
      <c r="AZ41" s="30">
        <f t="shared" si="28"/>
        <v>1.4803369519244214E-2</v>
      </c>
      <c r="BA41" s="9">
        <f t="shared" si="29"/>
        <v>1.6949152542372881E-2</v>
      </c>
      <c r="BB41" s="9">
        <f t="shared" si="30"/>
        <v>2.5090456812278328E-4</v>
      </c>
      <c r="BC41" s="10">
        <f t="shared" si="31"/>
        <v>2.3384730818054303E-6</v>
      </c>
    </row>
    <row r="42" spans="1:55" x14ac:dyDescent="0.15">
      <c r="A42" s="5">
        <v>42217</v>
      </c>
      <c r="B42" s="6">
        <v>55.950001</v>
      </c>
      <c r="C42" s="30">
        <f t="shared" si="0"/>
        <v>-3.4179164508890025E-2</v>
      </c>
      <c r="D42" s="9">
        <f t="shared" si="1"/>
        <v>1.6949152542372881E-2</v>
      </c>
      <c r="E42" s="9">
        <f t="shared" si="2"/>
        <v>-5.7930787303203429E-4</v>
      </c>
      <c r="F42" s="10">
        <f t="shared" si="3"/>
        <v>4.1954727363243798E-5</v>
      </c>
      <c r="H42" s="5">
        <v>42217</v>
      </c>
      <c r="I42" s="6">
        <v>112.91999800000001</v>
      </c>
      <c r="J42" s="30">
        <f t="shared" si="4"/>
        <v>-6.9084952949259204E-2</v>
      </c>
      <c r="K42" s="9">
        <f t="shared" si="5"/>
        <v>1.6949152542372881E-2</v>
      </c>
      <c r="L42" s="9">
        <f t="shared" si="6"/>
        <v>-1.1709314059196476E-3</v>
      </c>
      <c r="M42" s="10">
        <f t="shared" si="7"/>
        <v>1.1342536951733477E-4</v>
      </c>
      <c r="O42" s="5">
        <v>42217</v>
      </c>
      <c r="P42" s="6">
        <v>101.879997</v>
      </c>
      <c r="Q42" s="30">
        <f t="shared" si="8"/>
        <v>-0.15100002499999998</v>
      </c>
      <c r="R42" s="9">
        <f t="shared" si="9"/>
        <v>1.6949152542372881E-2</v>
      </c>
      <c r="S42" s="9">
        <f t="shared" si="10"/>
        <v>-2.5593224576271182E-3</v>
      </c>
      <c r="T42" s="10">
        <f t="shared" si="11"/>
        <v>4.6581349621887391E-4</v>
      </c>
      <c r="V42" s="5">
        <v>42217</v>
      </c>
      <c r="W42" s="6">
        <v>38.979999999999997</v>
      </c>
      <c r="X42" s="30">
        <f t="shared" si="12"/>
        <v>-2.7930126081303075E-2</v>
      </c>
      <c r="Y42" s="9">
        <f t="shared" si="13"/>
        <v>1.6949152542372881E-2</v>
      </c>
      <c r="Z42" s="9">
        <f t="shared" si="14"/>
        <v>-4.7339196747971313E-4</v>
      </c>
      <c r="AA42" s="10">
        <f t="shared" si="15"/>
        <v>5.0509698449278774E-5</v>
      </c>
      <c r="AC42" s="5">
        <v>42217</v>
      </c>
      <c r="AD42" s="6">
        <v>75.660004000000001</v>
      </c>
      <c r="AE42" s="30">
        <f t="shared" si="16"/>
        <v>-3.777175522466325E-2</v>
      </c>
      <c r="AF42" s="9">
        <f t="shared" si="17"/>
        <v>1.6949152542372881E-2</v>
      </c>
      <c r="AG42" s="9">
        <f t="shared" si="18"/>
        <v>-6.4019924109598729E-4</v>
      </c>
      <c r="AH42" s="10">
        <f t="shared" si="19"/>
        <v>3.1182519072179405E-5</v>
      </c>
      <c r="AJ42" s="5">
        <v>42217</v>
      </c>
      <c r="AK42" s="6">
        <v>6.95</v>
      </c>
      <c r="AL42" s="30">
        <f t="shared" si="20"/>
        <v>-1.5580736543909235E-2</v>
      </c>
      <c r="AM42" s="9">
        <f t="shared" si="21"/>
        <v>1.6949152542372881E-2</v>
      </c>
      <c r="AN42" s="9">
        <f t="shared" si="22"/>
        <v>-2.6408028040524127E-4</v>
      </c>
      <c r="AO42" s="10">
        <f t="shared" si="23"/>
        <v>3.0517030879847518E-6</v>
      </c>
      <c r="AQ42" s="5">
        <v>42217</v>
      </c>
      <c r="AR42" s="6">
        <v>16.440000999999999</v>
      </c>
      <c r="AS42" s="30">
        <f t="shared" si="24"/>
        <v>-8.0536805399150313E-2</v>
      </c>
      <c r="AT42" s="9">
        <f t="shared" si="25"/>
        <v>1.6949152542372881E-2</v>
      </c>
      <c r="AU42" s="9">
        <f t="shared" si="26"/>
        <v>-1.3650305999855985E-3</v>
      </c>
      <c r="AV42" s="10">
        <f t="shared" si="27"/>
        <v>1.7398798781123216E-4</v>
      </c>
      <c r="AX42" s="5">
        <v>42217</v>
      </c>
      <c r="AY42" s="6">
        <v>64.730002999999996</v>
      </c>
      <c r="AZ42" s="30">
        <f t="shared" si="28"/>
        <v>-0.10072241869731513</v>
      </c>
      <c r="BA42" s="9">
        <f t="shared" si="29"/>
        <v>1.6949152542372881E-2</v>
      </c>
      <c r="BB42" s="9">
        <f t="shared" si="30"/>
        <v>-1.7071596389375446E-3</v>
      </c>
      <c r="BC42" s="10">
        <f t="shared" si="31"/>
        <v>1.8254630694441453E-4</v>
      </c>
    </row>
    <row r="43" spans="1:55" x14ac:dyDescent="0.15">
      <c r="A43" s="5">
        <v>42248</v>
      </c>
      <c r="B43" s="6">
        <v>56.84</v>
      </c>
      <c r="C43" s="30">
        <f t="shared" si="0"/>
        <v>1.5907041717479142E-2</v>
      </c>
      <c r="D43" s="9">
        <f t="shared" si="1"/>
        <v>1.6949152542372881E-2</v>
      </c>
      <c r="E43" s="9">
        <f t="shared" si="2"/>
        <v>2.6961087656744308E-4</v>
      </c>
      <c r="F43" s="10">
        <f t="shared" si="3"/>
        <v>1.8854481024644541E-9</v>
      </c>
      <c r="H43" s="5">
        <v>42248</v>
      </c>
      <c r="I43" s="6">
        <v>110.300003</v>
      </c>
      <c r="J43" s="30">
        <f t="shared" si="4"/>
        <v>-2.320222322356047E-2</v>
      </c>
      <c r="K43" s="9">
        <f t="shared" si="5"/>
        <v>1.6949152542372881E-2</v>
      </c>
      <c r="L43" s="9">
        <f t="shared" si="6"/>
        <v>-3.9325802073831304E-4</v>
      </c>
      <c r="M43" s="10">
        <f t="shared" si="7"/>
        <v>2.187163608925316E-5</v>
      </c>
      <c r="O43" s="5">
        <v>42248</v>
      </c>
      <c r="P43" s="6">
        <v>102.199997</v>
      </c>
      <c r="Q43" s="30">
        <f t="shared" si="8"/>
        <v>3.1409502299062364E-3</v>
      </c>
      <c r="R43" s="9">
        <f t="shared" si="9"/>
        <v>1.6949152542372881E-2</v>
      </c>
      <c r="S43" s="9">
        <f t="shared" si="10"/>
        <v>5.3236444574681976E-5</v>
      </c>
      <c r="T43" s="10">
        <f t="shared" si="11"/>
        <v>2.2960346858754192E-6</v>
      </c>
      <c r="V43" s="5">
        <v>42248</v>
      </c>
      <c r="W43" s="6">
        <v>38.830002</v>
      </c>
      <c r="X43" s="30">
        <f t="shared" si="12"/>
        <v>-3.8480759363775929E-3</v>
      </c>
      <c r="Y43" s="9">
        <f t="shared" si="13"/>
        <v>1.6949152542372881E-2</v>
      </c>
      <c r="Z43" s="9">
        <f t="shared" si="14"/>
        <v>-6.5221626040298179E-5</v>
      </c>
      <c r="AA43" s="10">
        <f t="shared" si="15"/>
        <v>1.5775208481770605E-5</v>
      </c>
      <c r="AC43" s="5">
        <v>42248</v>
      </c>
      <c r="AD43" s="6">
        <v>65.360000999999997</v>
      </c>
      <c r="AE43" s="30">
        <f t="shared" si="16"/>
        <v>-0.13613537477476212</v>
      </c>
      <c r="AF43" s="9">
        <f t="shared" si="17"/>
        <v>1.6949152542372881E-2</v>
      </c>
      <c r="AG43" s="9">
        <f t="shared" si="18"/>
        <v>-2.3073792334705446E-3</v>
      </c>
      <c r="AH43" s="10">
        <f t="shared" si="19"/>
        <v>3.381914936293562E-4</v>
      </c>
      <c r="AJ43" s="5">
        <v>42248</v>
      </c>
      <c r="AK43" s="6">
        <v>6.75</v>
      </c>
      <c r="AL43" s="30">
        <f t="shared" si="20"/>
        <v>-2.877697841726623E-2</v>
      </c>
      <c r="AM43" s="9">
        <f t="shared" si="21"/>
        <v>1.6949152542372881E-2</v>
      </c>
      <c r="AN43" s="9">
        <f t="shared" si="22"/>
        <v>-4.8774539690281746E-4</v>
      </c>
      <c r="AO43" s="10">
        <f t="shared" si="23"/>
        <v>1.2005648450416982E-5</v>
      </c>
      <c r="AQ43" s="5">
        <v>42248</v>
      </c>
      <c r="AR43" s="6">
        <v>15.58</v>
      </c>
      <c r="AS43" s="30">
        <f t="shared" si="24"/>
        <v>-5.2311493168400558E-2</v>
      </c>
      <c r="AT43" s="9">
        <f t="shared" si="25"/>
        <v>1.6949152542372881E-2</v>
      </c>
      <c r="AU43" s="9">
        <f t="shared" si="26"/>
        <v>-8.8663547743051796E-4</v>
      </c>
      <c r="AV43" s="10">
        <f t="shared" si="27"/>
        <v>9.0550981919598479E-5</v>
      </c>
      <c r="AX43" s="5">
        <v>42248</v>
      </c>
      <c r="AY43" s="6">
        <v>64.839995999999999</v>
      </c>
      <c r="AZ43" s="30">
        <f t="shared" si="28"/>
        <v>1.6992583794566141E-3</v>
      </c>
      <c r="BA43" s="9">
        <f t="shared" si="29"/>
        <v>1.6949152542372881E-2</v>
      </c>
      <c r="BB43" s="9">
        <f t="shared" si="30"/>
        <v>2.8800989482315492E-5</v>
      </c>
      <c r="BC43" s="10">
        <f t="shared" si="31"/>
        <v>3.1259397998340666E-8</v>
      </c>
    </row>
    <row r="44" spans="1:55" x14ac:dyDescent="0.15">
      <c r="A44" s="5">
        <v>42278</v>
      </c>
      <c r="B44" s="6">
        <v>62.57</v>
      </c>
      <c r="C44" s="30">
        <f t="shared" si="0"/>
        <v>0.10080928923293442</v>
      </c>
      <c r="D44" s="9">
        <f t="shared" si="1"/>
        <v>1.6949152542372881E-2</v>
      </c>
      <c r="E44" s="9">
        <f t="shared" si="2"/>
        <v>1.7086320208971936E-3</v>
      </c>
      <c r="F44" s="10">
        <f t="shared" si="3"/>
        <v>1.2313792471826981E-4</v>
      </c>
      <c r="H44" s="5">
        <v>42278</v>
      </c>
      <c r="I44" s="6">
        <v>119.5</v>
      </c>
      <c r="J44" s="30">
        <f t="shared" si="4"/>
        <v>8.3408855392324899E-2</v>
      </c>
      <c r="K44" s="9">
        <f t="shared" si="5"/>
        <v>1.6949152542372881E-2</v>
      </c>
      <c r="L44" s="9">
        <f t="shared" si="6"/>
        <v>1.4137094134292355E-3</v>
      </c>
      <c r="M44" s="10">
        <f t="shared" si="7"/>
        <v>8.4692781653211553E-5</v>
      </c>
      <c r="O44" s="5">
        <v>42278</v>
      </c>
      <c r="P44" s="6">
        <v>113.739998</v>
      </c>
      <c r="Q44" s="30">
        <f t="shared" si="8"/>
        <v>0.1129158643713073</v>
      </c>
      <c r="R44" s="9">
        <f t="shared" si="9"/>
        <v>1.6949152542372881E-2</v>
      </c>
      <c r="S44" s="9">
        <f t="shared" si="10"/>
        <v>1.9138282096831745E-3</v>
      </c>
      <c r="T44" s="10">
        <f t="shared" si="11"/>
        <v>1.6323152473114331E-4</v>
      </c>
      <c r="V44" s="5">
        <v>42278</v>
      </c>
      <c r="W44" s="6">
        <v>46.220001000000003</v>
      </c>
      <c r="X44" s="30">
        <f t="shared" si="12"/>
        <v>0.19031672983174208</v>
      </c>
      <c r="Y44" s="9">
        <f t="shared" si="13"/>
        <v>1.6949152542372881E-2</v>
      </c>
      <c r="Z44" s="9">
        <f t="shared" si="14"/>
        <v>3.225707285283764E-3</v>
      </c>
      <c r="AA44" s="10">
        <f t="shared" si="15"/>
        <v>4.5395854526003219E-4</v>
      </c>
      <c r="AC44" s="5">
        <v>42278</v>
      </c>
      <c r="AD44" s="6">
        <v>72.989998</v>
      </c>
      <c r="AE44" s="30">
        <f t="shared" si="16"/>
        <v>0.11673801840976106</v>
      </c>
      <c r="AF44" s="9">
        <f t="shared" si="17"/>
        <v>1.6949152542372881E-2</v>
      </c>
      <c r="AG44" s="9">
        <f t="shared" si="18"/>
        <v>1.978610481521374E-3</v>
      </c>
      <c r="AH44" s="10">
        <f t="shared" si="19"/>
        <v>2.1115949812701104E-4</v>
      </c>
      <c r="AJ44" s="5">
        <v>42278</v>
      </c>
      <c r="AK44" s="6">
        <v>7.69</v>
      </c>
      <c r="AL44" s="30">
        <f t="shared" si="20"/>
        <v>0.13925925925925942</v>
      </c>
      <c r="AM44" s="9">
        <f t="shared" si="21"/>
        <v>1.6949152542372881E-2</v>
      </c>
      <c r="AN44" s="9">
        <f t="shared" si="22"/>
        <v>2.3603264281230408E-3</v>
      </c>
      <c r="AO44" s="10">
        <f t="shared" si="23"/>
        <v>3.3898473099550828E-4</v>
      </c>
      <c r="AQ44" s="5">
        <v>42278</v>
      </c>
      <c r="AR44" s="6">
        <v>16.780000999999999</v>
      </c>
      <c r="AS44" s="30">
        <f t="shared" si="24"/>
        <v>7.7021887034659731E-2</v>
      </c>
      <c r="AT44" s="9">
        <f t="shared" si="25"/>
        <v>1.6949152542372881E-2</v>
      </c>
      <c r="AU44" s="9">
        <f t="shared" si="26"/>
        <v>1.3054557124518597E-3</v>
      </c>
      <c r="AV44" s="10">
        <f t="shared" si="27"/>
        <v>5.3610863264729147E-5</v>
      </c>
      <c r="AX44" s="5">
        <v>42278</v>
      </c>
      <c r="AY44" s="6">
        <v>57.240001999999997</v>
      </c>
      <c r="AZ44" s="30">
        <f t="shared" si="28"/>
        <v>-0.11721151247449191</v>
      </c>
      <c r="BA44" s="9">
        <f t="shared" si="29"/>
        <v>1.6949152542372881E-2</v>
      </c>
      <c r="BB44" s="9">
        <f t="shared" si="30"/>
        <v>-1.9866358046524051E-3</v>
      </c>
      <c r="BC44" s="10">
        <f t="shared" si="31"/>
        <v>2.4516253701705848E-4</v>
      </c>
    </row>
    <row r="45" spans="1:55" x14ac:dyDescent="0.15">
      <c r="A45" s="5">
        <v>42309</v>
      </c>
      <c r="B45" s="6">
        <v>61.389999000000003</v>
      </c>
      <c r="C45" s="30">
        <f t="shared" si="0"/>
        <v>-1.8858894038676688E-2</v>
      </c>
      <c r="D45" s="9">
        <f t="shared" si="1"/>
        <v>1.6949152542372881E-2</v>
      </c>
      <c r="E45" s="9">
        <f t="shared" si="2"/>
        <v>-3.1964227184197777E-4</v>
      </c>
      <c r="F45" s="10">
        <f t="shared" si="3"/>
        <v>2.0094756798392926E-5</v>
      </c>
      <c r="H45" s="5">
        <v>42309</v>
      </c>
      <c r="I45" s="6">
        <v>118.300003</v>
      </c>
      <c r="J45" s="30">
        <f t="shared" si="4"/>
        <v>-1.004181589958153E-2</v>
      </c>
      <c r="K45" s="9">
        <f t="shared" si="5"/>
        <v>1.6949152542372881E-2</v>
      </c>
      <c r="L45" s="9">
        <f t="shared" si="6"/>
        <v>-1.702002694844327E-4</v>
      </c>
      <c r="M45" s="10">
        <f t="shared" si="7"/>
        <v>8.7815795660666976E-6</v>
      </c>
      <c r="O45" s="5">
        <v>42309</v>
      </c>
      <c r="P45" s="6">
        <v>113.470001</v>
      </c>
      <c r="Q45" s="30">
        <f t="shared" si="8"/>
        <v>-2.3738087282189069E-3</v>
      </c>
      <c r="R45" s="9">
        <f t="shared" si="9"/>
        <v>1.6949152542372881E-2</v>
      </c>
      <c r="S45" s="9">
        <f t="shared" si="10"/>
        <v>-4.0234046240998425E-5</v>
      </c>
      <c r="T45" s="10">
        <f t="shared" si="11"/>
        <v>4.9873057929051821E-6</v>
      </c>
      <c r="V45" s="5">
        <v>42309</v>
      </c>
      <c r="W45" s="6">
        <v>41.259998000000003</v>
      </c>
      <c r="X45" s="30">
        <f t="shared" si="12"/>
        <v>-0.10731291416458433</v>
      </c>
      <c r="Y45" s="9">
        <f t="shared" si="13"/>
        <v>1.6949152542372881E-2</v>
      </c>
      <c r="Z45" s="9">
        <f t="shared" si="14"/>
        <v>-1.8188629519421073E-3</v>
      </c>
      <c r="AA45" s="10">
        <f t="shared" si="15"/>
        <v>3.0421555982635496E-4</v>
      </c>
      <c r="AC45" s="5">
        <v>42309</v>
      </c>
      <c r="AD45" s="6">
        <v>72.650002000000001</v>
      </c>
      <c r="AE45" s="30">
        <f t="shared" si="16"/>
        <v>-4.6581176779865174E-3</v>
      </c>
      <c r="AF45" s="9">
        <f t="shared" si="17"/>
        <v>1.6949152542372881E-2</v>
      </c>
      <c r="AG45" s="9">
        <f t="shared" si="18"/>
        <v>-7.8951147084517238E-5</v>
      </c>
      <c r="AH45" s="10">
        <f t="shared" si="19"/>
        <v>1.6207902133076434E-6</v>
      </c>
      <c r="AJ45" s="5">
        <v>42309</v>
      </c>
      <c r="AK45" s="6">
        <v>7.34</v>
      </c>
      <c r="AL45" s="30">
        <f t="shared" si="20"/>
        <v>-4.5513654096228984E-2</v>
      </c>
      <c r="AM45" s="9">
        <f t="shared" si="21"/>
        <v>1.6949152542372881E-2</v>
      </c>
      <c r="AN45" s="9">
        <f t="shared" si="22"/>
        <v>-7.714178660377794E-4</v>
      </c>
      <c r="AO45" s="10">
        <f t="shared" si="23"/>
        <v>3.185300199373462E-5</v>
      </c>
      <c r="AQ45" s="5">
        <v>42309</v>
      </c>
      <c r="AR45" s="6">
        <v>17.43</v>
      </c>
      <c r="AS45" s="30">
        <f t="shared" si="24"/>
        <v>3.873652927672655E-2</v>
      </c>
      <c r="AT45" s="9">
        <f t="shared" si="25"/>
        <v>1.6949152542372881E-2</v>
      </c>
      <c r="AU45" s="9">
        <f t="shared" si="26"/>
        <v>6.5655134367333134E-4</v>
      </c>
      <c r="AV45" s="10">
        <f t="shared" si="27"/>
        <v>5.4644435185528451E-6</v>
      </c>
      <c r="AX45" s="5">
        <v>42309</v>
      </c>
      <c r="AY45" s="6">
        <v>58.84</v>
      </c>
      <c r="AZ45" s="30">
        <f t="shared" si="28"/>
        <v>2.7952444865393389E-2</v>
      </c>
      <c r="BA45" s="9">
        <f t="shared" si="29"/>
        <v>1.6949152542372881E-2</v>
      </c>
      <c r="BB45" s="9">
        <f t="shared" si="30"/>
        <v>4.7377025195582013E-4</v>
      </c>
      <c r="BC45" s="10">
        <f t="shared" si="31"/>
        <v>1.0504537879201192E-5</v>
      </c>
    </row>
    <row r="46" spans="1:55" x14ac:dyDescent="0.15">
      <c r="A46" s="5">
        <v>42339</v>
      </c>
      <c r="B46" s="6">
        <v>60.029998999999997</v>
      </c>
      <c r="C46" s="30">
        <f t="shared" si="0"/>
        <v>-2.2153445547376638E-2</v>
      </c>
      <c r="D46" s="9">
        <f t="shared" si="1"/>
        <v>1.6949152542372881E-2</v>
      </c>
      <c r="E46" s="9">
        <f t="shared" si="2"/>
        <v>-3.7548212792163792E-4</v>
      </c>
      <c r="F46" s="10">
        <f t="shared" si="3"/>
        <v>2.4124125382049386E-5</v>
      </c>
      <c r="H46" s="5">
        <v>42339</v>
      </c>
      <c r="I46" s="6">
        <v>105.260002</v>
      </c>
      <c r="J46" s="30">
        <f t="shared" si="4"/>
        <v>-0.11022823896293565</v>
      </c>
      <c r="K46" s="9">
        <f t="shared" si="5"/>
        <v>1.6949152542372881E-2</v>
      </c>
      <c r="L46" s="9">
        <f t="shared" si="6"/>
        <v>-1.8682752366599264E-3</v>
      </c>
      <c r="M46" s="10">
        <f t="shared" si="7"/>
        <v>2.5620914089139049E-4</v>
      </c>
      <c r="O46" s="5">
        <v>42339</v>
      </c>
      <c r="P46" s="6">
        <v>105.08000199999999</v>
      </c>
      <c r="Q46" s="30">
        <f t="shared" si="8"/>
        <v>-7.3940239059308799E-2</v>
      </c>
      <c r="R46" s="9">
        <f t="shared" si="9"/>
        <v>1.6949152542372881E-2</v>
      </c>
      <c r="S46" s="9">
        <f t="shared" si="10"/>
        <v>-1.2532243908357423E-3</v>
      </c>
      <c r="T46" s="10">
        <f t="shared" si="11"/>
        <v>1.3341135414979101E-4</v>
      </c>
      <c r="V46" s="5">
        <v>42339</v>
      </c>
      <c r="W46" s="6">
        <v>42.349997999999999</v>
      </c>
      <c r="X46" s="30">
        <f t="shared" si="12"/>
        <v>2.6417839380409092E-2</v>
      </c>
      <c r="Y46" s="9">
        <f t="shared" si="13"/>
        <v>1.6949152542372881E-2</v>
      </c>
      <c r="Z46" s="9">
        <f t="shared" si="14"/>
        <v>4.4775998949845918E-4</v>
      </c>
      <c r="AA46" s="10">
        <f t="shared" si="15"/>
        <v>9.9320228707297995E-10</v>
      </c>
      <c r="AC46" s="5">
        <v>42339</v>
      </c>
      <c r="AD46" s="6">
        <v>67.959998999999996</v>
      </c>
      <c r="AE46" s="30">
        <f t="shared" si="16"/>
        <v>-6.455613036321739E-2</v>
      </c>
      <c r="AF46" s="9">
        <f t="shared" si="17"/>
        <v>1.6949152542372881E-2</v>
      </c>
      <c r="AG46" s="9">
        <f t="shared" si="18"/>
        <v>-1.0941717010714812E-3</v>
      </c>
      <c r="AH46" s="10">
        <f t="shared" si="19"/>
        <v>8.2285937120028823E-5</v>
      </c>
      <c r="AJ46" s="5">
        <v>42339</v>
      </c>
      <c r="AK46" s="6">
        <v>7.38</v>
      </c>
      <c r="AL46" s="30">
        <f t="shared" si="20"/>
        <v>5.4495912806540314E-3</v>
      </c>
      <c r="AM46" s="9">
        <f t="shared" si="21"/>
        <v>1.6949152542372881E-2</v>
      </c>
      <c r="AN46" s="9">
        <f t="shared" si="22"/>
        <v>9.2365953909390362E-5</v>
      </c>
      <c r="AO46" s="10">
        <f t="shared" si="23"/>
        <v>9.8208701095605348E-7</v>
      </c>
      <c r="AQ46" s="5">
        <v>42339</v>
      </c>
      <c r="AR46" s="6">
        <v>16.829999999999998</v>
      </c>
      <c r="AS46" s="30">
        <f t="shared" si="24"/>
        <v>-3.4423407917383853E-2</v>
      </c>
      <c r="AT46" s="9">
        <f t="shared" si="25"/>
        <v>1.6949152542372881E-2</v>
      </c>
      <c r="AU46" s="9">
        <f t="shared" si="26"/>
        <v>-5.8344759182006524E-4</v>
      </c>
      <c r="AV46" s="10">
        <f t="shared" si="27"/>
        <v>5.1652934930708751E-5</v>
      </c>
      <c r="AX46" s="5">
        <v>42339</v>
      </c>
      <c r="AY46" s="6">
        <v>61.299999</v>
      </c>
      <c r="AZ46" s="30">
        <f t="shared" si="28"/>
        <v>4.1808276682528733E-2</v>
      </c>
      <c r="BA46" s="9">
        <f t="shared" si="29"/>
        <v>1.6949152542372881E-2</v>
      </c>
      <c r="BB46" s="9">
        <f t="shared" si="30"/>
        <v>7.0861485902591072E-4</v>
      </c>
      <c r="BC46" s="10">
        <f t="shared" si="31"/>
        <v>2.5451481540719572E-5</v>
      </c>
    </row>
    <row r="47" spans="1:55" x14ac:dyDescent="0.15">
      <c r="A47" s="5">
        <v>42370</v>
      </c>
      <c r="B47" s="6">
        <v>60.77</v>
      </c>
      <c r="C47" s="30">
        <f t="shared" si="0"/>
        <v>1.2327186612147045E-2</v>
      </c>
      <c r="D47" s="9">
        <f t="shared" si="1"/>
        <v>1.6949152542372881E-2</v>
      </c>
      <c r="E47" s="9">
        <f t="shared" si="2"/>
        <v>2.0893536630757704E-4</v>
      </c>
      <c r="F47" s="10">
        <f t="shared" si="3"/>
        <v>1.7862092709425533E-7</v>
      </c>
      <c r="H47" s="5">
        <v>42370</v>
      </c>
      <c r="I47" s="6">
        <v>97.339995999999999</v>
      </c>
      <c r="J47" s="30">
        <f t="shared" si="4"/>
        <v>-7.5242312839781222E-2</v>
      </c>
      <c r="K47" s="9">
        <f t="shared" si="5"/>
        <v>1.6949152542372881E-2</v>
      </c>
      <c r="L47" s="9">
        <f t="shared" si="6"/>
        <v>-1.2752934379623936E-3</v>
      </c>
      <c r="M47" s="10">
        <f t="shared" si="7"/>
        <v>1.3114268563878883E-4</v>
      </c>
      <c r="O47" s="5">
        <v>42370</v>
      </c>
      <c r="P47" s="6">
        <v>95.82</v>
      </c>
      <c r="Q47" s="30">
        <f t="shared" si="8"/>
        <v>-8.8123351958063312E-2</v>
      </c>
      <c r="R47" s="9">
        <f t="shared" si="9"/>
        <v>1.6949152542372881E-2</v>
      </c>
      <c r="S47" s="9">
        <f t="shared" si="10"/>
        <v>-1.4936161348824289E-3</v>
      </c>
      <c r="T47" s="10">
        <f t="shared" si="11"/>
        <v>1.7947605379609594E-4</v>
      </c>
      <c r="V47" s="5">
        <v>42370</v>
      </c>
      <c r="W47" s="6">
        <v>38.990001999999997</v>
      </c>
      <c r="X47" s="30">
        <f t="shared" si="12"/>
        <v>-7.93387522710155E-2</v>
      </c>
      <c r="Y47" s="9">
        <f t="shared" si="13"/>
        <v>1.6949152542372881E-2</v>
      </c>
      <c r="Z47" s="9">
        <f t="shared" si="14"/>
        <v>-1.3447246147629745E-3</v>
      </c>
      <c r="AA47" s="10">
        <f t="shared" si="15"/>
        <v>1.9043587680823773E-4</v>
      </c>
      <c r="AC47" s="5">
        <v>42370</v>
      </c>
      <c r="AD47" s="6">
        <v>62.240001999999997</v>
      </c>
      <c r="AE47" s="30">
        <f t="shared" si="16"/>
        <v>-8.4167114246131769E-2</v>
      </c>
      <c r="AF47" s="9">
        <f t="shared" si="17"/>
        <v>1.6949152542372881E-2</v>
      </c>
      <c r="AG47" s="9">
        <f t="shared" si="18"/>
        <v>-1.426561258409013E-3</v>
      </c>
      <c r="AH47" s="10">
        <f t="shared" si="19"/>
        <v>1.3512417077325147E-4</v>
      </c>
      <c r="AJ47" s="5">
        <v>42370</v>
      </c>
      <c r="AK47" s="6">
        <v>9.91</v>
      </c>
      <c r="AL47" s="30">
        <f t="shared" si="20"/>
        <v>0.34281842818428188</v>
      </c>
      <c r="AM47" s="9">
        <f t="shared" si="21"/>
        <v>1.6949152542372881E-2</v>
      </c>
      <c r="AN47" s="9">
        <f t="shared" si="22"/>
        <v>5.8104818336318963E-3</v>
      </c>
      <c r="AO47" s="10">
        <f t="shared" si="23"/>
        <v>2.017149229725818E-3</v>
      </c>
      <c r="AQ47" s="5">
        <v>42370</v>
      </c>
      <c r="AR47" s="6">
        <v>14.14</v>
      </c>
      <c r="AS47" s="30">
        <f t="shared" si="24"/>
        <v>-0.1598336304218656</v>
      </c>
      <c r="AT47" s="9">
        <f t="shared" si="25"/>
        <v>1.6949152542372881E-2</v>
      </c>
      <c r="AU47" s="9">
        <f t="shared" si="26"/>
        <v>-2.7090445834214508E-3</v>
      </c>
      <c r="AV47" s="10">
        <f t="shared" si="27"/>
        <v>5.5290903890754274E-4</v>
      </c>
      <c r="AX47" s="5">
        <v>42370</v>
      </c>
      <c r="AY47" s="6">
        <v>66.360000999999997</v>
      </c>
      <c r="AZ47" s="30">
        <f t="shared" si="28"/>
        <v>8.2544895310683319E-2</v>
      </c>
      <c r="BA47" s="9">
        <f t="shared" si="29"/>
        <v>1.6949152542372881E-2</v>
      </c>
      <c r="BB47" s="9">
        <f t="shared" si="30"/>
        <v>1.3990660222149714E-3</v>
      </c>
      <c r="BC47" s="10">
        <f t="shared" si="31"/>
        <v>1.0708942715696481E-4</v>
      </c>
    </row>
    <row r="48" spans="1:55" x14ac:dyDescent="0.15">
      <c r="A48" s="5">
        <v>42401</v>
      </c>
      <c r="B48" s="6">
        <v>58.209999000000003</v>
      </c>
      <c r="C48" s="30">
        <f t="shared" si="0"/>
        <v>-4.2126065492841813E-2</v>
      </c>
      <c r="D48" s="9">
        <f t="shared" si="1"/>
        <v>1.6949152542372881E-2</v>
      </c>
      <c r="E48" s="9">
        <f t="shared" si="2"/>
        <v>-7.1400111004816635E-4</v>
      </c>
      <c r="F48" s="10">
        <f t="shared" si="3"/>
        <v>5.6427819535612787E-5</v>
      </c>
      <c r="H48" s="5">
        <v>42401</v>
      </c>
      <c r="I48" s="6">
        <v>96.690002000000007</v>
      </c>
      <c r="J48" s="30">
        <f t="shared" si="4"/>
        <v>-6.6775634550055862E-3</v>
      </c>
      <c r="K48" s="9">
        <f t="shared" si="5"/>
        <v>1.6949152542372881E-2</v>
      </c>
      <c r="L48" s="9">
        <f t="shared" si="6"/>
        <v>-1.1317904161026418E-4</v>
      </c>
      <c r="M48" s="10">
        <f t="shared" si="7"/>
        <v>6.3775675943862823E-6</v>
      </c>
      <c r="O48" s="5">
        <v>42401</v>
      </c>
      <c r="P48" s="6">
        <v>95.519997000000004</v>
      </c>
      <c r="Q48" s="30">
        <f t="shared" si="8"/>
        <v>-3.1309016906698739E-3</v>
      </c>
      <c r="R48" s="9">
        <f t="shared" si="9"/>
        <v>1.6949152542372881E-2</v>
      </c>
      <c r="S48" s="9">
        <f t="shared" si="10"/>
        <v>-5.3066130350336844E-5</v>
      </c>
      <c r="T48" s="10">
        <f t="shared" si="11"/>
        <v>5.437257526286685E-6</v>
      </c>
      <c r="V48" s="5">
        <v>42401</v>
      </c>
      <c r="W48" s="6">
        <v>41</v>
      </c>
      <c r="X48" s="30">
        <f t="shared" si="12"/>
        <v>5.1551625978372595E-2</v>
      </c>
      <c r="Y48" s="9">
        <f t="shared" si="13"/>
        <v>1.6949152542372881E-2</v>
      </c>
      <c r="Z48" s="9">
        <f t="shared" si="14"/>
        <v>8.7375637251478979E-4</v>
      </c>
      <c r="AA48" s="10">
        <f t="shared" si="15"/>
        <v>1.0501651647796023E-5</v>
      </c>
      <c r="AC48" s="5">
        <v>42401</v>
      </c>
      <c r="AD48" s="6">
        <v>67.699996999999996</v>
      </c>
      <c r="AE48" s="30">
        <f t="shared" si="16"/>
        <v>8.772485257953555E-2</v>
      </c>
      <c r="AF48" s="9">
        <f t="shared" si="17"/>
        <v>1.6949152542372881E-2</v>
      </c>
      <c r="AG48" s="9">
        <f t="shared" si="18"/>
        <v>1.4868619081277212E-3</v>
      </c>
      <c r="AH48" s="10">
        <f t="shared" si="19"/>
        <v>1.1565143460252805E-4</v>
      </c>
      <c r="AJ48" s="5">
        <v>42401</v>
      </c>
      <c r="AK48" s="6">
        <v>13.89</v>
      </c>
      <c r="AL48" s="30">
        <f t="shared" si="20"/>
        <v>0.40161453077699294</v>
      </c>
      <c r="AM48" s="9">
        <f t="shared" si="21"/>
        <v>1.6949152542372881E-2</v>
      </c>
      <c r="AN48" s="9">
        <f t="shared" si="22"/>
        <v>6.8070259453727614E-3</v>
      </c>
      <c r="AO48" s="10">
        <f t="shared" si="23"/>
        <v>2.7633194601122332E-3</v>
      </c>
      <c r="AQ48" s="5">
        <v>42401</v>
      </c>
      <c r="AR48" s="6">
        <v>12.52</v>
      </c>
      <c r="AS48" s="30">
        <f t="shared" si="24"/>
        <v>-0.11456859971711464</v>
      </c>
      <c r="AT48" s="9">
        <f t="shared" si="25"/>
        <v>1.6949152542372881E-2</v>
      </c>
      <c r="AU48" s="9">
        <f t="shared" si="26"/>
        <v>-1.9418406731714346E-3</v>
      </c>
      <c r="AV48" s="10">
        <f t="shared" si="27"/>
        <v>3.105000945842043E-4</v>
      </c>
      <c r="AX48" s="5">
        <v>42401</v>
      </c>
      <c r="AY48" s="6">
        <v>66.339995999999999</v>
      </c>
      <c r="AZ48" s="30">
        <f t="shared" si="28"/>
        <v>-3.0146171938727484E-4</v>
      </c>
      <c r="BA48" s="9">
        <f t="shared" si="29"/>
        <v>1.6949152542372881E-2</v>
      </c>
      <c r="BB48" s="9">
        <f t="shared" si="30"/>
        <v>-5.1095206675809296E-6</v>
      </c>
      <c r="BC48" s="10">
        <f t="shared" si="31"/>
        <v>1.912092906800238E-7</v>
      </c>
    </row>
    <row r="49" spans="1:55" x14ac:dyDescent="0.15">
      <c r="A49" s="5">
        <v>42430</v>
      </c>
      <c r="B49" s="6">
        <v>59.700001</v>
      </c>
      <c r="C49" s="30">
        <f t="shared" si="0"/>
        <v>2.5597011262618263E-2</v>
      </c>
      <c r="D49" s="9">
        <f t="shared" si="1"/>
        <v>1.6949152542372881E-2</v>
      </c>
      <c r="E49" s="9">
        <f t="shared" si="2"/>
        <v>4.3384764851895361E-4</v>
      </c>
      <c r="F49" s="10">
        <f t="shared" si="3"/>
        <v>1.7028901424118993E-6</v>
      </c>
      <c r="H49" s="5">
        <v>42430</v>
      </c>
      <c r="I49" s="6">
        <v>108.989998</v>
      </c>
      <c r="J49" s="30">
        <f t="shared" si="4"/>
        <v>0.12721062928512494</v>
      </c>
      <c r="K49" s="9">
        <f t="shared" si="5"/>
        <v>1.6949152542372881E-2</v>
      </c>
      <c r="L49" s="9">
        <f t="shared" si="6"/>
        <v>2.1561123607648294E-3</v>
      </c>
      <c r="M49" s="10">
        <f t="shared" si="7"/>
        <v>2.2217015509548574E-4</v>
      </c>
      <c r="O49" s="5">
        <v>42430</v>
      </c>
      <c r="P49" s="6">
        <v>99.309997999999993</v>
      </c>
      <c r="Q49" s="30">
        <f t="shared" si="8"/>
        <v>3.9677566154027399E-2</v>
      </c>
      <c r="R49" s="9">
        <f t="shared" si="9"/>
        <v>1.6949152542372881E-2</v>
      </c>
      <c r="S49" s="9">
        <f t="shared" si="10"/>
        <v>6.7250112125470164E-4</v>
      </c>
      <c r="T49" s="10">
        <f t="shared" si="11"/>
        <v>1.0506641796180712E-5</v>
      </c>
      <c r="V49" s="5">
        <v>42430</v>
      </c>
      <c r="W49" s="6">
        <v>41.009998000000003</v>
      </c>
      <c r="X49" s="30">
        <f t="shared" si="12"/>
        <v>2.4385365853674124E-4</v>
      </c>
      <c r="Y49" s="9">
        <f t="shared" si="13"/>
        <v>1.6949152542372881E-2</v>
      </c>
      <c r="Z49" s="9">
        <f t="shared" si="14"/>
        <v>4.1331128565549365E-6</v>
      </c>
      <c r="AA49" s="10">
        <f t="shared" si="15"/>
        <v>1.1827256177739009E-5</v>
      </c>
      <c r="AC49" s="5">
        <v>42430</v>
      </c>
      <c r="AD49" s="6">
        <v>76.540001000000004</v>
      </c>
      <c r="AE49" s="30">
        <f t="shared" si="16"/>
        <v>0.13057613577146854</v>
      </c>
      <c r="AF49" s="9">
        <f t="shared" si="17"/>
        <v>1.6949152542372881E-2</v>
      </c>
      <c r="AG49" s="9">
        <f t="shared" si="18"/>
        <v>2.2131548435842126E-3</v>
      </c>
      <c r="AH49" s="10">
        <f t="shared" si="19"/>
        <v>2.667635437015921E-4</v>
      </c>
      <c r="AJ49" s="5">
        <v>42430</v>
      </c>
      <c r="AK49" s="6">
        <v>13.58</v>
      </c>
      <c r="AL49" s="30">
        <f t="shared" si="20"/>
        <v>-2.2318214542836556E-2</v>
      </c>
      <c r="AM49" s="9">
        <f t="shared" si="21"/>
        <v>1.6949152542372881E-2</v>
      </c>
      <c r="AN49" s="9">
        <f t="shared" si="22"/>
        <v>-3.7827482275994161E-4</v>
      </c>
      <c r="AO49" s="10">
        <f t="shared" si="23"/>
        <v>6.8856770690797148E-6</v>
      </c>
      <c r="AQ49" s="5">
        <v>42430</v>
      </c>
      <c r="AR49" s="6">
        <v>13.52</v>
      </c>
      <c r="AS49" s="30">
        <f t="shared" si="24"/>
        <v>7.9872204472843489E-2</v>
      </c>
      <c r="AT49" s="9">
        <f t="shared" si="25"/>
        <v>1.6949152542372881E-2</v>
      </c>
      <c r="AU49" s="9">
        <f t="shared" si="26"/>
        <v>1.3537661775058218E-3</v>
      </c>
      <c r="AV49" s="10">
        <f t="shared" si="27"/>
        <v>5.9182613297544135E-5</v>
      </c>
      <c r="AX49" s="5">
        <v>42430</v>
      </c>
      <c r="AY49" s="6">
        <v>68.489998</v>
      </c>
      <c r="AZ49" s="30">
        <f t="shared" si="28"/>
        <v>3.2408835237192291E-2</v>
      </c>
      <c r="BA49" s="9">
        <f t="shared" si="29"/>
        <v>1.6949152542372881E-2</v>
      </c>
      <c r="BB49" s="9">
        <f t="shared" si="30"/>
        <v>5.493022921558015E-4</v>
      </c>
      <c r="BC49" s="10">
        <f t="shared" si="31"/>
        <v>1.4601898775331442E-5</v>
      </c>
    </row>
    <row r="50" spans="1:55" x14ac:dyDescent="0.15">
      <c r="A50" s="5">
        <v>42461</v>
      </c>
      <c r="B50" s="6">
        <v>56.23</v>
      </c>
      <c r="C50" s="30">
        <f t="shared" si="0"/>
        <v>-5.8123968875645415E-2</v>
      </c>
      <c r="D50" s="9">
        <f t="shared" si="1"/>
        <v>1.6949152542372881E-2</v>
      </c>
      <c r="E50" s="9">
        <f t="shared" si="2"/>
        <v>-9.8515201484144772E-4</v>
      </c>
      <c r="F50" s="10">
        <f t="shared" si="3"/>
        <v>9.2056251315151985E-5</v>
      </c>
      <c r="H50" s="5">
        <v>42461</v>
      </c>
      <c r="I50" s="6">
        <v>93.739998</v>
      </c>
      <c r="J50" s="30">
        <f t="shared" si="4"/>
        <v>-0.1399210962459142</v>
      </c>
      <c r="K50" s="9">
        <f t="shared" si="5"/>
        <v>1.6949152542372881E-2</v>
      </c>
      <c r="L50" s="9">
        <f t="shared" si="6"/>
        <v>-2.3715440041680372E-3</v>
      </c>
      <c r="M50" s="10">
        <f t="shared" si="7"/>
        <v>3.9490493187357626E-4</v>
      </c>
      <c r="O50" s="5">
        <v>42461</v>
      </c>
      <c r="P50" s="6">
        <v>103.260002</v>
      </c>
      <c r="Q50" s="30">
        <f t="shared" si="8"/>
        <v>3.9774484740197069E-2</v>
      </c>
      <c r="R50" s="9">
        <f t="shared" si="9"/>
        <v>1.6949152542372881E-2</v>
      </c>
      <c r="S50" s="9">
        <f t="shared" si="10"/>
        <v>6.7414380915588247E-4</v>
      </c>
      <c r="T50" s="10">
        <f t="shared" si="11"/>
        <v>1.0588599066809916E-5</v>
      </c>
      <c r="V50" s="5">
        <v>42461</v>
      </c>
      <c r="W50" s="6">
        <v>34.689999</v>
      </c>
      <c r="X50" s="30">
        <f t="shared" si="12"/>
        <v>-0.154108737093818</v>
      </c>
      <c r="Y50" s="9">
        <f t="shared" si="13"/>
        <v>1.6949152542372881E-2</v>
      </c>
      <c r="Z50" s="9">
        <f t="shared" si="14"/>
        <v>-2.6120124931155596E-3</v>
      </c>
      <c r="AA50" s="10">
        <f t="shared" si="15"/>
        <v>5.5385261580082057E-4</v>
      </c>
      <c r="AC50" s="5">
        <v>42461</v>
      </c>
      <c r="AD50" s="6">
        <v>77.720000999999996</v>
      </c>
      <c r="AE50" s="30">
        <f t="shared" si="16"/>
        <v>1.541677534077901E-2</v>
      </c>
      <c r="AF50" s="9">
        <f t="shared" si="17"/>
        <v>1.6949152542372881E-2</v>
      </c>
      <c r="AG50" s="9">
        <f t="shared" si="18"/>
        <v>2.6130127696235612E-4</v>
      </c>
      <c r="AH50" s="10">
        <f t="shared" si="19"/>
        <v>1.7967415043200191E-6</v>
      </c>
      <c r="AJ50" s="5">
        <v>42461</v>
      </c>
      <c r="AK50" s="6">
        <v>19.370000999999998</v>
      </c>
      <c r="AL50" s="30">
        <f t="shared" si="20"/>
        <v>0.42636237113402053</v>
      </c>
      <c r="AM50" s="9">
        <f t="shared" si="21"/>
        <v>1.6949152542372881E-2</v>
      </c>
      <c r="AN50" s="9">
        <f t="shared" si="22"/>
        <v>7.2264808666783137E-3</v>
      </c>
      <c r="AO50" s="10">
        <f t="shared" si="23"/>
        <v>3.1124325447965864E-3</v>
      </c>
      <c r="AQ50" s="5">
        <v>42461</v>
      </c>
      <c r="AR50" s="6">
        <v>14.56</v>
      </c>
      <c r="AS50" s="30">
        <f t="shared" si="24"/>
        <v>7.6923076923077094E-2</v>
      </c>
      <c r="AT50" s="9">
        <f t="shared" si="25"/>
        <v>1.6949152542372881E-2</v>
      </c>
      <c r="AU50" s="9">
        <f t="shared" si="26"/>
        <v>1.3037809647979169E-3</v>
      </c>
      <c r="AV50" s="10">
        <f t="shared" si="27"/>
        <v>5.3422650053542087E-5</v>
      </c>
      <c r="AX50" s="5">
        <v>42461</v>
      </c>
      <c r="AY50" s="6">
        <v>66.870002999999997</v>
      </c>
      <c r="AZ50" s="30">
        <f t="shared" si="28"/>
        <v>-2.3653015729391602E-2</v>
      </c>
      <c r="BA50" s="9">
        <f t="shared" si="29"/>
        <v>1.6949152542372881E-2</v>
      </c>
      <c r="BB50" s="9">
        <f t="shared" si="30"/>
        <v>-4.0089857168460342E-4</v>
      </c>
      <c r="BC50" s="10">
        <f t="shared" si="31"/>
        <v>1.2092228915844426E-5</v>
      </c>
    </row>
    <row r="51" spans="1:55" x14ac:dyDescent="0.15">
      <c r="A51" s="5">
        <v>42491</v>
      </c>
      <c r="B51" s="6">
        <v>54.889999000000003</v>
      </c>
      <c r="C51" s="30">
        <f t="shared" si="0"/>
        <v>-2.3830713142450555E-2</v>
      </c>
      <c r="D51" s="9">
        <f t="shared" si="1"/>
        <v>1.6949152542372881E-2</v>
      </c>
      <c r="E51" s="9">
        <f t="shared" si="2"/>
        <v>-4.0391039224492464E-4</v>
      </c>
      <c r="F51" s="10">
        <f t="shared" si="3"/>
        <v>2.6316831085196088E-5</v>
      </c>
      <c r="H51" s="5">
        <v>42491</v>
      </c>
      <c r="I51" s="6">
        <v>99.860000999999997</v>
      </c>
      <c r="J51" s="30">
        <f t="shared" si="4"/>
        <v>6.5286997339172093E-2</v>
      </c>
      <c r="K51" s="9">
        <f t="shared" si="5"/>
        <v>1.6949152542372881E-2</v>
      </c>
      <c r="L51" s="9">
        <f t="shared" si="6"/>
        <v>1.1065592769351202E-3</v>
      </c>
      <c r="M51" s="10">
        <f t="shared" si="7"/>
        <v>4.6834904158847631E-5</v>
      </c>
      <c r="O51" s="5">
        <v>42491</v>
      </c>
      <c r="P51" s="6">
        <v>99.220000999999996</v>
      </c>
      <c r="Q51" s="30">
        <f t="shared" si="8"/>
        <v>-3.9124548922631286E-2</v>
      </c>
      <c r="R51" s="9">
        <f t="shared" si="9"/>
        <v>1.6949152542372881E-2</v>
      </c>
      <c r="S51" s="9">
        <f t="shared" si="10"/>
        <v>-6.631279478412082E-4</v>
      </c>
      <c r="T51" s="10">
        <f t="shared" si="11"/>
        <v>4.9249046735936866E-5</v>
      </c>
      <c r="V51" s="5">
        <v>42491</v>
      </c>
      <c r="W51" s="6">
        <v>31.91</v>
      </c>
      <c r="X51" s="30">
        <f t="shared" si="12"/>
        <v>-8.0138341889257503E-2</v>
      </c>
      <c r="Y51" s="9">
        <f t="shared" si="13"/>
        <v>1.6949152542372881E-2</v>
      </c>
      <c r="Z51" s="9">
        <f t="shared" si="14"/>
        <v>-1.358276981173856E-3</v>
      </c>
      <c r="AA51" s="10">
        <f t="shared" si="15"/>
        <v>1.9331977860203518E-4</v>
      </c>
      <c r="AC51" s="5">
        <v>42491</v>
      </c>
      <c r="AD51" s="6">
        <v>72.510002</v>
      </c>
      <c r="AE51" s="30">
        <f t="shared" si="16"/>
        <v>-6.7035498365472179E-2</v>
      </c>
      <c r="AF51" s="9">
        <f t="shared" si="17"/>
        <v>1.6949152542372881E-2</v>
      </c>
      <c r="AG51" s="9">
        <f t="shared" si="18"/>
        <v>-1.136194887550376E-3</v>
      </c>
      <c r="AH51" s="10">
        <f t="shared" si="19"/>
        <v>8.8246218725440505E-5</v>
      </c>
      <c r="AJ51" s="5">
        <v>42491</v>
      </c>
      <c r="AK51" s="6">
        <v>16.77</v>
      </c>
      <c r="AL51" s="30">
        <f t="shared" si="20"/>
        <v>-0.13422823261599204</v>
      </c>
      <c r="AM51" s="9">
        <f t="shared" si="21"/>
        <v>1.6949152542372881E-2</v>
      </c>
      <c r="AN51" s="9">
        <f t="shared" si="22"/>
        <v>-2.27505479010156E-3</v>
      </c>
      <c r="AO51" s="10">
        <f t="shared" si="23"/>
        <v>2.9561646798892128E-4</v>
      </c>
      <c r="AQ51" s="5">
        <v>42491</v>
      </c>
      <c r="AR51" s="6">
        <v>14.79</v>
      </c>
      <c r="AS51" s="30">
        <f t="shared" si="24"/>
        <v>1.5796703296703241E-2</v>
      </c>
      <c r="AT51" s="9">
        <f t="shared" si="25"/>
        <v>1.6949152542372881E-2</v>
      </c>
      <c r="AU51" s="9">
        <f t="shared" si="26"/>
        <v>2.6774073384242783E-4</v>
      </c>
      <c r="AV51" s="10">
        <f t="shared" si="27"/>
        <v>4.2106607267335E-7</v>
      </c>
      <c r="AX51" s="5">
        <v>42491</v>
      </c>
      <c r="AY51" s="6">
        <v>70.779999000000004</v>
      </c>
      <c r="AZ51" s="30">
        <f t="shared" si="28"/>
        <v>5.8471598991852947E-2</v>
      </c>
      <c r="BA51" s="9">
        <f t="shared" si="29"/>
        <v>1.6949152542372881E-2</v>
      </c>
      <c r="BB51" s="9">
        <f t="shared" si="30"/>
        <v>9.9104405070937198E-4</v>
      </c>
      <c r="BC51" s="10">
        <f t="shared" si="31"/>
        <v>5.2046498527719922E-5</v>
      </c>
    </row>
    <row r="52" spans="1:55" x14ac:dyDescent="0.15">
      <c r="A52" s="5">
        <v>42522</v>
      </c>
      <c r="B52" s="6">
        <v>57.119999</v>
      </c>
      <c r="C52" s="30">
        <f t="shared" si="0"/>
        <v>4.0626708701525072E-2</v>
      </c>
      <c r="D52" s="9">
        <f t="shared" si="1"/>
        <v>1.6949152542372881E-2</v>
      </c>
      <c r="E52" s="9">
        <f t="shared" si="2"/>
        <v>6.8858828307669616E-4</v>
      </c>
      <c r="F52" s="10">
        <f t="shared" si="3"/>
        <v>1.0638349445971993E-5</v>
      </c>
      <c r="H52" s="5">
        <v>42522</v>
      </c>
      <c r="I52" s="6">
        <v>95.599997999999999</v>
      </c>
      <c r="J52" s="30">
        <f t="shared" si="4"/>
        <v>-4.2659753227921482E-2</v>
      </c>
      <c r="K52" s="9">
        <f t="shared" si="5"/>
        <v>1.6949152542372881E-2</v>
      </c>
      <c r="L52" s="9">
        <f t="shared" si="6"/>
        <v>-7.2304666488002514E-4</v>
      </c>
      <c r="M52" s="10">
        <f t="shared" si="7"/>
        <v>5.1982178467677741E-5</v>
      </c>
      <c r="O52" s="5">
        <v>42522</v>
      </c>
      <c r="P52" s="6">
        <v>97.82</v>
      </c>
      <c r="Q52" s="30">
        <f t="shared" si="8"/>
        <v>-1.4110068392359731E-2</v>
      </c>
      <c r="R52" s="9">
        <f t="shared" si="9"/>
        <v>1.6949152542372881E-2</v>
      </c>
      <c r="S52" s="9">
        <f t="shared" si="10"/>
        <v>-2.3915370156541918E-4</v>
      </c>
      <c r="T52" s="10">
        <f t="shared" si="11"/>
        <v>1.4146313467037827E-5</v>
      </c>
      <c r="V52" s="5">
        <v>42522</v>
      </c>
      <c r="W52" s="6">
        <v>28.309999000000001</v>
      </c>
      <c r="X52" s="30">
        <f t="shared" si="12"/>
        <v>-0.11281732999059857</v>
      </c>
      <c r="Y52" s="9">
        <f t="shared" si="13"/>
        <v>1.6949152542372881E-2</v>
      </c>
      <c r="Z52" s="9">
        <f t="shared" si="14"/>
        <v>-1.9121581354338741E-3</v>
      </c>
      <c r="AA52" s="10">
        <f t="shared" si="15"/>
        <v>3.2972713402662713E-4</v>
      </c>
      <c r="AC52" s="5">
        <v>42522</v>
      </c>
      <c r="AD52" s="6">
        <v>75.809997999999993</v>
      </c>
      <c r="AE52" s="30">
        <f t="shared" si="16"/>
        <v>4.551090758485965E-2</v>
      </c>
      <c r="AF52" s="9">
        <f t="shared" si="17"/>
        <v>1.6949152542372881E-2</v>
      </c>
      <c r="AG52" s="9">
        <f t="shared" si="18"/>
        <v>7.7137131499762117E-4</v>
      </c>
      <c r="AH52" s="10">
        <f t="shared" si="19"/>
        <v>2.7650225482673373E-5</v>
      </c>
      <c r="AJ52" s="5">
        <v>42522</v>
      </c>
      <c r="AK52" s="6">
        <v>21.35</v>
      </c>
      <c r="AL52" s="30">
        <f t="shared" si="20"/>
        <v>0.27310673822301745</v>
      </c>
      <c r="AM52" s="9">
        <f t="shared" si="21"/>
        <v>1.6949152542372881E-2</v>
      </c>
      <c r="AN52" s="9">
        <f t="shared" si="22"/>
        <v>4.6289277664918211E-3</v>
      </c>
      <c r="AO52" s="10">
        <f t="shared" si="23"/>
        <v>1.2842902471428335E-3</v>
      </c>
      <c r="AQ52" s="5">
        <v>42522</v>
      </c>
      <c r="AR52" s="6">
        <v>13.27</v>
      </c>
      <c r="AS52" s="30">
        <f t="shared" si="24"/>
        <v>-0.10277214334009466</v>
      </c>
      <c r="AT52" s="9">
        <f t="shared" si="25"/>
        <v>1.6949152542372881E-2</v>
      </c>
      <c r="AU52" s="9">
        <f t="shared" si="26"/>
        <v>-1.7419007345778755E-3</v>
      </c>
      <c r="AV52" s="10">
        <f t="shared" si="27"/>
        <v>2.5873510868517258E-4</v>
      </c>
      <c r="AX52" s="5">
        <v>42522</v>
      </c>
      <c r="AY52" s="6">
        <v>73.019997000000004</v>
      </c>
      <c r="AZ52" s="30">
        <f t="shared" si="28"/>
        <v>3.1647330201290291E-2</v>
      </c>
      <c r="BA52" s="9">
        <f t="shared" si="29"/>
        <v>1.6949152542372881E-2</v>
      </c>
      <c r="BB52" s="9">
        <f t="shared" si="30"/>
        <v>5.3639542714051345E-4</v>
      </c>
      <c r="BC52" s="10">
        <f t="shared" si="31"/>
        <v>1.3854055072220359E-5</v>
      </c>
    </row>
    <row r="53" spans="1:55" x14ac:dyDescent="0.15">
      <c r="A53" s="5">
        <v>42552</v>
      </c>
      <c r="B53" s="6">
        <v>58.049999</v>
      </c>
      <c r="C53" s="30">
        <f t="shared" si="0"/>
        <v>1.6281512890082395E-2</v>
      </c>
      <c r="D53" s="9">
        <f t="shared" si="1"/>
        <v>1.6949152542372881E-2</v>
      </c>
      <c r="E53" s="9">
        <f t="shared" si="2"/>
        <v>2.7595784559461686E-4</v>
      </c>
      <c r="F53" s="10">
        <f t="shared" si="3"/>
        <v>8.4959985371249991E-9</v>
      </c>
      <c r="H53" s="5">
        <v>42552</v>
      </c>
      <c r="I53" s="6">
        <v>104.209999</v>
      </c>
      <c r="J53" s="30">
        <f t="shared" si="4"/>
        <v>9.0062773850685618E-2</v>
      </c>
      <c r="K53" s="9">
        <f t="shared" si="5"/>
        <v>1.6949152542372881E-2</v>
      </c>
      <c r="L53" s="9">
        <f t="shared" si="6"/>
        <v>1.5264876923845019E-3</v>
      </c>
      <c r="M53" s="10">
        <f t="shared" si="7"/>
        <v>1.0138746995943894E-4</v>
      </c>
      <c r="O53" s="5">
        <v>42552</v>
      </c>
      <c r="P53" s="6">
        <v>95.949996999999996</v>
      </c>
      <c r="Q53" s="30">
        <f t="shared" si="8"/>
        <v>-1.9116775710488643E-2</v>
      </c>
      <c r="R53" s="9">
        <f t="shared" si="9"/>
        <v>1.6949152542372881E-2</v>
      </c>
      <c r="S53" s="9">
        <f t="shared" si="10"/>
        <v>-3.2401314763540071E-4</v>
      </c>
      <c r="T53" s="10">
        <f t="shared" si="11"/>
        <v>1.9474359829550843E-5</v>
      </c>
      <c r="V53" s="5">
        <v>42552</v>
      </c>
      <c r="W53" s="6">
        <v>35.5</v>
      </c>
      <c r="X53" s="30">
        <f t="shared" si="12"/>
        <v>0.25397390512094331</v>
      </c>
      <c r="Y53" s="9">
        <f t="shared" si="13"/>
        <v>1.6949152542372881E-2</v>
      </c>
      <c r="Z53" s="9">
        <f t="shared" si="14"/>
        <v>4.3046424596770057E-3</v>
      </c>
      <c r="AA53" s="10">
        <f t="shared" si="15"/>
        <v>8.7579070633055035E-4</v>
      </c>
      <c r="AC53" s="5">
        <v>42552</v>
      </c>
      <c r="AD53" s="6">
        <v>82.760002</v>
      </c>
      <c r="AE53" s="30">
        <f t="shared" si="16"/>
        <v>9.1676615002680872E-2</v>
      </c>
      <c r="AF53" s="9">
        <f t="shared" si="17"/>
        <v>1.6949152542372881E-2</v>
      </c>
      <c r="AG53" s="9">
        <f t="shared" si="18"/>
        <v>1.5538409322488284E-3</v>
      </c>
      <c r="AH53" s="10">
        <f t="shared" si="19"/>
        <v>1.2698160162055765E-4</v>
      </c>
      <c r="AJ53" s="5">
        <v>42552</v>
      </c>
      <c r="AK53" s="6">
        <v>21.860001</v>
      </c>
      <c r="AL53" s="30">
        <f t="shared" si="20"/>
        <v>2.3887634660421542E-2</v>
      </c>
      <c r="AM53" s="9">
        <f t="shared" si="21"/>
        <v>1.6949152542372881E-2</v>
      </c>
      <c r="AN53" s="9">
        <f t="shared" si="22"/>
        <v>4.0487516373595835E-4</v>
      </c>
      <c r="AO53" s="10">
        <f t="shared" si="23"/>
        <v>1.1501809796474176E-5</v>
      </c>
      <c r="AQ53" s="5">
        <v>42552</v>
      </c>
      <c r="AR53" s="6">
        <v>14.49</v>
      </c>
      <c r="AS53" s="30">
        <f t="shared" si="24"/>
        <v>9.1936699321778503E-2</v>
      </c>
      <c r="AT53" s="9">
        <f t="shared" si="25"/>
        <v>1.6949152542372881E-2</v>
      </c>
      <c r="AU53" s="9">
        <f t="shared" si="26"/>
        <v>1.5582491410470933E-3</v>
      </c>
      <c r="AV53" s="10">
        <f t="shared" si="27"/>
        <v>8.5815899114495927E-5</v>
      </c>
      <c r="AX53" s="5">
        <v>42552</v>
      </c>
      <c r="AY53" s="6">
        <v>72.970000999999996</v>
      </c>
      <c r="AZ53" s="30">
        <f t="shared" si="28"/>
        <v>-6.846891543971223E-4</v>
      </c>
      <c r="BA53" s="9">
        <f t="shared" si="29"/>
        <v>1.6949152542372881E-2</v>
      </c>
      <c r="BB53" s="9">
        <f t="shared" si="30"/>
        <v>-1.1604900921985124E-5</v>
      </c>
      <c r="BC53" s="10">
        <f t="shared" si="31"/>
        <v>2.3733149893353066E-7</v>
      </c>
    </row>
    <row r="54" spans="1:55" x14ac:dyDescent="0.15">
      <c r="A54" s="5">
        <v>42583</v>
      </c>
      <c r="B54" s="6">
        <v>56.23</v>
      </c>
      <c r="C54" s="30">
        <f t="shared" si="0"/>
        <v>-3.1352265828635151E-2</v>
      </c>
      <c r="D54" s="9">
        <f t="shared" si="1"/>
        <v>1.6949152542372881E-2</v>
      </c>
      <c r="E54" s="9">
        <f t="shared" si="2"/>
        <v>-5.3139433607856193E-4</v>
      </c>
      <c r="F54" s="10">
        <f t="shared" si="3"/>
        <v>3.7322520577603234E-5</v>
      </c>
      <c r="H54" s="5">
        <v>42583</v>
      </c>
      <c r="I54" s="6">
        <v>106.099998</v>
      </c>
      <c r="J54" s="30">
        <f t="shared" si="4"/>
        <v>1.8136445812651836E-2</v>
      </c>
      <c r="K54" s="9">
        <f t="shared" si="5"/>
        <v>1.6949152542372881E-2</v>
      </c>
      <c r="L54" s="9">
        <f t="shared" si="6"/>
        <v>3.0739738665511585E-4</v>
      </c>
      <c r="M54" s="10">
        <f t="shared" si="7"/>
        <v>4.972001385055324E-7</v>
      </c>
      <c r="O54" s="5">
        <v>42583</v>
      </c>
      <c r="P54" s="6">
        <v>94.459998999999996</v>
      </c>
      <c r="Q54" s="30">
        <f t="shared" si="8"/>
        <v>-1.5528900954525304E-2</v>
      </c>
      <c r="R54" s="9">
        <f t="shared" si="9"/>
        <v>1.6949152542372881E-2</v>
      </c>
      <c r="S54" s="9">
        <f t="shared" si="10"/>
        <v>-2.632017110936492E-4</v>
      </c>
      <c r="T54" s="10">
        <f t="shared" si="11"/>
        <v>1.5569927884980256E-5</v>
      </c>
      <c r="V54" s="5">
        <v>42583</v>
      </c>
      <c r="W54" s="6">
        <v>36.299999</v>
      </c>
      <c r="X54" s="30">
        <f t="shared" si="12"/>
        <v>2.2535183098591594E-2</v>
      </c>
      <c r="Y54" s="9">
        <f t="shared" si="13"/>
        <v>1.6949152542372881E-2</v>
      </c>
      <c r="Z54" s="9">
        <f t="shared" si="14"/>
        <v>3.8195225590833209E-4</v>
      </c>
      <c r="AA54" s="10">
        <f t="shared" si="15"/>
        <v>2.8836245409899473E-7</v>
      </c>
      <c r="AC54" s="5">
        <v>42583</v>
      </c>
      <c r="AD54" s="6">
        <v>81.949996999999996</v>
      </c>
      <c r="AE54" s="30">
        <f t="shared" si="16"/>
        <v>-9.7873970568537194E-3</v>
      </c>
      <c r="AF54" s="9">
        <f t="shared" si="17"/>
        <v>1.6949152542372881E-2</v>
      </c>
      <c r="AG54" s="9">
        <f t="shared" si="18"/>
        <v>-1.6588808570938509E-4</v>
      </c>
      <c r="AH54" s="10">
        <f t="shared" si="19"/>
        <v>3.7670069832913367E-6</v>
      </c>
      <c r="AJ54" s="5">
        <v>42583</v>
      </c>
      <c r="AK54" s="6">
        <v>17.010000000000002</v>
      </c>
      <c r="AL54" s="30">
        <f t="shared" si="20"/>
        <v>-0.22186645828607232</v>
      </c>
      <c r="AM54" s="9">
        <f t="shared" si="21"/>
        <v>1.6949152542372881E-2</v>
      </c>
      <c r="AN54" s="9">
        <f t="shared" si="22"/>
        <v>-3.7604484455266494E-3</v>
      </c>
      <c r="AO54" s="10">
        <f t="shared" si="23"/>
        <v>8.1813309113872555E-4</v>
      </c>
      <c r="AQ54" s="5">
        <v>42583</v>
      </c>
      <c r="AR54" s="6">
        <v>16.139999</v>
      </c>
      <c r="AS54" s="30">
        <f t="shared" si="24"/>
        <v>0.11387156659765352</v>
      </c>
      <c r="AT54" s="9">
        <f t="shared" si="25"/>
        <v>1.6949152542372881E-2</v>
      </c>
      <c r="AU54" s="9">
        <f t="shared" si="26"/>
        <v>1.9300265525026019E-3</v>
      </c>
      <c r="AV54" s="10">
        <f t="shared" si="27"/>
        <v>1.4687897422036784E-4</v>
      </c>
      <c r="AX54" s="5">
        <v>42583</v>
      </c>
      <c r="AY54" s="6">
        <v>71.440002000000007</v>
      </c>
      <c r="AZ54" s="30">
        <f t="shared" si="28"/>
        <v>-2.0967506907393241E-2</v>
      </c>
      <c r="BA54" s="9">
        <f t="shared" si="29"/>
        <v>1.6949152542372881E-2</v>
      </c>
      <c r="BB54" s="9">
        <f t="shared" si="30"/>
        <v>-3.5538147300666508E-4</v>
      </c>
      <c r="BC54" s="10">
        <f t="shared" si="31"/>
        <v>9.7829124126943456E-6</v>
      </c>
    </row>
    <row r="55" spans="1:55" x14ac:dyDescent="0.15">
      <c r="A55" s="5">
        <v>42614</v>
      </c>
      <c r="B55" s="6">
        <v>54.139999000000003</v>
      </c>
      <c r="C55" s="30">
        <f t="shared" si="0"/>
        <v>-3.7168788902720906E-2</v>
      </c>
      <c r="D55" s="9">
        <f t="shared" si="1"/>
        <v>1.6949152542372881E-2</v>
      </c>
      <c r="E55" s="9">
        <f t="shared" si="2"/>
        <v>-6.2997947292747303E-4</v>
      </c>
      <c r="F55" s="10">
        <f t="shared" si="3"/>
        <v>4.7148311946317955E-5</v>
      </c>
      <c r="H55" s="5">
        <v>42614</v>
      </c>
      <c r="I55" s="6">
        <v>113.050003</v>
      </c>
      <c r="J55" s="30">
        <f t="shared" si="4"/>
        <v>6.5504289641928226E-2</v>
      </c>
      <c r="K55" s="9">
        <f t="shared" si="5"/>
        <v>1.6949152542372881E-2</v>
      </c>
      <c r="L55" s="9">
        <f t="shared" si="6"/>
        <v>1.1102421973208175E-3</v>
      </c>
      <c r="M55" s="10">
        <f t="shared" si="7"/>
        <v>4.7222902469016865E-5</v>
      </c>
      <c r="O55" s="5">
        <v>42614</v>
      </c>
      <c r="P55" s="6">
        <v>92.860000999999997</v>
      </c>
      <c r="Q55" s="30">
        <f t="shared" si="8"/>
        <v>-1.6938365625009166E-2</v>
      </c>
      <c r="R55" s="9">
        <f t="shared" si="9"/>
        <v>1.6949152542372881E-2</v>
      </c>
      <c r="S55" s="9">
        <f t="shared" si="10"/>
        <v>-2.8709094279676551E-4</v>
      </c>
      <c r="T55" s="10">
        <f t="shared" si="11"/>
        <v>1.7051708686786779E-5</v>
      </c>
      <c r="V55" s="5">
        <v>42614</v>
      </c>
      <c r="W55" s="6">
        <v>36.610000999999997</v>
      </c>
      <c r="X55" s="30">
        <f t="shared" si="12"/>
        <v>8.54000023526158E-3</v>
      </c>
      <c r="Y55" s="9">
        <f t="shared" si="13"/>
        <v>1.6949152542372881E-2</v>
      </c>
      <c r="Z55" s="9">
        <f t="shared" si="14"/>
        <v>1.4474576669934881E-4</v>
      </c>
      <c r="AA55" s="10">
        <f t="shared" si="15"/>
        <v>5.5649353563991768E-6</v>
      </c>
      <c r="AC55" s="5">
        <v>42614</v>
      </c>
      <c r="AD55" s="6">
        <v>88.769997000000004</v>
      </c>
      <c r="AE55" s="30">
        <f t="shared" si="16"/>
        <v>8.3221479556613076E-2</v>
      </c>
      <c r="AF55" s="9">
        <f t="shared" si="17"/>
        <v>1.6949152542372881E-2</v>
      </c>
      <c r="AG55" s="9">
        <f t="shared" si="18"/>
        <v>1.4105335518070012E-3</v>
      </c>
      <c r="AH55" s="10">
        <f t="shared" si="19"/>
        <v>1.0338510179705404E-4</v>
      </c>
      <c r="AJ55" s="5">
        <v>42614</v>
      </c>
      <c r="AK55" s="6">
        <v>17.719999000000001</v>
      </c>
      <c r="AL55" s="30">
        <f t="shared" si="20"/>
        <v>4.1740094062316269E-2</v>
      </c>
      <c r="AM55" s="9">
        <f t="shared" si="21"/>
        <v>1.6949152542372881E-2</v>
      </c>
      <c r="AN55" s="9">
        <f t="shared" si="22"/>
        <v>7.0745922139519104E-4</v>
      </c>
      <c r="AO55" s="10">
        <f t="shared" si="23"/>
        <v>3.2668358496526132E-5</v>
      </c>
      <c r="AQ55" s="5">
        <v>42614</v>
      </c>
      <c r="AR55" s="6">
        <v>15.65</v>
      </c>
      <c r="AS55" s="30">
        <f t="shared" si="24"/>
        <v>-3.0359295561294575E-2</v>
      </c>
      <c r="AT55" s="9">
        <f t="shared" si="25"/>
        <v>1.6949152542372881E-2</v>
      </c>
      <c r="AU55" s="9">
        <f t="shared" si="26"/>
        <v>-5.1456433154736564E-4</v>
      </c>
      <c r="AV55" s="10">
        <f t="shared" si="27"/>
        <v>4.4327569400377174E-5</v>
      </c>
      <c r="AX55" s="5">
        <v>42614</v>
      </c>
      <c r="AY55" s="6">
        <v>72.120002999999997</v>
      </c>
      <c r="AZ55" s="30">
        <f t="shared" si="28"/>
        <v>9.5184907749581438E-3</v>
      </c>
      <c r="BA55" s="9">
        <f t="shared" si="29"/>
        <v>1.6949152542372881E-2</v>
      </c>
      <c r="BB55" s="9">
        <f t="shared" si="30"/>
        <v>1.6133035211793464E-4</v>
      </c>
      <c r="BC55" s="10">
        <f t="shared" si="31"/>
        <v>7.0757382516620791E-7</v>
      </c>
    </row>
    <row r="56" spans="1:55" x14ac:dyDescent="0.15">
      <c r="A56" s="5">
        <v>42644</v>
      </c>
      <c r="B56" s="6">
        <v>53.07</v>
      </c>
      <c r="C56" s="30">
        <f t="shared" si="0"/>
        <v>-1.9763557808709975E-2</v>
      </c>
      <c r="D56" s="9">
        <f t="shared" si="1"/>
        <v>1.6949152542372881E-2</v>
      </c>
      <c r="E56" s="9">
        <f t="shared" si="2"/>
        <v>-3.3497555607983008E-4</v>
      </c>
      <c r="F56" s="10">
        <f t="shared" si="3"/>
        <v>2.116455203185187E-5</v>
      </c>
      <c r="H56" s="5">
        <v>42644</v>
      </c>
      <c r="I56" s="6">
        <v>113.540001</v>
      </c>
      <c r="J56" s="30">
        <f t="shared" si="4"/>
        <v>4.3343475187700431E-3</v>
      </c>
      <c r="K56" s="9">
        <f t="shared" si="5"/>
        <v>1.6949152542372881E-2</v>
      </c>
      <c r="L56" s="9">
        <f t="shared" si="6"/>
        <v>7.3463517267288869E-5</v>
      </c>
      <c r="M56" s="10">
        <f t="shared" si="7"/>
        <v>1.1919310442398498E-6</v>
      </c>
      <c r="O56" s="5">
        <v>42644</v>
      </c>
      <c r="P56" s="6">
        <v>92.690002000000007</v>
      </c>
      <c r="Q56" s="30">
        <f t="shared" si="8"/>
        <v>-1.8307021125273382E-3</v>
      </c>
      <c r="R56" s="9">
        <f t="shared" si="9"/>
        <v>1.6949152542372881E-2</v>
      </c>
      <c r="S56" s="9">
        <f t="shared" si="10"/>
        <v>-3.1028849364870139E-5</v>
      </c>
      <c r="T56" s="10">
        <f t="shared" si="11"/>
        <v>4.6764979566034244E-6</v>
      </c>
      <c r="V56" s="5">
        <v>42644</v>
      </c>
      <c r="W56" s="6">
        <v>40.599997999999999</v>
      </c>
      <c r="X56" s="30">
        <f t="shared" si="12"/>
        <v>0.10898653075699194</v>
      </c>
      <c r="Y56" s="9">
        <f t="shared" si="13"/>
        <v>1.6949152542372881E-2</v>
      </c>
      <c r="Z56" s="9">
        <f t="shared" si="14"/>
        <v>1.8472293348642701E-3</v>
      </c>
      <c r="AA56" s="10">
        <f t="shared" si="15"/>
        <v>1.1487580051140941E-4</v>
      </c>
      <c r="AC56" s="5">
        <v>42644</v>
      </c>
      <c r="AD56" s="6">
        <v>83.459998999999996</v>
      </c>
      <c r="AE56" s="30">
        <f t="shared" si="16"/>
        <v>-5.9817485405570192E-2</v>
      </c>
      <c r="AF56" s="9">
        <f t="shared" si="17"/>
        <v>1.6949152542372881E-2</v>
      </c>
      <c r="AG56" s="9">
        <f t="shared" si="18"/>
        <v>-1.0138556848401728E-3</v>
      </c>
      <c r="AH56" s="10">
        <f t="shared" si="19"/>
        <v>7.1474184262003374E-5</v>
      </c>
      <c r="AJ56" s="5">
        <v>42644</v>
      </c>
      <c r="AK56" s="6">
        <v>17.59</v>
      </c>
      <c r="AL56" s="30">
        <f t="shared" si="20"/>
        <v>-7.3362870957273119E-3</v>
      </c>
      <c r="AM56" s="9">
        <f t="shared" si="21"/>
        <v>1.6949152542372881E-2</v>
      </c>
      <c r="AN56" s="9">
        <f t="shared" si="22"/>
        <v>-1.2434384908012393E-4</v>
      </c>
      <c r="AO56" s="10">
        <f t="shared" si="23"/>
        <v>4.5370536734390065E-7</v>
      </c>
      <c r="AQ56" s="5">
        <v>42644</v>
      </c>
      <c r="AR56" s="6">
        <v>16.5</v>
      </c>
      <c r="AS56" s="30">
        <f t="shared" si="24"/>
        <v>5.4313099041533475E-2</v>
      </c>
      <c r="AT56" s="9">
        <f t="shared" si="25"/>
        <v>1.6949152542372881E-2</v>
      </c>
      <c r="AU56" s="9">
        <f t="shared" si="26"/>
        <v>9.2056100070395715E-4</v>
      </c>
      <c r="AV56" s="10">
        <f t="shared" si="27"/>
        <v>1.9057691315184267E-5</v>
      </c>
      <c r="AX56" s="5">
        <v>42644</v>
      </c>
      <c r="AY56" s="6">
        <v>70.019997000000004</v>
      </c>
      <c r="AZ56" s="30">
        <f t="shared" si="28"/>
        <v>-2.9118218422703013E-2</v>
      </c>
      <c r="BA56" s="9">
        <f t="shared" si="29"/>
        <v>1.6949152542372881E-2</v>
      </c>
      <c r="BB56" s="9">
        <f t="shared" si="30"/>
        <v>-4.9352912580852564E-4</v>
      </c>
      <c r="BC56" s="10">
        <f t="shared" si="31"/>
        <v>1.7546858234964549E-5</v>
      </c>
    </row>
    <row r="57" spans="1:55" x14ac:dyDescent="0.15">
      <c r="A57" s="5">
        <v>42675</v>
      </c>
      <c r="B57" s="6">
        <v>57.970001000000003</v>
      </c>
      <c r="C57" s="30">
        <f t="shared" si="0"/>
        <v>9.2330902581496233E-2</v>
      </c>
      <c r="D57" s="9">
        <f t="shared" si="1"/>
        <v>1.6949152542372881E-2</v>
      </c>
      <c r="E57" s="9">
        <f t="shared" si="2"/>
        <v>1.5649305522287497E-3</v>
      </c>
      <c r="F57" s="10">
        <f t="shared" si="3"/>
        <v>9.9859268862412823E-5</v>
      </c>
      <c r="H57" s="5">
        <v>42675</v>
      </c>
      <c r="I57" s="6">
        <v>110.519997</v>
      </c>
      <c r="J57" s="30">
        <f t="shared" si="4"/>
        <v>-2.6598590570736436E-2</v>
      </c>
      <c r="K57" s="9">
        <f t="shared" si="5"/>
        <v>1.6949152542372881E-2</v>
      </c>
      <c r="L57" s="9">
        <f t="shared" si="6"/>
        <v>-4.5082356899553281E-4</v>
      </c>
      <c r="M57" s="10">
        <f t="shared" si="7"/>
        <v>2.620294749034542E-5</v>
      </c>
      <c r="O57" s="5">
        <v>42675</v>
      </c>
      <c r="P57" s="6">
        <v>99.120002999999997</v>
      </c>
      <c r="Q57" s="30">
        <f t="shared" si="8"/>
        <v>6.9371030976997927E-2</v>
      </c>
      <c r="R57" s="9">
        <f t="shared" si="9"/>
        <v>1.6949152542372881E-2</v>
      </c>
      <c r="S57" s="9">
        <f t="shared" si="10"/>
        <v>1.1757801860508123E-3</v>
      </c>
      <c r="T57" s="10">
        <f t="shared" si="11"/>
        <v>5.051165058976383E-5</v>
      </c>
      <c r="V57" s="5">
        <v>42675</v>
      </c>
      <c r="W57" s="6">
        <v>46.439999</v>
      </c>
      <c r="X57" s="30">
        <f t="shared" si="12"/>
        <v>0.1438423962483939</v>
      </c>
      <c r="Y57" s="9">
        <f t="shared" si="13"/>
        <v>1.6949152542372881E-2</v>
      </c>
      <c r="Z57" s="9">
        <f t="shared" si="14"/>
        <v>2.4380067160744727E-3</v>
      </c>
      <c r="AA57" s="10">
        <f t="shared" si="15"/>
        <v>2.3274126644508934E-4</v>
      </c>
      <c r="AC57" s="5">
        <v>42675</v>
      </c>
      <c r="AD57" s="6">
        <v>95.559997999999993</v>
      </c>
      <c r="AE57" s="30">
        <f t="shared" si="16"/>
        <v>0.1449796207162668</v>
      </c>
      <c r="AF57" s="9">
        <f t="shared" si="17"/>
        <v>1.6949152542372881E-2</v>
      </c>
      <c r="AG57" s="9">
        <f t="shared" si="18"/>
        <v>2.4572817070553695E-3</v>
      </c>
      <c r="AH57" s="10">
        <f t="shared" si="19"/>
        <v>3.3153387174712464E-4</v>
      </c>
      <c r="AJ57" s="5">
        <v>42675</v>
      </c>
      <c r="AK57" s="6">
        <v>15.02</v>
      </c>
      <c r="AL57" s="30">
        <f t="shared" si="20"/>
        <v>-0.14610574189880621</v>
      </c>
      <c r="AM57" s="9">
        <f t="shared" si="21"/>
        <v>1.6949152542372881E-2</v>
      </c>
      <c r="AN57" s="9">
        <f t="shared" si="22"/>
        <v>-2.4763685067594274E-3</v>
      </c>
      <c r="AO57" s="10">
        <f t="shared" si="23"/>
        <v>3.5118088163724409E-4</v>
      </c>
      <c r="AQ57" s="5">
        <v>42675</v>
      </c>
      <c r="AR57" s="6">
        <v>21.120000999999998</v>
      </c>
      <c r="AS57" s="30">
        <f t="shared" si="24"/>
        <v>0.28000006060606042</v>
      </c>
      <c r="AT57" s="9">
        <f t="shared" si="25"/>
        <v>1.6949152542372881E-2</v>
      </c>
      <c r="AU57" s="9">
        <f t="shared" si="26"/>
        <v>4.7457637390857701E-3</v>
      </c>
      <c r="AV57" s="10">
        <f t="shared" si="27"/>
        <v>1.1388904708713845E-3</v>
      </c>
      <c r="AX57" s="5">
        <v>42675</v>
      </c>
      <c r="AY57" s="6">
        <v>70.430000000000007</v>
      </c>
      <c r="AZ57" s="30">
        <f t="shared" si="28"/>
        <v>5.8555129615329715E-3</v>
      </c>
      <c r="BA57" s="9">
        <f t="shared" si="29"/>
        <v>1.6949152542372881E-2</v>
      </c>
      <c r="BB57" s="9">
        <f t="shared" si="30"/>
        <v>9.9245982398863921E-5</v>
      </c>
      <c r="BC57" s="10">
        <f t="shared" si="31"/>
        <v>1.3271083460088325E-7</v>
      </c>
    </row>
    <row r="58" spans="1:55" x14ac:dyDescent="0.15">
      <c r="A58" s="5">
        <v>42705</v>
      </c>
      <c r="B58" s="6">
        <v>55.52</v>
      </c>
      <c r="C58" s="30">
        <f t="shared" si="0"/>
        <v>-4.2263256127941129E-2</v>
      </c>
      <c r="D58" s="9">
        <f t="shared" si="1"/>
        <v>1.6949152542372881E-2</v>
      </c>
      <c r="E58" s="9">
        <f t="shared" si="2"/>
        <v>-7.1632637504984967E-4</v>
      </c>
      <c r="F58" s="10">
        <f t="shared" si="3"/>
        <v>5.6696472160929997E-5</v>
      </c>
      <c r="H58" s="5">
        <v>42705</v>
      </c>
      <c r="I58" s="6">
        <v>115.82</v>
      </c>
      <c r="J58" s="30">
        <f t="shared" si="4"/>
        <v>4.7955149691145893E-2</v>
      </c>
      <c r="K58" s="9">
        <f t="shared" si="5"/>
        <v>1.6949152542372881E-2</v>
      </c>
      <c r="L58" s="9">
        <f t="shared" si="6"/>
        <v>8.1279914730755755E-4</v>
      </c>
      <c r="M58" s="10">
        <f t="shared" si="7"/>
        <v>2.1042300954427577E-5</v>
      </c>
      <c r="O58" s="5">
        <v>42705</v>
      </c>
      <c r="P58" s="6">
        <v>104.220001</v>
      </c>
      <c r="Q58" s="30">
        <f t="shared" si="8"/>
        <v>5.1452762768782412E-2</v>
      </c>
      <c r="R58" s="9">
        <f t="shared" si="9"/>
        <v>1.6949152542372881E-2</v>
      </c>
      <c r="S58" s="9">
        <f t="shared" si="10"/>
        <v>8.7208072489461711E-4</v>
      </c>
      <c r="T58" s="10">
        <f t="shared" si="11"/>
        <v>2.2794848212324985E-5</v>
      </c>
      <c r="V58" s="5">
        <v>42705</v>
      </c>
      <c r="W58" s="6">
        <v>46.689999</v>
      </c>
      <c r="X58" s="30">
        <f t="shared" si="12"/>
        <v>5.3832903829305057E-3</v>
      </c>
      <c r="Y58" s="9">
        <f t="shared" si="13"/>
        <v>1.6949152542372881E-2</v>
      </c>
      <c r="Z58" s="9">
        <f t="shared" si="14"/>
        <v>9.1242209880178061E-5</v>
      </c>
      <c r="AA58" s="10">
        <f t="shared" si="15"/>
        <v>7.6727899704398391E-6</v>
      </c>
      <c r="AC58" s="5">
        <v>42705</v>
      </c>
      <c r="AD58" s="6">
        <v>92.739998</v>
      </c>
      <c r="AE58" s="30">
        <f t="shared" si="16"/>
        <v>-2.9510255954588782E-2</v>
      </c>
      <c r="AF58" s="9">
        <f t="shared" si="17"/>
        <v>1.6949152542372881E-2</v>
      </c>
      <c r="AG58" s="9">
        <f t="shared" si="18"/>
        <v>-5.0017382973879289E-4</v>
      </c>
      <c r="AH58" s="10">
        <f t="shared" si="19"/>
        <v>2.0327252238207955E-5</v>
      </c>
      <c r="AJ58" s="5">
        <v>42705</v>
      </c>
      <c r="AK58" s="6">
        <v>15.98</v>
      </c>
      <c r="AL58" s="30">
        <f t="shared" si="20"/>
        <v>6.391478029294273E-2</v>
      </c>
      <c r="AM58" s="9">
        <f t="shared" si="21"/>
        <v>1.6949152542372881E-2</v>
      </c>
      <c r="AN58" s="9">
        <f t="shared" si="22"/>
        <v>1.0833013608973344E-3</v>
      </c>
      <c r="AO58" s="10">
        <f t="shared" si="23"/>
        <v>7.4003390275840321E-5</v>
      </c>
      <c r="AQ58" s="5">
        <v>42705</v>
      </c>
      <c r="AR58" s="6">
        <v>23.09</v>
      </c>
      <c r="AS58" s="30">
        <f t="shared" si="24"/>
        <v>9.3276463386531061E-2</v>
      </c>
      <c r="AT58" s="9">
        <f t="shared" si="25"/>
        <v>1.6949152542372881E-2</v>
      </c>
      <c r="AU58" s="9">
        <f t="shared" si="26"/>
        <v>1.5809570065513738E-3</v>
      </c>
      <c r="AV58" s="10">
        <f t="shared" si="27"/>
        <v>8.9077911833460396E-5</v>
      </c>
      <c r="AX58" s="5">
        <v>42705</v>
      </c>
      <c r="AY58" s="6">
        <v>69.120002999999997</v>
      </c>
      <c r="AZ58" s="30">
        <f t="shared" si="28"/>
        <v>-1.8599985801505126E-2</v>
      </c>
      <c r="BA58" s="9">
        <f t="shared" si="29"/>
        <v>1.6949152542372881E-2</v>
      </c>
      <c r="BB58" s="9">
        <f t="shared" si="30"/>
        <v>-3.1525399663568011E-4</v>
      </c>
      <c r="BC58" s="10">
        <f t="shared" si="31"/>
        <v>7.9498045061817383E-6</v>
      </c>
    </row>
    <row r="59" spans="1:55" x14ac:dyDescent="0.15">
      <c r="A59" s="5">
        <v>42736</v>
      </c>
      <c r="B59" s="6">
        <v>55.220001000000003</v>
      </c>
      <c r="C59" s="30">
        <f t="shared" si="0"/>
        <v>-5.403440201729115E-3</v>
      </c>
      <c r="D59" s="9">
        <f t="shared" si="1"/>
        <v>1.6949152542372881E-2</v>
      </c>
      <c r="E59" s="9">
        <f t="shared" si="2"/>
        <v>-9.158373223269686E-5</v>
      </c>
      <c r="F59" s="10">
        <f t="shared" si="3"/>
        <v>7.4581790436149539E-6</v>
      </c>
      <c r="H59" s="5">
        <v>42736</v>
      </c>
      <c r="I59" s="6">
        <v>121.349998</v>
      </c>
      <c r="J59" s="30">
        <f t="shared" si="4"/>
        <v>4.7746485926437598E-2</v>
      </c>
      <c r="K59" s="9">
        <f t="shared" si="5"/>
        <v>1.6949152542372881E-2</v>
      </c>
      <c r="L59" s="9">
        <f t="shared" si="6"/>
        <v>8.0926247332945077E-4</v>
      </c>
      <c r="M59" s="10">
        <f t="shared" si="7"/>
        <v>2.0793810465308142E-5</v>
      </c>
      <c r="O59" s="5">
        <v>42736</v>
      </c>
      <c r="P59" s="6">
        <v>110.650002</v>
      </c>
      <c r="Q59" s="30">
        <f t="shared" si="8"/>
        <v>6.1696420440448874E-2</v>
      </c>
      <c r="R59" s="9">
        <f t="shared" si="9"/>
        <v>1.6949152542372881E-2</v>
      </c>
      <c r="S59" s="9">
        <f t="shared" si="10"/>
        <v>1.0457020413635403E-3</v>
      </c>
      <c r="T59" s="10">
        <f t="shared" si="11"/>
        <v>3.7307733621243697E-5</v>
      </c>
      <c r="V59" s="5">
        <v>42736</v>
      </c>
      <c r="W59" s="6">
        <v>44.25</v>
      </c>
      <c r="X59" s="30">
        <f t="shared" si="12"/>
        <v>-5.2259564194893193E-2</v>
      </c>
      <c r="Y59" s="9">
        <f t="shared" si="13"/>
        <v>1.6949152542372881E-2</v>
      </c>
      <c r="Z59" s="9">
        <f t="shared" si="14"/>
        <v>-8.8575532533717279E-4</v>
      </c>
      <c r="AA59" s="10">
        <f t="shared" si="15"/>
        <v>1.0556412969040092E-4</v>
      </c>
      <c r="AC59" s="5">
        <v>42736</v>
      </c>
      <c r="AD59" s="6">
        <v>95.660004000000001</v>
      </c>
      <c r="AE59" s="30">
        <f t="shared" si="16"/>
        <v>3.148593986383319E-2</v>
      </c>
      <c r="AF59" s="9">
        <f t="shared" si="17"/>
        <v>1.6949152542372881E-2</v>
      </c>
      <c r="AG59" s="9">
        <f t="shared" si="18"/>
        <v>5.3365999769208793E-4</v>
      </c>
      <c r="AH59" s="10">
        <f t="shared" si="19"/>
        <v>1.1781732886027427E-5</v>
      </c>
      <c r="AJ59" s="5">
        <v>42736</v>
      </c>
      <c r="AK59" s="6">
        <v>18.440000999999999</v>
      </c>
      <c r="AL59" s="30">
        <f t="shared" si="20"/>
        <v>0.15394249061326648</v>
      </c>
      <c r="AM59" s="9">
        <f t="shared" si="21"/>
        <v>1.6949152542372881E-2</v>
      </c>
      <c r="AN59" s="9">
        <f t="shared" si="22"/>
        <v>2.6091947561570589E-3</v>
      </c>
      <c r="AO59" s="10">
        <f t="shared" si="23"/>
        <v>4.1302968962592628E-4</v>
      </c>
      <c r="AQ59" s="5">
        <v>42736</v>
      </c>
      <c r="AR59" s="6">
        <v>22.639999</v>
      </c>
      <c r="AS59" s="30">
        <f t="shared" si="24"/>
        <v>-1.948899956691208E-2</v>
      </c>
      <c r="AT59" s="9">
        <f t="shared" si="25"/>
        <v>1.6949152542372881E-2</v>
      </c>
      <c r="AU59" s="9">
        <f t="shared" si="26"/>
        <v>-3.3032202655783186E-4</v>
      </c>
      <c r="AV59" s="10">
        <f t="shared" si="27"/>
        <v>2.748593758257673E-5</v>
      </c>
      <c r="AX59" s="5">
        <v>42736</v>
      </c>
      <c r="AY59" s="6">
        <v>66.739998</v>
      </c>
      <c r="AZ59" s="30">
        <f t="shared" si="28"/>
        <v>-3.443294121384799E-2</v>
      </c>
      <c r="BA59" s="9">
        <f t="shared" si="29"/>
        <v>1.6949152542372881E-2</v>
      </c>
      <c r="BB59" s="9">
        <f t="shared" si="30"/>
        <v>-5.8360917311606761E-4</v>
      </c>
      <c r="BC59" s="10">
        <f t="shared" si="31"/>
        <v>2.382235497877119E-5</v>
      </c>
    </row>
    <row r="60" spans="1:55" x14ac:dyDescent="0.15">
      <c r="A60" s="5">
        <v>42767</v>
      </c>
      <c r="B60" s="6">
        <v>56.869999</v>
      </c>
      <c r="C60" s="30">
        <f t="shared" si="0"/>
        <v>2.988044132777179E-2</v>
      </c>
      <c r="D60" s="9">
        <f t="shared" si="1"/>
        <v>1.6949152542372881E-2</v>
      </c>
      <c r="E60" s="9">
        <f t="shared" si="2"/>
        <v>5.0644815809782699E-4</v>
      </c>
      <c r="F60" s="10">
        <f t="shared" si="3"/>
        <v>3.4692915182552787E-6</v>
      </c>
      <c r="H60" s="5">
        <v>42767</v>
      </c>
      <c r="I60" s="6">
        <v>136.990005</v>
      </c>
      <c r="J60" s="30">
        <f t="shared" si="4"/>
        <v>0.12888345494657516</v>
      </c>
      <c r="K60" s="9">
        <f t="shared" si="5"/>
        <v>1.6949152542372881E-2</v>
      </c>
      <c r="L60" s="9">
        <f t="shared" si="6"/>
        <v>2.1844653380775451E-3</v>
      </c>
      <c r="M60" s="10">
        <f t="shared" si="7"/>
        <v>2.2870986900511316E-4</v>
      </c>
      <c r="O60" s="5">
        <v>42767</v>
      </c>
      <c r="P60" s="6">
        <v>110.089996</v>
      </c>
      <c r="Q60" s="30">
        <f t="shared" si="8"/>
        <v>-5.0610572966821588E-3</v>
      </c>
      <c r="R60" s="9">
        <f t="shared" si="9"/>
        <v>1.6949152542372881E-2</v>
      </c>
      <c r="S60" s="9">
        <f t="shared" si="10"/>
        <v>-8.5780632147155228E-5</v>
      </c>
      <c r="T60" s="10">
        <f t="shared" si="11"/>
        <v>6.6722900283548724E-6</v>
      </c>
      <c r="V60" s="5">
        <v>42767</v>
      </c>
      <c r="W60" s="6">
        <v>46.360000999999997</v>
      </c>
      <c r="X60" s="30">
        <f t="shared" si="12"/>
        <v>4.7683638418078989E-2</v>
      </c>
      <c r="Y60" s="9">
        <f t="shared" si="13"/>
        <v>1.6949152542372881E-2</v>
      </c>
      <c r="Z60" s="9">
        <f t="shared" si="14"/>
        <v>8.0819726132337264E-4</v>
      </c>
      <c r="AA60" s="10">
        <f t="shared" si="15"/>
        <v>7.4914761263433306E-6</v>
      </c>
      <c r="AC60" s="5">
        <v>42767</v>
      </c>
      <c r="AD60" s="6">
        <v>96.660004000000001</v>
      </c>
      <c r="AE60" s="30">
        <f t="shared" si="16"/>
        <v>1.0453689715505421E-2</v>
      </c>
      <c r="AF60" s="9">
        <f t="shared" si="17"/>
        <v>1.6949152542372881E-2</v>
      </c>
      <c r="AG60" s="9">
        <f t="shared" si="18"/>
        <v>1.7718118161873594E-4</v>
      </c>
      <c r="AH60" s="10">
        <f t="shared" si="19"/>
        <v>4.8203465237082776E-7</v>
      </c>
      <c r="AJ60" s="5">
        <v>42767</v>
      </c>
      <c r="AK60" s="6">
        <v>18.579999999999998</v>
      </c>
      <c r="AL60" s="30">
        <f t="shared" si="20"/>
        <v>7.5921362477149312E-3</v>
      </c>
      <c r="AM60" s="9">
        <f t="shared" si="21"/>
        <v>1.6949152542372881E-2</v>
      </c>
      <c r="AN60" s="9">
        <f t="shared" si="22"/>
        <v>1.2868027538499884E-4</v>
      </c>
      <c r="AO60" s="10">
        <f t="shared" si="23"/>
        <v>1.6127441208103441E-6</v>
      </c>
      <c r="AQ60" s="5">
        <v>42767</v>
      </c>
      <c r="AR60" s="6">
        <v>24.68</v>
      </c>
      <c r="AS60" s="30">
        <f t="shared" si="24"/>
        <v>9.0106055216698566E-2</v>
      </c>
      <c r="AT60" s="9">
        <f t="shared" si="25"/>
        <v>1.6949152542372881E-2</v>
      </c>
      <c r="AU60" s="9">
        <f t="shared" si="26"/>
        <v>1.5272212748592977E-3</v>
      </c>
      <c r="AV60" s="10">
        <f t="shared" si="27"/>
        <v>8.1457079097686276E-5</v>
      </c>
      <c r="AX60" s="5">
        <v>42767</v>
      </c>
      <c r="AY60" s="6">
        <v>70.930000000000007</v>
      </c>
      <c r="AZ60" s="30">
        <f t="shared" si="28"/>
        <v>6.2780972813334612E-2</v>
      </c>
      <c r="BA60" s="9">
        <f t="shared" si="29"/>
        <v>1.6949152542372881E-2</v>
      </c>
      <c r="BB60" s="9">
        <f t="shared" si="30"/>
        <v>1.064084284971773E-3</v>
      </c>
      <c r="BC60" s="10">
        <f t="shared" si="31"/>
        <v>6.0456201485120687E-5</v>
      </c>
    </row>
    <row r="61" spans="1:55" x14ac:dyDescent="0.15">
      <c r="A61" s="5">
        <v>42795</v>
      </c>
      <c r="B61" s="6">
        <v>58.389999000000003</v>
      </c>
      <c r="C61" s="30">
        <f t="shared" si="0"/>
        <v>2.6727624876518918E-2</v>
      </c>
      <c r="D61" s="9">
        <f t="shared" si="1"/>
        <v>1.6949152542372881E-2</v>
      </c>
      <c r="E61" s="9">
        <f t="shared" si="2"/>
        <v>4.5301059112743932E-4</v>
      </c>
      <c r="F61" s="10">
        <f t="shared" si="3"/>
        <v>2.1087154719696767E-6</v>
      </c>
      <c r="H61" s="5">
        <v>42795</v>
      </c>
      <c r="I61" s="6">
        <v>143.66000399999999</v>
      </c>
      <c r="J61" s="30">
        <f t="shared" si="4"/>
        <v>4.8689676301566509E-2</v>
      </c>
      <c r="K61" s="9">
        <f t="shared" si="5"/>
        <v>1.6949152542372881E-2</v>
      </c>
      <c r="L61" s="9">
        <f t="shared" si="6"/>
        <v>8.2524875087400858E-4</v>
      </c>
      <c r="M61" s="10">
        <f t="shared" si="7"/>
        <v>2.1928765737280303E-5</v>
      </c>
      <c r="O61" s="5">
        <v>42795</v>
      </c>
      <c r="P61" s="6">
        <v>113.389999</v>
      </c>
      <c r="Q61" s="30">
        <f t="shared" si="8"/>
        <v>2.9975502951240074E-2</v>
      </c>
      <c r="R61" s="9">
        <f t="shared" si="9"/>
        <v>1.6949152542372881E-2</v>
      </c>
      <c r="S61" s="9">
        <f t="shared" si="10"/>
        <v>5.0805937205491655E-4</v>
      </c>
      <c r="T61" s="10">
        <f t="shared" si="11"/>
        <v>3.9136471344104597E-6</v>
      </c>
      <c r="V61" s="5">
        <v>42795</v>
      </c>
      <c r="W61" s="6">
        <v>42.299999</v>
      </c>
      <c r="X61" s="30">
        <f t="shared" si="12"/>
        <v>-8.7575537368948631E-2</v>
      </c>
      <c r="Y61" s="9">
        <f t="shared" si="13"/>
        <v>1.6949152542372881E-2</v>
      </c>
      <c r="Z61" s="9">
        <f t="shared" si="14"/>
        <v>-1.484331141846587E-3</v>
      </c>
      <c r="AA61" s="10">
        <f t="shared" si="15"/>
        <v>2.211819964330012E-4</v>
      </c>
      <c r="AC61" s="5">
        <v>42795</v>
      </c>
      <c r="AD61" s="6">
        <v>92.760002</v>
      </c>
      <c r="AE61" s="30">
        <f t="shared" si="16"/>
        <v>-4.0347629201422319E-2</v>
      </c>
      <c r="AF61" s="9">
        <f t="shared" si="17"/>
        <v>1.6949152542372881E-2</v>
      </c>
      <c r="AG61" s="9">
        <f t="shared" si="18"/>
        <v>-6.8385812205800538E-4</v>
      </c>
      <c r="AH61" s="10">
        <f t="shared" si="19"/>
        <v>3.5040258056806579E-5</v>
      </c>
      <c r="AJ61" s="5">
        <v>42795</v>
      </c>
      <c r="AK61" s="6">
        <v>18.989999999999998</v>
      </c>
      <c r="AL61" s="30">
        <f t="shared" si="20"/>
        <v>2.2066738428417665E-2</v>
      </c>
      <c r="AM61" s="9">
        <f t="shared" si="21"/>
        <v>1.6949152542372881E-2</v>
      </c>
      <c r="AN61" s="9">
        <f t="shared" si="22"/>
        <v>3.7401251573589264E-4</v>
      </c>
      <c r="AO61" s="10">
        <f t="shared" si="23"/>
        <v>9.9500584467954258E-6</v>
      </c>
      <c r="AQ61" s="5">
        <v>42795</v>
      </c>
      <c r="AR61" s="6">
        <v>23.59</v>
      </c>
      <c r="AS61" s="30">
        <f t="shared" si="24"/>
        <v>-4.4165316045380876E-2</v>
      </c>
      <c r="AT61" s="9">
        <f t="shared" si="25"/>
        <v>1.6949152542372881E-2</v>
      </c>
      <c r="AU61" s="9">
        <f t="shared" si="26"/>
        <v>-7.4856467873526912E-4</v>
      </c>
      <c r="AV61" s="10">
        <f t="shared" si="27"/>
        <v>7.1491862015787849E-5</v>
      </c>
      <c r="AX61" s="5">
        <v>42795</v>
      </c>
      <c r="AY61" s="6">
        <v>72.080001999999993</v>
      </c>
      <c r="AZ61" s="30">
        <f t="shared" si="28"/>
        <v>1.6213196108839423E-2</v>
      </c>
      <c r="BA61" s="9">
        <f t="shared" si="29"/>
        <v>1.6949152542372881E-2</v>
      </c>
      <c r="BB61" s="9">
        <f t="shared" si="30"/>
        <v>2.7479993404812579E-4</v>
      </c>
      <c r="BC61" s="10">
        <f t="shared" si="31"/>
        <v>2.9335141799527582E-6</v>
      </c>
    </row>
    <row r="62" spans="1:55" x14ac:dyDescent="0.15">
      <c r="A62" s="5">
        <v>42826</v>
      </c>
      <c r="B62" s="6">
        <v>60.060001</v>
      </c>
      <c r="C62" s="30">
        <f t="shared" si="0"/>
        <v>2.8600822548395577E-2</v>
      </c>
      <c r="D62" s="9">
        <f t="shared" si="1"/>
        <v>1.6949152542372881E-2</v>
      </c>
      <c r="E62" s="9">
        <f t="shared" si="2"/>
        <v>4.8475970421009451E-4</v>
      </c>
      <c r="F62" s="10">
        <f t="shared" si="3"/>
        <v>2.8764541583977864E-6</v>
      </c>
      <c r="H62" s="5">
        <v>42826</v>
      </c>
      <c r="I62" s="6">
        <v>143.64999399999999</v>
      </c>
      <c r="J62" s="30">
        <f t="shared" si="4"/>
        <v>-6.967840541050041E-5</v>
      </c>
      <c r="K62" s="9">
        <f t="shared" si="5"/>
        <v>1.6949152542372881E-2</v>
      </c>
      <c r="L62" s="9">
        <f t="shared" si="6"/>
        <v>-1.1809899222118714E-6</v>
      </c>
      <c r="M62" s="10">
        <f t="shared" si="7"/>
        <v>2.7725955893209678E-6</v>
      </c>
      <c r="O62" s="5">
        <v>42826</v>
      </c>
      <c r="P62" s="6">
        <v>115.599998</v>
      </c>
      <c r="Q62" s="30">
        <f t="shared" si="8"/>
        <v>1.9490246225330576E-2</v>
      </c>
      <c r="R62" s="9">
        <f t="shared" si="9"/>
        <v>1.6949152542372881E-2</v>
      </c>
      <c r="S62" s="9">
        <f t="shared" si="10"/>
        <v>3.3034315636153519E-4</v>
      </c>
      <c r="T62" s="10">
        <f t="shared" si="11"/>
        <v>3.7605083844373764E-7</v>
      </c>
      <c r="V62" s="5">
        <v>42826</v>
      </c>
      <c r="W62" s="6">
        <v>42.619999</v>
      </c>
      <c r="X62" s="30">
        <f t="shared" si="12"/>
        <v>7.5650119991728104E-3</v>
      </c>
      <c r="Y62" s="9">
        <f t="shared" si="13"/>
        <v>1.6949152542372881E-2</v>
      </c>
      <c r="Z62" s="9">
        <f t="shared" si="14"/>
        <v>1.2822054235886118E-4</v>
      </c>
      <c r="AA62" s="10">
        <f t="shared" si="15"/>
        <v>6.1799184547173566E-6</v>
      </c>
      <c r="AC62" s="5">
        <v>42826</v>
      </c>
      <c r="AD62" s="6">
        <v>102.260002</v>
      </c>
      <c r="AE62" s="30">
        <f t="shared" si="16"/>
        <v>0.10241483177199595</v>
      </c>
      <c r="AF62" s="9">
        <f t="shared" si="17"/>
        <v>1.6949152542372881E-2</v>
      </c>
      <c r="AG62" s="9">
        <f t="shared" si="18"/>
        <v>1.735844606305016E-3</v>
      </c>
      <c r="AH62" s="10">
        <f t="shared" si="19"/>
        <v>1.6044296053107748E-4</v>
      </c>
      <c r="AJ62" s="5">
        <v>42826</v>
      </c>
      <c r="AK62" s="6">
        <v>16.719999000000001</v>
      </c>
      <c r="AL62" s="30">
        <f t="shared" si="20"/>
        <v>-0.11953665086887821</v>
      </c>
      <c r="AM62" s="9">
        <f t="shared" si="21"/>
        <v>1.6949152542372881E-2</v>
      </c>
      <c r="AN62" s="9">
        <f t="shared" si="22"/>
        <v>-2.0260449299809866E-3</v>
      </c>
      <c r="AO62" s="10">
        <f t="shared" si="23"/>
        <v>2.3350345132323383E-4</v>
      </c>
      <c r="AQ62" s="5">
        <v>42826</v>
      </c>
      <c r="AR62" s="6">
        <v>23.34</v>
      </c>
      <c r="AS62" s="30">
        <f t="shared" si="24"/>
        <v>-1.0597710894446832E-2</v>
      </c>
      <c r="AT62" s="9">
        <f t="shared" si="25"/>
        <v>1.6949152542372881E-2</v>
      </c>
      <c r="AU62" s="9">
        <f t="shared" si="26"/>
        <v>-1.7962221854994631E-4</v>
      </c>
      <c r="AV62" s="10">
        <f t="shared" si="27"/>
        <v>1.6688500206309763E-5</v>
      </c>
      <c r="AX62" s="5">
        <v>42826</v>
      </c>
      <c r="AY62" s="6">
        <v>75.180000000000007</v>
      </c>
      <c r="AZ62" s="30">
        <f t="shared" si="28"/>
        <v>4.3007740205112777E-2</v>
      </c>
      <c r="BA62" s="9">
        <f t="shared" si="29"/>
        <v>1.6949152542372881E-2</v>
      </c>
      <c r="BB62" s="9">
        <f t="shared" si="30"/>
        <v>7.2894474923919958E-4</v>
      </c>
      <c r="BC62" s="10">
        <f t="shared" si="31"/>
        <v>2.7051472294918536E-5</v>
      </c>
    </row>
    <row r="63" spans="1:55" x14ac:dyDescent="0.15">
      <c r="A63" s="5">
        <v>42856</v>
      </c>
      <c r="B63" s="6">
        <v>61.360000999999997</v>
      </c>
      <c r="C63" s="30">
        <f t="shared" si="0"/>
        <v>2.1645021284631527E-2</v>
      </c>
      <c r="D63" s="9">
        <f t="shared" si="1"/>
        <v>1.6949152542372881E-2</v>
      </c>
      <c r="E63" s="9">
        <f t="shared" si="2"/>
        <v>3.6686476753612759E-4</v>
      </c>
      <c r="F63" s="10">
        <f t="shared" si="3"/>
        <v>6.248002278800971E-7</v>
      </c>
      <c r="H63" s="5">
        <v>42856</v>
      </c>
      <c r="I63" s="6">
        <v>152.53999300000001</v>
      </c>
      <c r="J63" s="30">
        <f t="shared" si="4"/>
        <v>6.1886525383356483E-2</v>
      </c>
      <c r="K63" s="9">
        <f t="shared" si="5"/>
        <v>1.6949152542372881E-2</v>
      </c>
      <c r="L63" s="9">
        <f t="shared" si="6"/>
        <v>1.0489241590399404E-3</v>
      </c>
      <c r="M63" s="10">
        <f t="shared" si="7"/>
        <v>4.0971513326070288E-5</v>
      </c>
      <c r="O63" s="5">
        <v>42856</v>
      </c>
      <c r="P63" s="6">
        <v>106.68</v>
      </c>
      <c r="Q63" s="30">
        <f t="shared" si="8"/>
        <v>-7.7162613791740609E-2</v>
      </c>
      <c r="R63" s="9">
        <f t="shared" si="9"/>
        <v>1.6949152542372881E-2</v>
      </c>
      <c r="S63" s="9">
        <f t="shared" si="10"/>
        <v>-1.3078409117244171E-3</v>
      </c>
      <c r="T63" s="10">
        <f t="shared" si="11"/>
        <v>1.4327852390153865E-4</v>
      </c>
      <c r="V63" s="5">
        <v>42856</v>
      </c>
      <c r="W63" s="6">
        <v>45.220001000000003</v>
      </c>
      <c r="X63" s="30">
        <f t="shared" si="12"/>
        <v>6.100427172698919E-2</v>
      </c>
      <c r="Y63" s="9">
        <f t="shared" si="13"/>
        <v>1.6949152542372881E-2</v>
      </c>
      <c r="Z63" s="9">
        <f t="shared" si="14"/>
        <v>1.033970707237105E-3</v>
      </c>
      <c r="AA63" s="10">
        <f t="shared" si="15"/>
        <v>1.9992119932489217E-5</v>
      </c>
      <c r="AC63" s="5">
        <v>42856</v>
      </c>
      <c r="AD63" s="6">
        <v>102.43</v>
      </c>
      <c r="AE63" s="30">
        <f t="shared" si="16"/>
        <v>1.6624095117854232E-3</v>
      </c>
      <c r="AF63" s="9">
        <f t="shared" si="17"/>
        <v>1.6949152542372881E-2</v>
      </c>
      <c r="AG63" s="9">
        <f t="shared" si="18"/>
        <v>2.8176432403142764E-5</v>
      </c>
      <c r="AH63" s="10">
        <f t="shared" si="19"/>
        <v>2.0271609518004133E-7</v>
      </c>
      <c r="AJ63" s="5">
        <v>42856</v>
      </c>
      <c r="AK63" s="6">
        <v>16.649999999999999</v>
      </c>
      <c r="AL63" s="30">
        <f t="shared" si="20"/>
        <v>-4.1865433125924945E-3</v>
      </c>
      <c r="AM63" s="9">
        <f t="shared" si="21"/>
        <v>1.6949152542372881E-2</v>
      </c>
      <c r="AN63" s="9">
        <f t="shared" si="22"/>
        <v>-7.0958361230381267E-5</v>
      </c>
      <c r="AO63" s="10">
        <f t="shared" si="23"/>
        <v>6.9440068787398585E-8</v>
      </c>
      <c r="AQ63" s="5">
        <v>42856</v>
      </c>
      <c r="AR63" s="6">
        <v>23.049999</v>
      </c>
      <c r="AS63" s="30">
        <f t="shared" si="24"/>
        <v>-1.2425064267352237E-2</v>
      </c>
      <c r="AT63" s="9">
        <f t="shared" si="25"/>
        <v>1.6949152542372881E-2</v>
      </c>
      <c r="AU63" s="9">
        <f t="shared" si="26"/>
        <v>-2.1059430961613962E-4</v>
      </c>
      <c r="AV63" s="10">
        <f t="shared" si="27"/>
        <v>1.8688823784610095E-5</v>
      </c>
      <c r="AX63" s="5">
        <v>42856</v>
      </c>
      <c r="AY63" s="6">
        <v>78.769997000000004</v>
      </c>
      <c r="AZ63" s="30">
        <f t="shared" si="28"/>
        <v>4.7752021814312373E-2</v>
      </c>
      <c r="BA63" s="9">
        <f t="shared" si="29"/>
        <v>1.6949152542372881E-2</v>
      </c>
      <c r="BB63" s="9">
        <f t="shared" si="30"/>
        <v>8.093563019374978E-4</v>
      </c>
      <c r="BC63" s="10">
        <f t="shared" si="31"/>
        <v>3.385791957661721E-5</v>
      </c>
    </row>
    <row r="64" spans="1:55" x14ac:dyDescent="0.15">
      <c r="A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showGridLines="0" zoomScale="160" zoomScaleNormal="160" workbookViewId="0">
      <selection activeCell="B1" sqref="B1:I1"/>
    </sheetView>
  </sheetViews>
  <sheetFormatPr baseColWidth="10" defaultColWidth="11.5" defaultRowHeight="15" x14ac:dyDescent="0.2"/>
  <cols>
    <col min="1" max="1" width="12.33203125" style="12" bestFit="1" customWidth="1"/>
    <col min="2" max="5" width="11.6640625" style="12" bestFit="1" customWidth="1"/>
    <col min="6" max="7" width="15.6640625" style="12" bestFit="1" customWidth="1"/>
    <col min="8" max="9" width="11.6640625" style="12" bestFit="1" customWidth="1"/>
    <col min="10" max="10" width="11.5" customWidth="1"/>
    <col min="11" max="16384" width="11.5" style="8"/>
  </cols>
  <sheetData>
    <row r="1" spans="1:15" s="2" customFormat="1" ht="12" x14ac:dyDescent="0.15">
      <c r="B1" s="60">
        <f>AVERAGE(B5:B63)</f>
        <v>1.5573512951035522E-2</v>
      </c>
      <c r="C1" s="60">
        <f t="shared" ref="C1:H1" si="0">AVERAGE(C5:C63)</f>
        <v>1.2720284056220773E-2</v>
      </c>
      <c r="D1" s="60">
        <f t="shared" si="0"/>
        <v>1.4779938436217372E-2</v>
      </c>
      <c r="E1" s="60">
        <f t="shared" si="0"/>
        <v>2.6659911549270582E-2</v>
      </c>
      <c r="F1" s="60">
        <f t="shared" si="0"/>
        <v>5.1207688938656659E-3</v>
      </c>
      <c r="G1" s="60">
        <f t="shared" si="0"/>
        <v>-2.1624474506194216E-3</v>
      </c>
      <c r="H1" s="60">
        <f t="shared" si="0"/>
        <v>2.0780968366673702E-2</v>
      </c>
      <c r="I1" s="60">
        <f>AVERAGE(I5:I63)</f>
        <v>3.0573101022941867E-3</v>
      </c>
    </row>
    <row r="2" spans="1:15" s="4" customFormat="1" ht="12" x14ac:dyDescent="0.15">
      <c r="A2" s="3" t="s">
        <v>0</v>
      </c>
      <c r="B2" s="34" t="s">
        <v>9</v>
      </c>
      <c r="C2" s="34" t="s">
        <v>9</v>
      </c>
      <c r="D2" s="34" t="s">
        <v>9</v>
      </c>
      <c r="E2" s="34" t="s">
        <v>9</v>
      </c>
      <c r="F2" s="34" t="s">
        <v>9</v>
      </c>
      <c r="G2" s="34" t="s">
        <v>9</v>
      </c>
      <c r="H2" s="34" t="s">
        <v>9</v>
      </c>
      <c r="I2" s="34" t="s">
        <v>9</v>
      </c>
    </row>
    <row r="3" spans="1:15" s="4" customFormat="1" ht="12" x14ac:dyDescent="0.15">
      <c r="A3" s="3"/>
      <c r="B3" s="34" t="s">
        <v>10</v>
      </c>
      <c r="C3" s="34" t="s">
        <v>10</v>
      </c>
      <c r="D3" s="34" t="s">
        <v>10</v>
      </c>
      <c r="E3" s="34" t="s">
        <v>10</v>
      </c>
      <c r="F3" s="34" t="s">
        <v>10</v>
      </c>
      <c r="G3" s="34" t="s">
        <v>10</v>
      </c>
      <c r="H3" s="34" t="s">
        <v>10</v>
      </c>
      <c r="I3" s="34" t="s">
        <v>10</v>
      </c>
    </row>
    <row r="4" spans="1:15" x14ac:dyDescent="0.2">
      <c r="A4" s="5">
        <v>41061</v>
      </c>
      <c r="B4" s="33" t="s">
        <v>7</v>
      </c>
      <c r="C4" s="33" t="s">
        <v>2</v>
      </c>
      <c r="D4" s="33" t="s">
        <v>3</v>
      </c>
      <c r="E4" s="33" t="s">
        <v>25</v>
      </c>
      <c r="F4" s="33" t="s">
        <v>26</v>
      </c>
      <c r="G4" s="33" t="s">
        <v>27</v>
      </c>
      <c r="H4" s="33" t="s">
        <v>28</v>
      </c>
      <c r="I4" s="33" t="s">
        <v>29</v>
      </c>
    </row>
    <row r="5" spans="1:15" x14ac:dyDescent="0.2">
      <c r="A5" s="5">
        <v>41091</v>
      </c>
      <c r="B5" s="30">
        <f>+Cotizaciones!C5</f>
        <v>-0.15078773443360838</v>
      </c>
      <c r="C5" s="30">
        <f>+Cotizaciones!J5</f>
        <v>4.582186673836719E-2</v>
      </c>
      <c r="D5" s="30">
        <f>+Cotizaciones!Q5</f>
        <v>1.3195855670103063E-2</v>
      </c>
      <c r="E5" s="30">
        <f>+Cotizaciones!X5</f>
        <v>-0.14028507126781686</v>
      </c>
      <c r="F5" s="30">
        <f>+Cotizaciones!AE5</f>
        <v>-8.2440815807758305E-3</v>
      </c>
      <c r="G5" s="30">
        <f>+Cotizaciones!AL5</f>
        <v>-0.12483361724780406</v>
      </c>
      <c r="H5" s="30">
        <f>+Cotizaciones!AS5</f>
        <v>-0.10268948655256727</v>
      </c>
      <c r="I5" s="30">
        <f>+Cotizaciones!AZ5</f>
        <v>6.7555922725818895E-2</v>
      </c>
      <c r="K5" s="38"/>
      <c r="L5" s="38"/>
      <c r="O5" s="8">
        <f>SUM(M5:M63)</f>
        <v>0</v>
      </c>
    </row>
    <row r="6" spans="1:15" x14ac:dyDescent="0.2">
      <c r="A6" s="5">
        <v>41122</v>
      </c>
      <c r="B6" s="30">
        <f>+Cotizaciones!C6</f>
        <v>9.5627256873995536E-2</v>
      </c>
      <c r="C6" s="30">
        <f>+Cotizaciones!J6</f>
        <v>8.9200363450788966E-2</v>
      </c>
      <c r="D6" s="30">
        <f>+Cotizaciones!Q6</f>
        <v>6.7155475522089336E-3</v>
      </c>
      <c r="E6" s="30">
        <f>+Cotizaciones!X6</f>
        <v>-6.980802792321128E-2</v>
      </c>
      <c r="F6" s="30">
        <f>+Cotizaciones!AE6</f>
        <v>1.3300118908682101E-2</v>
      </c>
      <c r="G6" s="30">
        <f>+Cotizaciones!AL6</f>
        <v>0.1715328110847687</v>
      </c>
      <c r="H6" s="30">
        <f>+Cotizaciones!AS6</f>
        <v>8.8555858310626734E-2</v>
      </c>
      <c r="I6" s="30">
        <f>+Cotizaciones!AZ6</f>
        <v>-2.4586887007926994E-2</v>
      </c>
      <c r="K6" s="38"/>
      <c r="L6" s="38"/>
    </row>
    <row r="7" spans="1:15" x14ac:dyDescent="0.2">
      <c r="A7" s="5">
        <v>41153</v>
      </c>
      <c r="B7" s="30">
        <f>+Cotizaciones!C7</f>
        <v>2.2172949002217335E-2</v>
      </c>
      <c r="C7" s="30">
        <f>+Cotizaciones!J7</f>
        <v>2.7960119572003617E-3</v>
      </c>
      <c r="D7" s="30">
        <f>+Cotizaciones!Q7</f>
        <v>5.6802060707457747E-2</v>
      </c>
      <c r="E7" s="30">
        <f>+Cotizaciones!X7</f>
        <v>-1.8761726078799223E-2</v>
      </c>
      <c r="F7" s="30">
        <f>+Cotizaciones!AE7</f>
        <v>8.3206256106733711E-3</v>
      </c>
      <c r="G7" s="30">
        <f>+Cotizaciones!AL7</f>
        <v>8.4112097611630299E-2</v>
      </c>
      <c r="H7" s="30">
        <f>+Cotizaciones!AS7</f>
        <v>0.10513141426783479</v>
      </c>
      <c r="I7" s="30">
        <f>+Cotizaciones!AZ7</f>
        <v>1.6528994945702369E-2</v>
      </c>
      <c r="K7" s="38"/>
      <c r="L7" s="38"/>
    </row>
    <row r="8" spans="1:15" x14ac:dyDescent="0.2">
      <c r="A8" s="5">
        <v>41183</v>
      </c>
      <c r="B8" s="30">
        <f>+Cotizaciones!C8</f>
        <v>-9.4853046736343871E-2</v>
      </c>
      <c r="C8" s="30">
        <f>+Cotizaciones!J8</f>
        <v>-0.10760008055823467</v>
      </c>
      <c r="D8" s="30">
        <f>+Cotizaciones!Q8</f>
        <v>-6.0443765501984714E-2</v>
      </c>
      <c r="E8" s="30">
        <f>+Cotizaciones!X8</f>
        <v>0.16443594646271498</v>
      </c>
      <c r="F8" s="30">
        <f>+Cotizaciones!AE8</f>
        <v>-1.429571113091932E-2</v>
      </c>
      <c r="G8" s="30">
        <f>+Cotizaciones!AL8</f>
        <v>-3.0172367345419948E-2</v>
      </c>
      <c r="H8" s="30">
        <f>+Cotizaciones!AS8</f>
        <v>5.5492638731596822E-2</v>
      </c>
      <c r="I8" s="30">
        <f>+Cotizaciones!AZ8</f>
        <v>1.6531083338844788E-2</v>
      </c>
      <c r="K8" s="38"/>
      <c r="L8" s="38"/>
    </row>
    <row r="9" spans="1:15" x14ac:dyDescent="0.2">
      <c r="A9" s="5">
        <v>41214</v>
      </c>
      <c r="B9" s="30">
        <f>+Cotizaciones!C9</f>
        <v>0.1300652666638229</v>
      </c>
      <c r="C9" s="30">
        <f>+Cotizaciones!J9</f>
        <v>-1.6864906127251666E-2</v>
      </c>
      <c r="D9" s="30">
        <f>+Cotizaciones!Q9</f>
        <v>1.0993505924134839E-2</v>
      </c>
      <c r="E9" s="30">
        <f>+Cotizaciones!X9</f>
        <v>5.8292282430213449E-2</v>
      </c>
      <c r="F9" s="30">
        <f>+Cotizaciones!AE9</f>
        <v>5.0701569406947922E-3</v>
      </c>
      <c r="G9" s="30">
        <f>+Cotizaciones!AL9</f>
        <v>-0.1474074320987655</v>
      </c>
      <c r="H9" s="30">
        <f>+Cotizaciones!AS9</f>
        <v>5.7939914163090078E-2</v>
      </c>
      <c r="I9" s="30">
        <f>+Cotizaciones!AZ9</f>
        <v>-3.9989337776166534E-2</v>
      </c>
      <c r="K9" s="38"/>
      <c r="L9" s="38"/>
    </row>
    <row r="10" spans="1:15" x14ac:dyDescent="0.2">
      <c r="A10" s="5">
        <v>41244</v>
      </c>
      <c r="B10" s="30">
        <f>+Cotizaciones!C10</f>
        <v>3.3931059723580459E-2</v>
      </c>
      <c r="C10" s="30">
        <f>+Cotizaciones!J10</f>
        <v>-9.0742895704913784E-2</v>
      </c>
      <c r="D10" s="30">
        <f>+Cotizaciones!Q10</f>
        <v>2.6178211840515164E-3</v>
      </c>
      <c r="E10" s="30">
        <f>+Cotizaciones!X10</f>
        <v>4.7323506594258991E-2</v>
      </c>
      <c r="F10" s="30">
        <f>+Cotizaciones!AE10</f>
        <v>5.1267047190686199E-2</v>
      </c>
      <c r="G10" s="30">
        <f>+Cotizaciones!AL10</f>
        <v>1.3900927132954877E-2</v>
      </c>
      <c r="H10" s="30">
        <f>+Cotizaciones!AS10</f>
        <v>0.17748478701825565</v>
      </c>
      <c r="I10" s="30">
        <f>+Cotizaciones!AZ10</f>
        <v>-5.2624189917697572E-2</v>
      </c>
      <c r="K10" s="38"/>
      <c r="L10" s="38"/>
    </row>
    <row r="11" spans="1:15" x14ac:dyDescent="0.2">
      <c r="A11" s="5">
        <v>41275</v>
      </c>
      <c r="B11" s="30">
        <f>+Cotizaciones!C11</f>
        <v>4.6429161050562717E-2</v>
      </c>
      <c r="C11" s="30">
        <f>+Cotizaciones!J11</f>
        <v>-0.14408927547413664</v>
      </c>
      <c r="D11" s="30">
        <f>+Cotizaciones!Q11</f>
        <v>8.214500738813002E-2</v>
      </c>
      <c r="E11" s="30">
        <f>+Cotizaciones!X11</f>
        <v>5.7777777777777706E-2</v>
      </c>
      <c r="F11" s="30">
        <f>+Cotizaciones!AE11</f>
        <v>9.7980112733175861E-2</v>
      </c>
      <c r="G11" s="30">
        <f>+Cotizaciones!AL11</f>
        <v>-8.8260444916335112E-2</v>
      </c>
      <c r="H11" s="30">
        <f>+Cotizaciones!AS11</f>
        <v>-2.4978466838931901E-2</v>
      </c>
      <c r="I11" s="30">
        <f>+Cotizaciones!AZ11</f>
        <v>2.5208763364703346E-2</v>
      </c>
      <c r="K11" s="38"/>
      <c r="L11" s="38"/>
    </row>
    <row r="12" spans="1:15" x14ac:dyDescent="0.2">
      <c r="A12" s="5">
        <v>41306</v>
      </c>
      <c r="B12" s="30">
        <f>+Cotizaciones!C12</f>
        <v>-2.2630079209910225E-2</v>
      </c>
      <c r="C12" s="30">
        <f>+Cotizaciones!J12</f>
        <v>-3.0933702166897059E-2</v>
      </c>
      <c r="D12" s="30">
        <f>+Cotizaciones!Q12</f>
        <v>1.3177412524546961E-2</v>
      </c>
      <c r="E12" s="30">
        <f>+Cotizaciones!X12</f>
        <v>-5.9523809523809534E-2</v>
      </c>
      <c r="F12" s="30">
        <f>+Cotizaciones!AE12</f>
        <v>-6.1185039751855297E-2</v>
      </c>
      <c r="G12" s="30">
        <f>+Cotizaciones!AL12</f>
        <v>-5.2631578947368474E-2</v>
      </c>
      <c r="H12" s="30">
        <f>+Cotizaciones!AS12</f>
        <v>-7.9505300353356345E-3</v>
      </c>
      <c r="I12" s="30">
        <f>+Cotizaciones!AZ12</f>
        <v>1.1865647399527557E-2</v>
      </c>
      <c r="K12" s="38"/>
      <c r="L12" s="38"/>
    </row>
    <row r="13" spans="1:15" x14ac:dyDescent="0.2">
      <c r="A13" s="5">
        <v>41334</v>
      </c>
      <c r="B13" s="30">
        <f>+Cotizaciones!C13</f>
        <v>3.828627304598986E-2</v>
      </c>
      <c r="C13" s="30">
        <f>+Cotizaciones!J13</f>
        <v>2.8545536410593542E-3</v>
      </c>
      <c r="D13" s="30">
        <f>+Cotizaciones!Q13</f>
        <v>4.0483586737497745E-2</v>
      </c>
      <c r="E13" s="30">
        <f>+Cotizaciones!X13</f>
        <v>0.26358890543559199</v>
      </c>
      <c r="F13" s="30">
        <f>+Cotizaciones!AE13</f>
        <v>-5.8460558889448122E-2</v>
      </c>
      <c r="G13" s="30">
        <f>+Cotizaciones!AL13</f>
        <v>-2.777777777777779E-2</v>
      </c>
      <c r="H13" s="30">
        <f>+Cotizaciones!AS13</f>
        <v>8.4594835262689072E-2</v>
      </c>
      <c r="I13" s="30">
        <f>+Cotizaciones!AZ13</f>
        <v>5.7219596739468637E-2</v>
      </c>
      <c r="K13" s="38"/>
      <c r="L13" s="38"/>
    </row>
    <row r="14" spans="1:15" x14ac:dyDescent="0.2">
      <c r="A14" s="5">
        <v>41365</v>
      </c>
      <c r="B14" s="30">
        <f>+Cotizaciones!C14</f>
        <v>6.8305531167691003E-2</v>
      </c>
      <c r="C14" s="30">
        <f>+Cotizaciones!J14</f>
        <v>2.7104323370452654E-4</v>
      </c>
      <c r="D14" s="30">
        <f>+Cotizaciones!Q14</f>
        <v>0.10633804764679677</v>
      </c>
      <c r="E14" s="30">
        <f>+Cotizaciones!X14</f>
        <v>-4.1248676561502773E-3</v>
      </c>
      <c r="F14" s="30">
        <f>+Cotizaciones!AE14</f>
        <v>-2.6445935075934845E-2</v>
      </c>
      <c r="G14" s="30">
        <f>+Cotizaciones!AL14</f>
        <v>-0.32959187074829932</v>
      </c>
      <c r="H14" s="30">
        <f>+Cotizaciones!AS14</f>
        <v>1.0673234811165999E-2</v>
      </c>
      <c r="I14" s="30">
        <f>+Cotizaciones!AZ14</f>
        <v>3.8620859585170253E-2</v>
      </c>
      <c r="K14" s="38"/>
      <c r="L14" s="38"/>
    </row>
    <row r="15" spans="1:15" x14ac:dyDescent="0.2">
      <c r="A15" s="5">
        <v>41395</v>
      </c>
      <c r="B15" s="30">
        <f>+Cotizaciones!C15</f>
        <v>3.7804076265614661E-2</v>
      </c>
      <c r="C15" s="30">
        <f>+Cotizaciones!J15</f>
        <v>1.5696375600425805E-2</v>
      </c>
      <c r="D15" s="30">
        <f>+Cotizaciones!Q15</f>
        <v>3.8192552514322298E-3</v>
      </c>
      <c r="E15" s="30">
        <f>+Cotizaciones!X15</f>
        <v>3.964497041420123E-2</v>
      </c>
      <c r="F15" s="30">
        <f>+Cotizaciones!AE15</f>
        <v>1.3345990630589055E-2</v>
      </c>
      <c r="G15" s="30">
        <f>+Cotizaciones!AL15</f>
        <v>7.1537395816204663E-2</v>
      </c>
      <c r="H15" s="30">
        <f>+Cotizaciones!AS15</f>
        <v>0.10966693744922829</v>
      </c>
      <c r="I15" s="30">
        <f>+Cotizaciones!AZ15</f>
        <v>-3.7056162672977844E-2</v>
      </c>
      <c r="K15" s="38"/>
      <c r="L15" s="38"/>
    </row>
    <row r="16" spans="1:15" x14ac:dyDescent="0.2">
      <c r="A16" s="5">
        <v>41426</v>
      </c>
      <c r="B16" s="30">
        <f>+Cotizaciones!C16</f>
        <v>3.7535666772252174E-2</v>
      </c>
      <c r="C16" s="30">
        <f>+Cotizaciones!J16</f>
        <v>-0.11829323720787166</v>
      </c>
      <c r="D16" s="30">
        <f>+Cotizaciones!Q16</f>
        <v>1.1097019305739142E-3</v>
      </c>
      <c r="E16" s="30">
        <f>+Cotizaciones!X16</f>
        <v>-6.5452475811041411E-2</v>
      </c>
      <c r="F16" s="30">
        <f>+Cotizaciones!AE16</f>
        <v>-3.8578145504260641E-2</v>
      </c>
      <c r="G16" s="30">
        <f>+Cotizaciones!AL16</f>
        <v>-0.25473488377202247</v>
      </c>
      <c r="H16" s="30">
        <f>+Cotizaciones!AS16</f>
        <v>-5.8565153733528552E-2</v>
      </c>
      <c r="I16" s="30">
        <f>+Cotizaciones!AZ16</f>
        <v>-4.6766170324220591E-3</v>
      </c>
      <c r="K16" s="38"/>
      <c r="L16" s="38"/>
    </row>
    <row r="17" spans="1:12" x14ac:dyDescent="0.2">
      <c r="A17" s="5">
        <v>41456</v>
      </c>
      <c r="B17" s="30">
        <f>+Cotizaciones!C17</f>
        <v>8.8230771233986705E-2</v>
      </c>
      <c r="C17" s="30">
        <f>+Cotizaciones!J17</f>
        <v>0.14122507217663105</v>
      </c>
      <c r="D17" s="30">
        <f>+Cotizaciones!Q17</f>
        <v>2.3752968368868865E-2</v>
      </c>
      <c r="E17" s="30">
        <f>+Cotizaciones!X17</f>
        <v>0.1784409257003654</v>
      </c>
      <c r="F17" s="30">
        <f>+Cotizaciones!AE17</f>
        <v>5.0915991051423415E-3</v>
      </c>
      <c r="G17" s="30">
        <f>+Cotizaciones!AL17</f>
        <v>7.8144790343074977E-2</v>
      </c>
      <c r="H17" s="30">
        <f>+Cotizaciones!AS17</f>
        <v>0.13530326594090214</v>
      </c>
      <c r="I17" s="30">
        <f>+Cotizaciones!AZ17</f>
        <v>4.6314996544905451E-2</v>
      </c>
      <c r="K17" s="38"/>
      <c r="L17" s="38"/>
    </row>
    <row r="18" spans="1:12" x14ac:dyDescent="0.2">
      <c r="A18" s="5">
        <v>41487</v>
      </c>
      <c r="B18" s="30">
        <f>+Cotizaciones!C18</f>
        <v>-1.0801009959321095E-2</v>
      </c>
      <c r="C18" s="30">
        <f>+Cotizaciones!J18</f>
        <v>7.6657960790562862E-2</v>
      </c>
      <c r="D18" s="30">
        <f>+Cotizaciones!Q18</f>
        <v>-5.9087391830243141E-2</v>
      </c>
      <c r="E18" s="30">
        <f>+Cotizaciones!X18</f>
        <v>-0.16485788113695099</v>
      </c>
      <c r="F18" s="30">
        <f>+Cotizaciones!AE18</f>
        <v>-4.4627063339666151E-3</v>
      </c>
      <c r="G18" s="30">
        <f>+Cotizaciones!AL18</f>
        <v>0.12846205824761658</v>
      </c>
      <c r="H18" s="30">
        <f>+Cotizaciones!AS18</f>
        <v>-3.2876712328767099E-2</v>
      </c>
      <c r="I18" s="30">
        <f>+Cotizaciones!AZ18</f>
        <v>-6.3638681969754196E-2</v>
      </c>
      <c r="K18" s="38"/>
      <c r="L18" s="38"/>
    </row>
    <row r="19" spans="1:12" x14ac:dyDescent="0.2">
      <c r="A19" s="5">
        <v>41518</v>
      </c>
      <c r="B19" s="30">
        <f>+Cotizaciones!C19</f>
        <v>9.1463504904339299E-2</v>
      </c>
      <c r="C19" s="30">
        <f>+Cotizaciones!J19</f>
        <v>-2.1489332787321236E-2</v>
      </c>
      <c r="D19" s="30">
        <f>+Cotizaciones!Q19</f>
        <v>6.0167612685595451E-2</v>
      </c>
      <c r="E19" s="30">
        <f>+Cotizaciones!X19</f>
        <v>0.17326726485148503</v>
      </c>
      <c r="F19" s="30">
        <f>+Cotizaciones!AE19</f>
        <v>1.041920268452623E-2</v>
      </c>
      <c r="G19" s="30">
        <f>+Cotizaciones!AL19</f>
        <v>-2.7676187989556178E-2</v>
      </c>
      <c r="H19" s="30">
        <f>+Cotizaciones!AS19</f>
        <v>-2.2662889518413443E-2</v>
      </c>
      <c r="I19" s="30">
        <f>+Cotizaciones!AZ19</f>
        <v>1.342828116902095E-2</v>
      </c>
      <c r="K19" s="38"/>
      <c r="L19" s="38"/>
    </row>
    <row r="20" spans="1:12" x14ac:dyDescent="0.2">
      <c r="A20" s="5">
        <v>41548</v>
      </c>
      <c r="B20" s="30">
        <f>+Cotizaciones!C20</f>
        <v>5.3007689930942181E-2</v>
      </c>
      <c r="C20" s="30">
        <f>+Cotizaciones!J20</f>
        <v>9.6381744997660945E-2</v>
      </c>
      <c r="D20" s="30">
        <f>+Cotizaciones!Q20</f>
        <v>6.3575719137097808E-2</v>
      </c>
      <c r="E20" s="30">
        <f>+Cotizaciones!X20</f>
        <v>0.15875528263477245</v>
      </c>
      <c r="F20" s="30">
        <f>+Cotizaciones!AE20</f>
        <v>-4.7962828586023409E-4</v>
      </c>
      <c r="G20" s="30">
        <f>+Cotizaciones!AL20</f>
        <v>4.1353273826354897E-2</v>
      </c>
      <c r="H20" s="30">
        <f>+Cotizaciones!AS20</f>
        <v>1.2318840579710111E-2</v>
      </c>
      <c r="I20" s="30">
        <f>+Cotizaciones!AZ20</f>
        <v>3.7723107594958227E-2</v>
      </c>
      <c r="K20" s="38"/>
      <c r="L20" s="38"/>
    </row>
    <row r="21" spans="1:12" x14ac:dyDescent="0.2">
      <c r="A21" s="5">
        <v>41579</v>
      </c>
      <c r="B21" s="30">
        <f>+Cotizaciones!C21</f>
        <v>5.0585561969866966E-3</v>
      </c>
      <c r="C21" s="30">
        <f>+Cotizaciones!J21</f>
        <v>6.3841596701817327E-2</v>
      </c>
      <c r="D21" s="30">
        <f>+Cotizaciones!Q21</f>
        <v>2.8429874817313072E-2</v>
      </c>
      <c r="E21" s="30">
        <f>+Cotizaciones!X21</f>
        <v>6.8730135126542358E-2</v>
      </c>
      <c r="F21" s="30">
        <f>+Cotizaciones!AE21</f>
        <v>1.4875203756295585E-2</v>
      </c>
      <c r="G21" s="30">
        <f>+Cotizaciones!AL21</f>
        <v>-0.14956158584639434</v>
      </c>
      <c r="H21" s="30">
        <f>+Cotizaciones!AS21</f>
        <v>0.1324266284896205</v>
      </c>
      <c r="I21" s="30">
        <f>+Cotizaciones!AZ21</f>
        <v>5.5504912052117161E-2</v>
      </c>
      <c r="K21" s="38"/>
      <c r="L21" s="38"/>
    </row>
    <row r="22" spans="1:12" x14ac:dyDescent="0.2">
      <c r="A22" s="5">
        <v>41609</v>
      </c>
      <c r="B22" s="30">
        <f>+Cotizaciones!C22</f>
        <v>-3.768720844586293E-2</v>
      </c>
      <c r="C22" s="30">
        <f>+Cotizaciones!J22</f>
        <v>8.9017969206091063E-3</v>
      </c>
      <c r="D22" s="30">
        <f>+Cotizaciones!Q22</f>
        <v>8.3073446511575666E-2</v>
      </c>
      <c r="E22" s="30">
        <f>+Cotizaciones!X22</f>
        <v>7.5383304940374707E-2</v>
      </c>
      <c r="F22" s="30">
        <f>+Cotizaciones!AE22</f>
        <v>7.3404257054474176E-2</v>
      </c>
      <c r="G22" s="30">
        <f>+Cotizaciones!AL22</f>
        <v>6.9132747119466487E-2</v>
      </c>
      <c r="H22" s="30">
        <f>+Cotizaciones!AS22</f>
        <v>-1.5802781289506962E-2</v>
      </c>
      <c r="I22" s="30">
        <f>+Cotizaciones!AZ22</f>
        <v>-2.8638438991767878E-2</v>
      </c>
      <c r="K22" s="38"/>
      <c r="L22" s="38"/>
    </row>
    <row r="23" spans="1:12" x14ac:dyDescent="0.2">
      <c r="A23" s="5">
        <v>41640</v>
      </c>
      <c r="B23" s="30">
        <f>+Cotizaciones!C23</f>
        <v>-9.2741395586171671E-2</v>
      </c>
      <c r="C23" s="30">
        <f>+Cotizaciones!J23</f>
        <v>-0.10769673846813577</v>
      </c>
      <c r="D23" s="30">
        <f>+Cotizaciones!Q23</f>
        <v>-4.9607341633315705E-2</v>
      </c>
      <c r="E23" s="30">
        <f>+Cotizaciones!X23</f>
        <v>0.32871283168316823</v>
      </c>
      <c r="F23" s="30">
        <f>+Cotizaciones!AE23</f>
        <v>3.4137276382276927E-2</v>
      </c>
      <c r="G23" s="30">
        <f>+Cotizaciones!AL23</f>
        <v>9.3590589540021973E-2</v>
      </c>
      <c r="H23" s="30">
        <f>+Cotizaciones!AS23</f>
        <v>7.5786769428387801E-2</v>
      </c>
      <c r="I23" s="30">
        <f>+Cotizaciones!AZ23</f>
        <v>-5.0959485297763729E-2</v>
      </c>
      <c r="K23" s="38"/>
      <c r="L23" s="38"/>
    </row>
    <row r="24" spans="1:12" x14ac:dyDescent="0.2">
      <c r="A24" s="5">
        <v>41671</v>
      </c>
      <c r="B24" s="30">
        <f>+Cotizaciones!C24</f>
        <v>-2.249746843370537E-3</v>
      </c>
      <c r="C24" s="30">
        <f>+Cotizaciones!J24</f>
        <v>5.1218538417263426E-2</v>
      </c>
      <c r="D24" s="30">
        <f>+Cotizaciones!Q24</f>
        <v>0.11293206014416657</v>
      </c>
      <c r="E24" s="30">
        <f>+Cotizaciones!X24</f>
        <v>0.10074518929195797</v>
      </c>
      <c r="F24" s="30">
        <f>+Cotizaciones!AE24</f>
        <v>3.2584355975535884E-2</v>
      </c>
      <c r="G24" s="30">
        <f>+Cotizaciones!AL24</f>
        <v>5.7053835215050253E-2</v>
      </c>
      <c r="H24" s="30">
        <f>+Cotizaciones!AS24</f>
        <v>-1.3134268656716519E-2</v>
      </c>
      <c r="I24" s="30">
        <f>+Cotizaciones!AZ24</f>
        <v>2.6776914836612598E-4</v>
      </c>
      <c r="K24" s="38"/>
      <c r="L24" s="38"/>
    </row>
    <row r="25" spans="1:12" x14ac:dyDescent="0.2">
      <c r="A25" s="5">
        <v>41699</v>
      </c>
      <c r="B25" s="30">
        <f>+Cotizaciones!C25</f>
        <v>3.410369222096965E-2</v>
      </c>
      <c r="C25" s="30">
        <f>+Cotizaciones!J25</f>
        <v>1.9952874237472606E-2</v>
      </c>
      <c r="D25" s="30">
        <f>+Cotizaciones!Q25</f>
        <v>-9.1572579917648111E-3</v>
      </c>
      <c r="E25" s="30">
        <f>+Cotizaciones!X25</f>
        <v>-8.9358786894123687E-3</v>
      </c>
      <c r="F25" s="30">
        <f>+Cotizaciones!AE25</f>
        <v>2.4749943026194154E-2</v>
      </c>
      <c r="G25" s="30">
        <f>+Cotizaciones!AL25</f>
        <v>-0.1251226263553793</v>
      </c>
      <c r="H25" s="30">
        <f>+Cotizaciones!AS25</f>
        <v>4.0532362944200706E-2</v>
      </c>
      <c r="I25" s="30">
        <f>+Cotizaciones!AZ25</f>
        <v>2.3159344972932372E-2</v>
      </c>
      <c r="K25" s="38"/>
      <c r="L25" s="38"/>
    </row>
    <row r="26" spans="1:12" x14ac:dyDescent="0.2">
      <c r="A26" s="5">
        <v>41730</v>
      </c>
      <c r="B26" s="30">
        <f>+Cotizaciones!C26</f>
        <v>-3.7612374968993612E-2</v>
      </c>
      <c r="C26" s="30">
        <f>+Cotizaciones!J26</f>
        <v>9.9396379408470237E-2</v>
      </c>
      <c r="D26" s="30">
        <f>+Cotizaciones!Q26</f>
        <v>-9.1170725615086212E-3</v>
      </c>
      <c r="E26" s="30">
        <f>+Cotizaciones!X26</f>
        <v>-4.1803226328045118E-2</v>
      </c>
      <c r="F26" s="30">
        <f>+Cotizaciones!AE26</f>
        <v>6.0682286585016953E-2</v>
      </c>
      <c r="G26" s="30">
        <f>+Cotizaciones!AL26</f>
        <v>-2.0190745933819199E-2</v>
      </c>
      <c r="H26" s="30">
        <f>+Cotizaciones!AS26</f>
        <v>-0.1197674930367737</v>
      </c>
      <c r="I26" s="30">
        <f>+Cotizaciones!AZ26</f>
        <v>4.2915072615465011E-2</v>
      </c>
      <c r="K26" s="38"/>
      <c r="L26" s="38"/>
    </row>
    <row r="27" spans="1:12" x14ac:dyDescent="0.2">
      <c r="A27" s="5">
        <v>41760</v>
      </c>
      <c r="B27" s="30">
        <f>+Cotizaciones!C27</f>
        <v>3.7099913987541422E-2</v>
      </c>
      <c r="C27" s="30">
        <f>+Cotizaciones!J27</f>
        <v>7.2717782433530997E-2</v>
      </c>
      <c r="D27" s="30">
        <f>+Cotizaciones!Q27</f>
        <v>5.886067854099708E-2</v>
      </c>
      <c r="E27" s="30">
        <f>+Cotizaciones!X27</f>
        <v>0.14513829483889351</v>
      </c>
      <c r="F27" s="30">
        <f>+Cotizaciones!AE27</f>
        <v>-3.0075891269907173E-2</v>
      </c>
      <c r="G27" s="30">
        <f>+Cotizaciones!AL27</f>
        <v>-7.7847628955216353E-2</v>
      </c>
      <c r="H27" s="30">
        <f>+Cotizaciones!AS27</f>
        <v>0</v>
      </c>
      <c r="I27" s="30">
        <f>+Cotizaciones!AZ27</f>
        <v>-3.6883728978593933E-2</v>
      </c>
      <c r="K27" s="38"/>
      <c r="L27" s="38"/>
    </row>
    <row r="28" spans="1:12" x14ac:dyDescent="0.2">
      <c r="A28" s="5">
        <v>41791</v>
      </c>
      <c r="B28" s="30">
        <f>+Cotizaciones!C28</f>
        <v>5.6526489801378865E-2</v>
      </c>
      <c r="C28" s="30">
        <f>+Cotizaciones!J28</f>
        <v>2.7661898107560701E-2</v>
      </c>
      <c r="D28" s="30">
        <f>+Cotizaciones!Q28</f>
        <v>2.0592738469402683E-2</v>
      </c>
      <c r="E28" s="30">
        <f>+Cotizaciones!X28</f>
        <v>6.9721090637450356E-2</v>
      </c>
      <c r="F28" s="30">
        <f>+Cotizaciones!AE28</f>
        <v>6.2995156128480279E-2</v>
      </c>
      <c r="G28" s="30">
        <f>+Cotizaciones!AL28</f>
        <v>0.13594027709867929</v>
      </c>
      <c r="H28" s="30">
        <f>+Cotizaciones!AS28</f>
        <v>1.5191545574636534E-2</v>
      </c>
      <c r="I28" s="30">
        <f>+Cotizaciones!AZ28</f>
        <v>-2.2144028480293065E-2</v>
      </c>
      <c r="K28" s="38"/>
      <c r="L28" s="38"/>
    </row>
    <row r="29" spans="1:12" x14ac:dyDescent="0.2">
      <c r="A29" s="5">
        <v>41821</v>
      </c>
      <c r="B29" s="30">
        <f>+Cotizaciones!C29</f>
        <v>3.8769967401655059E-3</v>
      </c>
      <c r="C29" s="30">
        <f>+Cotizaciones!J29</f>
        <v>2.8731281609813752E-2</v>
      </c>
      <c r="D29" s="30">
        <f>+Cotizaciones!Q29</f>
        <v>1.6328318552094601E-3</v>
      </c>
      <c r="E29" s="30">
        <f>+Cotizaciones!X29</f>
        <v>-9.5670416565885041E-2</v>
      </c>
      <c r="F29" s="30">
        <f>+Cotizaciones!AE29</f>
        <v>-7.288118290017831E-2</v>
      </c>
      <c r="G29" s="30">
        <f>+Cotizaciones!AL29</f>
        <v>-1.2021803935617803E-2</v>
      </c>
      <c r="H29" s="30">
        <f>+Cotizaciones!AS29</f>
        <v>-7.8074170461938097E-3</v>
      </c>
      <c r="I29" s="30">
        <f>+Cotizaciones!AZ29</f>
        <v>-1.9848115092580221E-2</v>
      </c>
      <c r="K29" s="38"/>
      <c r="L29" s="38"/>
    </row>
    <row r="30" spans="1:12" x14ac:dyDescent="0.2">
      <c r="A30" s="5">
        <v>41852</v>
      </c>
      <c r="B30" s="30">
        <f>+Cotizaciones!C30</f>
        <v>1.6735066941295784E-3</v>
      </c>
      <c r="C30" s="30">
        <f>+Cotizaciones!J30</f>
        <v>7.217575464802839E-2</v>
      </c>
      <c r="D30" s="30">
        <f>+Cotizaciones!Q30</f>
        <v>4.6576620164530347E-2</v>
      </c>
      <c r="E30" s="30">
        <f>+Cotizaciones!X30</f>
        <v>7.7227803203494538E-4</v>
      </c>
      <c r="F30" s="30">
        <f>+Cotizaciones!AE30</f>
        <v>8.2580645161290267E-2</v>
      </c>
      <c r="G30" s="30">
        <f>+Cotizaciones!AL30</f>
        <v>1.7145962389380598E-2</v>
      </c>
      <c r="H30" s="30">
        <f>+Cotizaciones!AS30</f>
        <v>5.5081967213114646E-2</v>
      </c>
      <c r="I30" s="30">
        <f>+Cotizaciones!AZ30</f>
        <v>2.6094019404892199E-2</v>
      </c>
      <c r="K30" s="38"/>
      <c r="L30" s="38"/>
    </row>
    <row r="31" spans="1:12" x14ac:dyDescent="0.2">
      <c r="A31" s="5">
        <v>41883</v>
      </c>
      <c r="B31" s="30">
        <f>+Cotizaciones!C31</f>
        <v>-3.0201748623615132E-2</v>
      </c>
      <c r="C31" s="30">
        <f>+Cotizaciones!J31</f>
        <v>-1.7073170731707332E-2</v>
      </c>
      <c r="D31" s="30">
        <f>+Cotizaciones!Q31</f>
        <v>-9.4570319133410186E-3</v>
      </c>
      <c r="E31" s="30">
        <f>+Cotizaciones!X31</f>
        <v>-8.7448583141754632E-2</v>
      </c>
      <c r="F31" s="30">
        <f>+Cotizaciones!AE31</f>
        <v>-9.2050985605574343E-2</v>
      </c>
      <c r="G31" s="30">
        <f>+Cotizaciones!AL31</f>
        <v>-0.20282758036039039</v>
      </c>
      <c r="H31" s="30">
        <f>+Cotizaciones!AS31</f>
        <v>5.9664325668116858E-2</v>
      </c>
      <c r="I31" s="30">
        <f>+Cotizaciones!AZ31</f>
        <v>1.2847695364238465E-2</v>
      </c>
      <c r="K31" s="38"/>
      <c r="L31" s="38"/>
    </row>
    <row r="32" spans="1:12" x14ac:dyDescent="0.2">
      <c r="A32" s="5">
        <v>41913</v>
      </c>
      <c r="B32" s="30">
        <f>+Cotizaciones!C32</f>
        <v>1.3251789027299843E-3</v>
      </c>
      <c r="C32" s="30">
        <f>+Cotizaciones!J32</f>
        <v>7.1960297766749282E-2</v>
      </c>
      <c r="D32" s="30">
        <f>+Cotizaciones!Q32</f>
        <v>2.6395574821920453E-2</v>
      </c>
      <c r="E32" s="30">
        <f>+Cotizaciones!X32</f>
        <v>0.16544526493799339</v>
      </c>
      <c r="F32" s="30">
        <f>+Cotizaciones!AE32</f>
        <v>2.4033172008817161E-2</v>
      </c>
      <c r="G32" s="30">
        <f>+Cotizaciones!AL32</f>
        <v>-0.19031377899045021</v>
      </c>
      <c r="H32" s="30">
        <f>+Cotizaciones!AS32</f>
        <v>6.4516719326495053E-3</v>
      </c>
      <c r="I32" s="30">
        <f>+Cotizaciones!AZ32</f>
        <v>-2.6154570077747685E-3</v>
      </c>
      <c r="K32" s="38"/>
      <c r="L32" s="38"/>
    </row>
    <row r="33" spans="1:12" x14ac:dyDescent="0.2">
      <c r="A33" s="5">
        <v>41944</v>
      </c>
      <c r="B33" s="30">
        <f>+Cotizaciones!C33</f>
        <v>7.4775041682769716E-2</v>
      </c>
      <c r="C33" s="30">
        <f>+Cotizaciones!J33</f>
        <v>0.10120370370370368</v>
      </c>
      <c r="D33" s="30">
        <f>+Cotizaciones!Q33</f>
        <v>1.2365999530509875E-2</v>
      </c>
      <c r="E33" s="30">
        <f>+Cotizaciones!X33</f>
        <v>0.17363969400917489</v>
      </c>
      <c r="F33" s="30">
        <f>+Cotizaciones!AE33</f>
        <v>-7.9874368213218583E-3</v>
      </c>
      <c r="G33" s="30">
        <f>+Cotizaciones!AL33</f>
        <v>1.6849199663018233E-3</v>
      </c>
      <c r="H33" s="30">
        <f>+Cotizaciones!AS33</f>
        <v>-6.9929487179487548E-3</v>
      </c>
      <c r="I33" s="30">
        <f>+Cotizaciones!AZ33</f>
        <v>0.14776457903885842</v>
      </c>
      <c r="K33" s="38"/>
      <c r="L33" s="38"/>
    </row>
    <row r="34" spans="1:12" x14ac:dyDescent="0.2">
      <c r="A34" s="5">
        <v>41974</v>
      </c>
      <c r="B34" s="30">
        <f>+Cotizaciones!C34</f>
        <v>1.0343603004556279E-2</v>
      </c>
      <c r="C34" s="30">
        <f>+Cotizaciones!J34</f>
        <v>-7.1891053560918183E-2</v>
      </c>
      <c r="D34" s="30">
        <f>+Cotizaciones!Q34</f>
        <v>1.8160198504806102E-2</v>
      </c>
      <c r="E34" s="30">
        <f>+Cotizaciones!X34</f>
        <v>0.10508967865422791</v>
      </c>
      <c r="F34" s="30">
        <f>+Cotizaciones!AE34</f>
        <v>-9.0159037577714374E-2</v>
      </c>
      <c r="G34" s="30">
        <f>+Cotizaciones!AL34</f>
        <v>-9.5878889823380997E-2</v>
      </c>
      <c r="H34" s="30">
        <f>+Cotizaciones!AS34</f>
        <v>4.9882508809711901E-2</v>
      </c>
      <c r="I34" s="30">
        <f>+Cotizaciones!AZ34</f>
        <v>-1.8962805357975676E-2</v>
      </c>
      <c r="K34" s="38"/>
      <c r="L34" s="38"/>
    </row>
    <row r="35" spans="1:12" x14ac:dyDescent="0.2">
      <c r="A35" s="5">
        <v>42005</v>
      </c>
      <c r="B35" s="30">
        <f>+Cotizaciones!C35</f>
        <v>6.6788467188862111E-2</v>
      </c>
      <c r="C35" s="30">
        <f>+Cotizaciones!J35</f>
        <v>6.1424236132204157E-2</v>
      </c>
      <c r="D35" s="30">
        <f>+Cotizaciones!Q35</f>
        <v>-3.4292418849295792E-2</v>
      </c>
      <c r="E35" s="30">
        <f>+Cotizaciones!X35</f>
        <v>-8.4840554077185271E-2</v>
      </c>
      <c r="F35" s="30">
        <f>+Cotizaciones!AE35</f>
        <v>-0.12629736836334948</v>
      </c>
      <c r="G35" s="30">
        <f>+Cotizaciones!AL35</f>
        <v>0.18883720930232561</v>
      </c>
      <c r="H35" s="30">
        <f>+Cotizaciones!AS35</f>
        <v>-0.15315814159631869</v>
      </c>
      <c r="I35" s="30">
        <f>+Cotizaciones!AZ35</f>
        <v>-1.0479669672089131E-2</v>
      </c>
      <c r="K35" s="38"/>
      <c r="L35" s="38"/>
    </row>
    <row r="36" spans="1:12" x14ac:dyDescent="0.2">
      <c r="A36" s="5">
        <v>42036</v>
      </c>
      <c r="B36" s="30">
        <f>+Cotizaciones!C36</f>
        <v>6.8090941804888283E-2</v>
      </c>
      <c r="C36" s="30">
        <f>+Cotizaciones!J36</f>
        <v>9.6449322415523175E-2</v>
      </c>
      <c r="D36" s="30">
        <f>+Cotizaciones!Q36</f>
        <v>0.14423926060069547</v>
      </c>
      <c r="E36" s="30">
        <f>+Cotizaciones!X36</f>
        <v>-2.4042378808379006E-2</v>
      </c>
      <c r="F36" s="30">
        <f>+Cotizaciones!AE36</f>
        <v>3.6638751573855766E-2</v>
      </c>
      <c r="G36" s="30">
        <f>+Cotizaciones!AL36</f>
        <v>1.8779342723004744E-2</v>
      </c>
      <c r="H36" s="30">
        <f>+Cotizaciones!AS36</f>
        <v>4.3564356435643603E-2</v>
      </c>
      <c r="I36" s="30">
        <f>+Cotizaciones!AZ36</f>
        <v>-1.2355883301157222E-2</v>
      </c>
      <c r="K36" s="38"/>
      <c r="L36" s="38"/>
    </row>
    <row r="37" spans="1:12" x14ac:dyDescent="0.2">
      <c r="A37" s="5">
        <v>42064</v>
      </c>
      <c r="B37" s="30">
        <f>+Cotizaciones!C37</f>
        <v>1.2942539585892421E-2</v>
      </c>
      <c r="C37" s="30">
        <f>+Cotizaciones!J37</f>
        <v>-3.1371685975386754E-2</v>
      </c>
      <c r="D37" s="30">
        <f>+Cotizaciones!Q37</f>
        <v>7.7824460456872302E-3</v>
      </c>
      <c r="E37" s="30">
        <f>+Cotizaciones!X37</f>
        <v>0.10187884752071619</v>
      </c>
      <c r="F37" s="30">
        <f>+Cotizaciones!AE37</f>
        <v>-3.4620059478406295E-2</v>
      </c>
      <c r="G37" s="30">
        <f>+Cotizaciones!AL37</f>
        <v>-0.15821812596006135</v>
      </c>
      <c r="H37" s="30">
        <f>+Cotizaciones!AS37</f>
        <v>-2.6565464895635715E-2</v>
      </c>
      <c r="I37" s="30">
        <f>+Cotizaciones!AZ37</f>
        <v>-2.0016680567139344E-2</v>
      </c>
      <c r="K37" s="38"/>
      <c r="L37" s="38"/>
    </row>
    <row r="38" spans="1:12" x14ac:dyDescent="0.2">
      <c r="A38" s="5">
        <v>42095</v>
      </c>
      <c r="B38" s="30">
        <f>+Cotizaciones!C38</f>
        <v>4.7096179391602044E-2</v>
      </c>
      <c r="C38" s="30">
        <f>+Cotizaciones!J38</f>
        <v>5.7864019930884414E-3</v>
      </c>
      <c r="D38" s="30">
        <f>+Cotizaciones!Q38</f>
        <v>3.6514463118642926E-2</v>
      </c>
      <c r="E38" s="30">
        <f>+Cotizaciones!X38</f>
        <v>-8.5070066030126346E-2</v>
      </c>
      <c r="F38" s="30">
        <f>+Cotizaciones!AE38</f>
        <v>8.5592878740383238E-2</v>
      </c>
      <c r="G38" s="30">
        <f>+Cotizaciones!AL38</f>
        <v>0.18795620437956195</v>
      </c>
      <c r="H38" s="30">
        <f>+Cotizaciones!AS38</f>
        <v>3.5087719298245501E-2</v>
      </c>
      <c r="I38" s="30">
        <f>+Cotizaciones!AZ38</f>
        <v>-5.1063793313069872E-2</v>
      </c>
      <c r="K38" s="38"/>
      <c r="L38" s="38"/>
    </row>
    <row r="39" spans="1:12" x14ac:dyDescent="0.2">
      <c r="A39" s="5">
        <v>42125</v>
      </c>
      <c r="B39" s="30">
        <f>+Cotizaciones!C39</f>
        <v>4.8003164663042996E-2</v>
      </c>
      <c r="C39" s="30">
        <f>+Cotizaciones!J39</f>
        <v>4.0990786400466828E-2</v>
      </c>
      <c r="D39" s="30">
        <f>+Cotizaciones!Q39</f>
        <v>1.5176618697786859E-2</v>
      </c>
      <c r="E39" s="30">
        <f>+Cotizaciones!X39</f>
        <v>-0.12259270816747336</v>
      </c>
      <c r="F39" s="30">
        <f>+Cotizaciones!AE39</f>
        <v>-1.7955767194605343E-2</v>
      </c>
      <c r="G39" s="30">
        <f>+Cotizaciones!AL39</f>
        <v>-8.9093701996927788E-2</v>
      </c>
      <c r="H39" s="30">
        <f>+Cotizaciones!AS39</f>
        <v>3.5781544256120457E-2</v>
      </c>
      <c r="I39" s="30">
        <f>+Cotizaciones!AZ39</f>
        <v>-4.8430568285820597E-2</v>
      </c>
      <c r="K39" s="38"/>
      <c r="L39" s="38"/>
    </row>
    <row r="40" spans="1:12" x14ac:dyDescent="0.2">
      <c r="A40" s="5">
        <v>42156</v>
      </c>
      <c r="B40" s="30">
        <f>+Cotizaciones!C40</f>
        <v>3.1947652654881642E-2</v>
      </c>
      <c r="C40" s="30">
        <f>+Cotizaciones!J40</f>
        <v>-3.7227502588482508E-2</v>
      </c>
      <c r="D40" s="30">
        <f>+Cotizaciones!Q40</f>
        <v>3.4157795574219607E-2</v>
      </c>
      <c r="E40" s="30">
        <f>+Cotizaciones!X40</f>
        <v>-5.7351901282792106E-2</v>
      </c>
      <c r="F40" s="30">
        <f>+Cotizaciones!AE40</f>
        <v>-5.8602906704172675E-3</v>
      </c>
      <c r="G40" s="30">
        <f>+Cotizaciones!AL40</f>
        <v>-0.1011804384485665</v>
      </c>
      <c r="H40" s="30">
        <f>+Cotizaciones!AS40</f>
        <v>3.1515151515151496E-2</v>
      </c>
      <c r="I40" s="30">
        <f>+Cotizaciones!AZ40</f>
        <v>-4.4971012991962267E-2</v>
      </c>
      <c r="K40" s="38"/>
      <c r="L40" s="38"/>
    </row>
    <row r="41" spans="1:12" x14ac:dyDescent="0.2">
      <c r="A41" s="5">
        <v>42186</v>
      </c>
      <c r="B41" s="30">
        <f>+Cotizaciones!C41</f>
        <v>8.0380475202918245E-2</v>
      </c>
      <c r="C41" s="30">
        <f>+Cotizaciones!J41</f>
        <v>-3.2926708124053294E-2</v>
      </c>
      <c r="D41" s="30">
        <f>+Cotizaciones!Q41</f>
        <v>5.1340468296306785E-2</v>
      </c>
      <c r="E41" s="30">
        <f>+Cotizaciones!X41</f>
        <v>4.0059840762640686E-3</v>
      </c>
      <c r="F41" s="30">
        <f>+Cotizaciones!AE41</f>
        <v>-7.2978106578637014E-2</v>
      </c>
      <c r="G41" s="30">
        <f>+Cotizaciones!AL41</f>
        <v>-0.33771106941838658</v>
      </c>
      <c r="H41" s="30">
        <f>+Cotizaciones!AS41</f>
        <v>5.0528730904817909E-2</v>
      </c>
      <c r="I41" s="30">
        <f>+Cotizaciones!AZ41</f>
        <v>1.4803369519244214E-2</v>
      </c>
      <c r="K41" s="38"/>
      <c r="L41" s="38"/>
    </row>
    <row r="42" spans="1:12" x14ac:dyDescent="0.2">
      <c r="A42" s="5">
        <v>42217</v>
      </c>
      <c r="B42" s="30">
        <f>+Cotizaciones!C42</f>
        <v>-3.4179164508890025E-2</v>
      </c>
      <c r="C42" s="30">
        <f>+Cotizaciones!J42</f>
        <v>-6.9084952949259204E-2</v>
      </c>
      <c r="D42" s="30">
        <f>+Cotizaciones!Q42</f>
        <v>-0.15100002499999998</v>
      </c>
      <c r="E42" s="30">
        <f>+Cotizaciones!X42</f>
        <v>-2.7930126081303075E-2</v>
      </c>
      <c r="F42" s="30">
        <f>+Cotizaciones!AE42</f>
        <v>-3.777175522466325E-2</v>
      </c>
      <c r="G42" s="30">
        <f>+Cotizaciones!AL42</f>
        <v>-1.5580736543909235E-2</v>
      </c>
      <c r="H42" s="30">
        <f>+Cotizaciones!AS42</f>
        <v>-8.0536805399150313E-2</v>
      </c>
      <c r="I42" s="30">
        <f>+Cotizaciones!AZ42</f>
        <v>-0.10072241869731513</v>
      </c>
      <c r="K42" s="38"/>
      <c r="L42" s="38"/>
    </row>
    <row r="43" spans="1:12" x14ac:dyDescent="0.2">
      <c r="A43" s="5">
        <v>42248</v>
      </c>
      <c r="B43" s="30">
        <f>+Cotizaciones!C43</f>
        <v>1.5907041717479142E-2</v>
      </c>
      <c r="C43" s="30">
        <f>+Cotizaciones!J43</f>
        <v>-2.320222322356047E-2</v>
      </c>
      <c r="D43" s="30">
        <f>+Cotizaciones!Q43</f>
        <v>3.1409502299062364E-3</v>
      </c>
      <c r="E43" s="30">
        <f>+Cotizaciones!X43</f>
        <v>-3.8480759363775929E-3</v>
      </c>
      <c r="F43" s="30">
        <f>+Cotizaciones!AE43</f>
        <v>-0.13613537477476212</v>
      </c>
      <c r="G43" s="30">
        <f>+Cotizaciones!AL43</f>
        <v>-2.877697841726623E-2</v>
      </c>
      <c r="H43" s="30">
        <f>+Cotizaciones!AS43</f>
        <v>-5.2311493168400558E-2</v>
      </c>
      <c r="I43" s="30">
        <f>+Cotizaciones!AZ43</f>
        <v>1.6992583794566141E-3</v>
      </c>
      <c r="K43" s="38"/>
      <c r="L43" s="38"/>
    </row>
    <row r="44" spans="1:12" x14ac:dyDescent="0.2">
      <c r="A44" s="5">
        <v>42278</v>
      </c>
      <c r="B44" s="30">
        <f>+Cotizaciones!C44</f>
        <v>0.10080928923293442</v>
      </c>
      <c r="C44" s="30">
        <f>+Cotizaciones!J44</f>
        <v>8.3408855392324899E-2</v>
      </c>
      <c r="D44" s="30">
        <f>+Cotizaciones!Q44</f>
        <v>0.1129158643713073</v>
      </c>
      <c r="E44" s="30">
        <f>+Cotizaciones!X44</f>
        <v>0.19031672983174208</v>
      </c>
      <c r="F44" s="30">
        <f>+Cotizaciones!AE44</f>
        <v>0.11673801840976106</v>
      </c>
      <c r="G44" s="30">
        <f>+Cotizaciones!AL44</f>
        <v>0.13925925925925942</v>
      </c>
      <c r="H44" s="30">
        <f>+Cotizaciones!AS44</f>
        <v>7.7021887034659731E-2</v>
      </c>
      <c r="I44" s="30">
        <f>+Cotizaciones!AZ44</f>
        <v>-0.11721151247449191</v>
      </c>
      <c r="K44" s="38"/>
      <c r="L44" s="38"/>
    </row>
    <row r="45" spans="1:12" x14ac:dyDescent="0.2">
      <c r="A45" s="5">
        <v>42309</v>
      </c>
      <c r="B45" s="30">
        <f>+Cotizaciones!C45</f>
        <v>-1.8858894038676688E-2</v>
      </c>
      <c r="C45" s="30">
        <f>+Cotizaciones!J45</f>
        <v>-1.004181589958153E-2</v>
      </c>
      <c r="D45" s="30">
        <f>+Cotizaciones!Q45</f>
        <v>-2.3738087282189069E-3</v>
      </c>
      <c r="E45" s="30">
        <f>+Cotizaciones!X45</f>
        <v>-0.10731291416458433</v>
      </c>
      <c r="F45" s="30">
        <f>+Cotizaciones!AE45</f>
        <v>-4.6581176779865174E-3</v>
      </c>
      <c r="G45" s="30">
        <f>+Cotizaciones!AL45</f>
        <v>-4.5513654096228984E-2</v>
      </c>
      <c r="H45" s="30">
        <f>+Cotizaciones!AS45</f>
        <v>3.873652927672655E-2</v>
      </c>
      <c r="I45" s="30">
        <f>+Cotizaciones!AZ45</f>
        <v>2.7952444865393389E-2</v>
      </c>
      <c r="K45" s="38"/>
      <c r="L45" s="38"/>
    </row>
    <row r="46" spans="1:12" x14ac:dyDescent="0.2">
      <c r="A46" s="5">
        <v>42339</v>
      </c>
      <c r="B46" s="30">
        <f>+Cotizaciones!C46</f>
        <v>-2.2153445547376638E-2</v>
      </c>
      <c r="C46" s="30">
        <f>+Cotizaciones!J46</f>
        <v>-0.11022823896293565</v>
      </c>
      <c r="D46" s="30">
        <f>+Cotizaciones!Q46</f>
        <v>-7.3940239059308799E-2</v>
      </c>
      <c r="E46" s="30">
        <f>+Cotizaciones!X46</f>
        <v>2.6417839380409092E-2</v>
      </c>
      <c r="F46" s="30">
        <f>+Cotizaciones!AE46</f>
        <v>-6.455613036321739E-2</v>
      </c>
      <c r="G46" s="30">
        <f>+Cotizaciones!AL46</f>
        <v>5.4495912806540314E-3</v>
      </c>
      <c r="H46" s="30">
        <f>+Cotizaciones!AS46</f>
        <v>-3.4423407917383853E-2</v>
      </c>
      <c r="I46" s="30">
        <f>+Cotizaciones!AZ46</f>
        <v>4.1808276682528733E-2</v>
      </c>
      <c r="K46" s="38"/>
      <c r="L46" s="38"/>
    </row>
    <row r="47" spans="1:12" x14ac:dyDescent="0.2">
      <c r="A47" s="5">
        <v>42370</v>
      </c>
      <c r="B47" s="30">
        <f>+Cotizaciones!C47</f>
        <v>1.2327186612147045E-2</v>
      </c>
      <c r="C47" s="30">
        <f>+Cotizaciones!J47</f>
        <v>-7.5242312839781222E-2</v>
      </c>
      <c r="D47" s="30">
        <f>+Cotizaciones!Q47</f>
        <v>-8.8123351958063312E-2</v>
      </c>
      <c r="E47" s="30">
        <f>+Cotizaciones!X47</f>
        <v>-7.93387522710155E-2</v>
      </c>
      <c r="F47" s="30">
        <f>+Cotizaciones!AE47</f>
        <v>-8.4167114246131769E-2</v>
      </c>
      <c r="G47" s="30">
        <f>+Cotizaciones!AL47</f>
        <v>0.34281842818428188</v>
      </c>
      <c r="H47" s="30">
        <f>+Cotizaciones!AS47</f>
        <v>-0.1598336304218656</v>
      </c>
      <c r="I47" s="30">
        <f>+Cotizaciones!AZ47</f>
        <v>8.2544895310683319E-2</v>
      </c>
      <c r="K47" s="38"/>
      <c r="L47" s="38"/>
    </row>
    <row r="48" spans="1:12" x14ac:dyDescent="0.2">
      <c r="A48" s="5">
        <v>42401</v>
      </c>
      <c r="B48" s="30">
        <f>+Cotizaciones!C48</f>
        <v>-4.2126065492841813E-2</v>
      </c>
      <c r="C48" s="30">
        <f>+Cotizaciones!J48</f>
        <v>-6.6775634550055862E-3</v>
      </c>
      <c r="D48" s="30">
        <f>+Cotizaciones!Q48</f>
        <v>-3.1309016906698739E-3</v>
      </c>
      <c r="E48" s="30">
        <f>+Cotizaciones!X48</f>
        <v>5.1551625978372595E-2</v>
      </c>
      <c r="F48" s="30">
        <f>+Cotizaciones!AE48</f>
        <v>8.772485257953555E-2</v>
      </c>
      <c r="G48" s="30">
        <f>+Cotizaciones!AL48</f>
        <v>0.40161453077699294</v>
      </c>
      <c r="H48" s="30">
        <f>+Cotizaciones!AS48</f>
        <v>-0.11456859971711464</v>
      </c>
      <c r="I48" s="30">
        <f>+Cotizaciones!AZ48</f>
        <v>-3.0146171938727484E-4</v>
      </c>
      <c r="K48" s="38"/>
      <c r="L48" s="38"/>
    </row>
    <row r="49" spans="1:12" x14ac:dyDescent="0.2">
      <c r="A49" s="5">
        <v>42430</v>
      </c>
      <c r="B49" s="30">
        <f>+Cotizaciones!C49</f>
        <v>2.5597011262618263E-2</v>
      </c>
      <c r="C49" s="30">
        <f>+Cotizaciones!J49</f>
        <v>0.12721062928512494</v>
      </c>
      <c r="D49" s="30">
        <f>+Cotizaciones!Q49</f>
        <v>3.9677566154027399E-2</v>
      </c>
      <c r="E49" s="30">
        <f>+Cotizaciones!X49</f>
        <v>2.4385365853674124E-4</v>
      </c>
      <c r="F49" s="30">
        <f>+Cotizaciones!AE49</f>
        <v>0.13057613577146854</v>
      </c>
      <c r="G49" s="30">
        <f>+Cotizaciones!AL49</f>
        <v>-2.2318214542836556E-2</v>
      </c>
      <c r="H49" s="30">
        <f>+Cotizaciones!AS49</f>
        <v>7.9872204472843489E-2</v>
      </c>
      <c r="I49" s="30">
        <f>+Cotizaciones!AZ49</f>
        <v>3.2408835237192291E-2</v>
      </c>
      <c r="K49" s="38"/>
      <c r="L49" s="38"/>
    </row>
    <row r="50" spans="1:12" x14ac:dyDescent="0.2">
      <c r="A50" s="5">
        <v>42461</v>
      </c>
      <c r="B50" s="30">
        <f>+Cotizaciones!C50</f>
        <v>-5.8123968875645415E-2</v>
      </c>
      <c r="C50" s="30">
        <f>+Cotizaciones!J50</f>
        <v>-0.1399210962459142</v>
      </c>
      <c r="D50" s="30">
        <f>+Cotizaciones!Q50</f>
        <v>3.9774484740197069E-2</v>
      </c>
      <c r="E50" s="30">
        <f>+Cotizaciones!X50</f>
        <v>-0.154108737093818</v>
      </c>
      <c r="F50" s="30">
        <f>+Cotizaciones!AE50</f>
        <v>1.541677534077901E-2</v>
      </c>
      <c r="G50" s="30">
        <f>+Cotizaciones!AL50</f>
        <v>0.42636237113402053</v>
      </c>
      <c r="H50" s="30">
        <f>+Cotizaciones!AS50</f>
        <v>7.6923076923077094E-2</v>
      </c>
      <c r="I50" s="30">
        <f>+Cotizaciones!AZ50</f>
        <v>-2.3653015729391602E-2</v>
      </c>
      <c r="K50" s="38"/>
      <c r="L50" s="38"/>
    </row>
    <row r="51" spans="1:12" x14ac:dyDescent="0.2">
      <c r="A51" s="5">
        <v>42491</v>
      </c>
      <c r="B51" s="30">
        <f>+Cotizaciones!C51</f>
        <v>-2.3830713142450555E-2</v>
      </c>
      <c r="C51" s="30">
        <f>+Cotizaciones!J51</f>
        <v>6.5286997339172093E-2</v>
      </c>
      <c r="D51" s="30">
        <f>+Cotizaciones!Q51</f>
        <v>-3.9124548922631286E-2</v>
      </c>
      <c r="E51" s="30">
        <f>+Cotizaciones!X51</f>
        <v>-8.0138341889257503E-2</v>
      </c>
      <c r="F51" s="30">
        <f>+Cotizaciones!AE51</f>
        <v>-6.7035498365472179E-2</v>
      </c>
      <c r="G51" s="30">
        <f>+Cotizaciones!AL51</f>
        <v>-0.13422823261599204</v>
      </c>
      <c r="H51" s="30">
        <f>+Cotizaciones!AS51</f>
        <v>1.5796703296703241E-2</v>
      </c>
      <c r="I51" s="30">
        <f>+Cotizaciones!AZ51</f>
        <v>5.8471598991852947E-2</v>
      </c>
      <c r="K51" s="38"/>
      <c r="L51" s="38"/>
    </row>
    <row r="52" spans="1:12" x14ac:dyDescent="0.2">
      <c r="A52" s="5">
        <v>42522</v>
      </c>
      <c r="B52" s="30">
        <f>+Cotizaciones!C52</f>
        <v>4.0626708701525072E-2</v>
      </c>
      <c r="C52" s="30">
        <f>+Cotizaciones!J52</f>
        <v>-4.2659753227921482E-2</v>
      </c>
      <c r="D52" s="30">
        <f>+Cotizaciones!Q52</f>
        <v>-1.4110068392359731E-2</v>
      </c>
      <c r="E52" s="30">
        <f>+Cotizaciones!X52</f>
        <v>-0.11281732999059857</v>
      </c>
      <c r="F52" s="30">
        <f>+Cotizaciones!AE52</f>
        <v>4.551090758485965E-2</v>
      </c>
      <c r="G52" s="30">
        <f>+Cotizaciones!AL52</f>
        <v>0.27310673822301745</v>
      </c>
      <c r="H52" s="30">
        <f>+Cotizaciones!AS52</f>
        <v>-0.10277214334009466</v>
      </c>
      <c r="I52" s="30">
        <f>+Cotizaciones!AZ52</f>
        <v>3.1647330201290291E-2</v>
      </c>
      <c r="K52" s="38"/>
      <c r="L52" s="38"/>
    </row>
    <row r="53" spans="1:12" x14ac:dyDescent="0.2">
      <c r="A53" s="5">
        <v>42552</v>
      </c>
      <c r="B53" s="30">
        <f>+Cotizaciones!C53</f>
        <v>1.6281512890082395E-2</v>
      </c>
      <c r="C53" s="30">
        <f>+Cotizaciones!J53</f>
        <v>9.0062773850685618E-2</v>
      </c>
      <c r="D53" s="30">
        <f>+Cotizaciones!Q53</f>
        <v>-1.9116775710488643E-2</v>
      </c>
      <c r="E53" s="30">
        <f>+Cotizaciones!X53</f>
        <v>0.25397390512094331</v>
      </c>
      <c r="F53" s="30">
        <f>+Cotizaciones!AE53</f>
        <v>9.1676615002680872E-2</v>
      </c>
      <c r="G53" s="30">
        <f>+Cotizaciones!AL53</f>
        <v>2.3887634660421542E-2</v>
      </c>
      <c r="H53" s="30">
        <f>+Cotizaciones!AS53</f>
        <v>9.1936699321778503E-2</v>
      </c>
      <c r="I53" s="30">
        <f>+Cotizaciones!AZ53</f>
        <v>-6.846891543971223E-4</v>
      </c>
      <c r="K53" s="38"/>
      <c r="L53" s="38"/>
    </row>
    <row r="54" spans="1:12" x14ac:dyDescent="0.2">
      <c r="A54" s="5">
        <v>42583</v>
      </c>
      <c r="B54" s="30">
        <f>+Cotizaciones!C54</f>
        <v>-3.1352265828635151E-2</v>
      </c>
      <c r="C54" s="30">
        <f>+Cotizaciones!J54</f>
        <v>1.8136445812651836E-2</v>
      </c>
      <c r="D54" s="30">
        <f>+Cotizaciones!Q54</f>
        <v>-1.5528900954525304E-2</v>
      </c>
      <c r="E54" s="30">
        <f>+Cotizaciones!X54</f>
        <v>2.2535183098591594E-2</v>
      </c>
      <c r="F54" s="30">
        <f>+Cotizaciones!AE54</f>
        <v>-9.7873970568537194E-3</v>
      </c>
      <c r="G54" s="30">
        <f>+Cotizaciones!AL54</f>
        <v>-0.22186645828607232</v>
      </c>
      <c r="H54" s="30">
        <f>+Cotizaciones!AS54</f>
        <v>0.11387156659765352</v>
      </c>
      <c r="I54" s="30">
        <f>+Cotizaciones!AZ54</f>
        <v>-2.0967506907393241E-2</v>
      </c>
      <c r="K54" s="38"/>
      <c r="L54" s="38"/>
    </row>
    <row r="55" spans="1:12" x14ac:dyDescent="0.2">
      <c r="A55" s="5">
        <v>42614</v>
      </c>
      <c r="B55" s="30">
        <f>+Cotizaciones!C55</f>
        <v>-3.7168788902720906E-2</v>
      </c>
      <c r="C55" s="30">
        <f>+Cotizaciones!J55</f>
        <v>6.5504289641928226E-2</v>
      </c>
      <c r="D55" s="30">
        <f>+Cotizaciones!Q55</f>
        <v>-1.6938365625009166E-2</v>
      </c>
      <c r="E55" s="30">
        <f>+Cotizaciones!X55</f>
        <v>8.54000023526158E-3</v>
      </c>
      <c r="F55" s="30">
        <f>+Cotizaciones!AE55</f>
        <v>8.3221479556613076E-2</v>
      </c>
      <c r="G55" s="30">
        <f>+Cotizaciones!AL55</f>
        <v>4.1740094062316269E-2</v>
      </c>
      <c r="H55" s="30">
        <f>+Cotizaciones!AS55</f>
        <v>-3.0359295561294575E-2</v>
      </c>
      <c r="I55" s="30">
        <f>+Cotizaciones!AZ55</f>
        <v>9.5184907749581438E-3</v>
      </c>
      <c r="K55" s="38"/>
      <c r="L55" s="38"/>
    </row>
    <row r="56" spans="1:12" x14ac:dyDescent="0.2">
      <c r="A56" s="5">
        <v>42644</v>
      </c>
      <c r="B56" s="30">
        <f>+Cotizaciones!C56</f>
        <v>-1.9763557808709975E-2</v>
      </c>
      <c r="C56" s="30">
        <f>+Cotizaciones!J56</f>
        <v>4.3343475187700431E-3</v>
      </c>
      <c r="D56" s="30">
        <f>+Cotizaciones!Q56</f>
        <v>-1.8307021125273382E-3</v>
      </c>
      <c r="E56" s="30">
        <f>+Cotizaciones!X56</f>
        <v>0.10898653075699194</v>
      </c>
      <c r="F56" s="30">
        <f>+Cotizaciones!AE56</f>
        <v>-5.9817485405570192E-2</v>
      </c>
      <c r="G56" s="30">
        <f>+Cotizaciones!AL56</f>
        <v>-7.3362870957273119E-3</v>
      </c>
      <c r="H56" s="30">
        <f>+Cotizaciones!AS56</f>
        <v>5.4313099041533475E-2</v>
      </c>
      <c r="I56" s="30">
        <f>+Cotizaciones!AZ56</f>
        <v>-2.9118218422703013E-2</v>
      </c>
      <c r="K56" s="38"/>
      <c r="L56" s="38"/>
    </row>
    <row r="57" spans="1:12" x14ac:dyDescent="0.2">
      <c r="A57" s="5">
        <v>42675</v>
      </c>
      <c r="B57" s="30">
        <f>+Cotizaciones!C57</f>
        <v>9.2330902581496233E-2</v>
      </c>
      <c r="C57" s="30">
        <f>+Cotizaciones!J57</f>
        <v>-2.6598590570736436E-2</v>
      </c>
      <c r="D57" s="30">
        <f>+Cotizaciones!Q57</f>
        <v>6.9371030976997927E-2</v>
      </c>
      <c r="E57" s="30">
        <f>+Cotizaciones!X57</f>
        <v>0.1438423962483939</v>
      </c>
      <c r="F57" s="30">
        <f>+Cotizaciones!AE57</f>
        <v>0.1449796207162668</v>
      </c>
      <c r="G57" s="30">
        <f>+Cotizaciones!AL57</f>
        <v>-0.14610574189880621</v>
      </c>
      <c r="H57" s="30">
        <f>+Cotizaciones!AS57</f>
        <v>0.28000006060606042</v>
      </c>
      <c r="I57" s="30">
        <f>+Cotizaciones!AZ57</f>
        <v>5.8555129615329715E-3</v>
      </c>
      <c r="K57" s="38"/>
      <c r="L57" s="38"/>
    </row>
    <row r="58" spans="1:12" x14ac:dyDescent="0.2">
      <c r="A58" s="5">
        <v>42705</v>
      </c>
      <c r="B58" s="30">
        <f>+Cotizaciones!C58</f>
        <v>-4.2263256127941129E-2</v>
      </c>
      <c r="C58" s="30">
        <f>+Cotizaciones!J58</f>
        <v>4.7955149691145893E-2</v>
      </c>
      <c r="D58" s="30">
        <f>+Cotizaciones!Q58</f>
        <v>5.1452762768782412E-2</v>
      </c>
      <c r="E58" s="30">
        <f>+Cotizaciones!X58</f>
        <v>5.3832903829305057E-3</v>
      </c>
      <c r="F58" s="30">
        <f>+Cotizaciones!AE58</f>
        <v>-2.9510255954588782E-2</v>
      </c>
      <c r="G58" s="30">
        <f>+Cotizaciones!AL58</f>
        <v>6.391478029294273E-2</v>
      </c>
      <c r="H58" s="30">
        <f>+Cotizaciones!AS58</f>
        <v>9.3276463386531061E-2</v>
      </c>
      <c r="I58" s="30">
        <f>+Cotizaciones!AZ58</f>
        <v>-1.8599985801505126E-2</v>
      </c>
      <c r="K58" s="38"/>
      <c r="L58" s="38"/>
    </row>
    <row r="59" spans="1:12" x14ac:dyDescent="0.2">
      <c r="A59" s="5">
        <v>42736</v>
      </c>
      <c r="B59" s="30">
        <f>+Cotizaciones!C59</f>
        <v>-5.403440201729115E-3</v>
      </c>
      <c r="C59" s="30">
        <f>+Cotizaciones!J59</f>
        <v>4.7746485926437598E-2</v>
      </c>
      <c r="D59" s="30">
        <f>+Cotizaciones!Q59</f>
        <v>6.1696420440448874E-2</v>
      </c>
      <c r="E59" s="30">
        <f>+Cotizaciones!X59</f>
        <v>-5.2259564194893193E-2</v>
      </c>
      <c r="F59" s="30">
        <f>+Cotizaciones!AE59</f>
        <v>3.148593986383319E-2</v>
      </c>
      <c r="G59" s="30">
        <f>+Cotizaciones!AL59</f>
        <v>0.15394249061326648</v>
      </c>
      <c r="H59" s="30">
        <f>+Cotizaciones!AS59</f>
        <v>-1.948899956691208E-2</v>
      </c>
      <c r="I59" s="30">
        <f>+Cotizaciones!AZ59</f>
        <v>-3.443294121384799E-2</v>
      </c>
      <c r="K59" s="38"/>
      <c r="L59" s="38"/>
    </row>
    <row r="60" spans="1:12" x14ac:dyDescent="0.2">
      <c r="A60" s="5">
        <v>42767</v>
      </c>
      <c r="B60" s="30">
        <f>+Cotizaciones!C60</f>
        <v>2.988044132777179E-2</v>
      </c>
      <c r="C60" s="30">
        <f>+Cotizaciones!J60</f>
        <v>0.12888345494657516</v>
      </c>
      <c r="D60" s="30">
        <f>+Cotizaciones!Q60</f>
        <v>-5.0610572966821588E-3</v>
      </c>
      <c r="E60" s="30">
        <f>+Cotizaciones!X60</f>
        <v>4.7683638418078989E-2</v>
      </c>
      <c r="F60" s="30">
        <f>+Cotizaciones!AE60</f>
        <v>1.0453689715505421E-2</v>
      </c>
      <c r="G60" s="30">
        <f>+Cotizaciones!AL60</f>
        <v>7.5921362477149312E-3</v>
      </c>
      <c r="H60" s="30">
        <f>+Cotizaciones!AS60</f>
        <v>9.0106055216698566E-2</v>
      </c>
      <c r="I60" s="30">
        <f>+Cotizaciones!AZ60</f>
        <v>6.2780972813334612E-2</v>
      </c>
      <c r="K60" s="38"/>
      <c r="L60" s="38"/>
    </row>
    <row r="61" spans="1:12" x14ac:dyDescent="0.2">
      <c r="A61" s="5">
        <v>42795</v>
      </c>
      <c r="B61" s="30">
        <f>+Cotizaciones!C61</f>
        <v>2.6727624876518918E-2</v>
      </c>
      <c r="C61" s="30">
        <f>+Cotizaciones!J61</f>
        <v>4.8689676301566509E-2</v>
      </c>
      <c r="D61" s="30">
        <f>+Cotizaciones!Q61</f>
        <v>2.9975502951240074E-2</v>
      </c>
      <c r="E61" s="30">
        <f>+Cotizaciones!X61</f>
        <v>-8.7575537368948631E-2</v>
      </c>
      <c r="F61" s="30">
        <f>+Cotizaciones!AE61</f>
        <v>-4.0347629201422319E-2</v>
      </c>
      <c r="G61" s="30">
        <f>+Cotizaciones!AL61</f>
        <v>2.2066738428417665E-2</v>
      </c>
      <c r="H61" s="30">
        <f>+Cotizaciones!AS61</f>
        <v>-4.4165316045380876E-2</v>
      </c>
      <c r="I61" s="30">
        <f>+Cotizaciones!AZ61</f>
        <v>1.6213196108839423E-2</v>
      </c>
      <c r="K61" s="38"/>
      <c r="L61" s="38"/>
    </row>
    <row r="62" spans="1:12" x14ac:dyDescent="0.2">
      <c r="A62" s="5">
        <v>42826</v>
      </c>
      <c r="B62" s="30">
        <f>+Cotizaciones!C62</f>
        <v>2.8600822548395577E-2</v>
      </c>
      <c r="C62" s="30">
        <f>+Cotizaciones!J62</f>
        <v>-6.967840541050041E-5</v>
      </c>
      <c r="D62" s="30">
        <f>+Cotizaciones!Q62</f>
        <v>1.9490246225330576E-2</v>
      </c>
      <c r="E62" s="30">
        <f>+Cotizaciones!X62</f>
        <v>7.5650119991728104E-3</v>
      </c>
      <c r="F62" s="30">
        <f>+Cotizaciones!AE62</f>
        <v>0.10241483177199595</v>
      </c>
      <c r="G62" s="30">
        <f>+Cotizaciones!AL62</f>
        <v>-0.11953665086887821</v>
      </c>
      <c r="H62" s="30">
        <f>+Cotizaciones!AS62</f>
        <v>-1.0597710894446832E-2</v>
      </c>
      <c r="I62" s="30">
        <f>+Cotizaciones!AZ62</f>
        <v>4.3007740205112777E-2</v>
      </c>
      <c r="K62" s="38"/>
      <c r="L62" s="38"/>
    </row>
    <row r="63" spans="1:12" x14ac:dyDescent="0.2">
      <c r="A63" s="5">
        <v>42856</v>
      </c>
      <c r="B63" s="30">
        <f>+Cotizaciones!C63</f>
        <v>2.1645021284631527E-2</v>
      </c>
      <c r="C63" s="30">
        <f>+Cotizaciones!J63</f>
        <v>6.1886525383356483E-2</v>
      </c>
      <c r="D63" s="30">
        <f>+Cotizaciones!Q63</f>
        <v>-7.7162613791740609E-2</v>
      </c>
      <c r="E63" s="30">
        <f>+Cotizaciones!X63</f>
        <v>6.100427172698919E-2</v>
      </c>
      <c r="F63" s="30">
        <f>+Cotizaciones!AE63</f>
        <v>1.6624095117854232E-3</v>
      </c>
      <c r="G63" s="30">
        <f>+Cotizaciones!AL63</f>
        <v>-4.1865433125924945E-3</v>
      </c>
      <c r="H63" s="30">
        <f>+Cotizaciones!AS63</f>
        <v>-1.2425064267352237E-2</v>
      </c>
      <c r="I63" s="30">
        <f>+Cotizaciones!AZ63</f>
        <v>4.7752021814312373E-2</v>
      </c>
      <c r="K63" s="38"/>
      <c r="L63" s="38"/>
    </row>
    <row r="64" spans="1:12" x14ac:dyDescent="0.2">
      <c r="A6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U48"/>
  <sheetViews>
    <sheetView showGridLines="0" zoomScaleNormal="100" workbookViewId="0">
      <selection activeCell="X29" sqref="X29"/>
    </sheetView>
  </sheetViews>
  <sheetFormatPr baseColWidth="10" defaultColWidth="11.5" defaultRowHeight="14" x14ac:dyDescent="0.2"/>
  <cols>
    <col min="1" max="1" width="5.6640625" style="13" customWidth="1"/>
    <col min="2" max="2" width="24.1640625" style="13" customWidth="1"/>
    <col min="3" max="9" width="11.5" style="13"/>
    <col min="10" max="10" width="12.83203125" style="13" bestFit="1" customWidth="1"/>
    <col min="11" max="20" width="11.5" style="13"/>
    <col min="21" max="21" width="16.33203125" style="13" bestFit="1" customWidth="1"/>
    <col min="22" max="16384" width="11.5" style="13"/>
  </cols>
  <sheetData>
    <row r="4" spans="2:21" ht="14" customHeight="1" x14ac:dyDescent="0.3">
      <c r="D4"/>
      <c r="G4" s="23"/>
    </row>
    <row r="5" spans="2:21" ht="15" x14ac:dyDescent="0.2">
      <c r="B5"/>
    </row>
    <row r="6" spans="2:21" ht="15" x14ac:dyDescent="0.2">
      <c r="B6"/>
    </row>
    <row r="7" spans="2:21" ht="15" x14ac:dyDescent="0.2">
      <c r="B7"/>
    </row>
    <row r="8" spans="2:21" s="21" customFormat="1" x14ac:dyDescent="0.2"/>
    <row r="9" spans="2:21" x14ac:dyDescent="0.2">
      <c r="C9" s="1" t="s">
        <v>13</v>
      </c>
      <c r="H9" s="15" t="s">
        <v>16</v>
      </c>
      <c r="J9" s="36"/>
      <c r="T9" s="15" t="s">
        <v>18</v>
      </c>
    </row>
    <row r="10" spans="2:21" x14ac:dyDescent="0.2">
      <c r="B10" s="15" t="s">
        <v>11</v>
      </c>
      <c r="I10" s="14" t="s">
        <v>7</v>
      </c>
      <c r="J10" s="14" t="s">
        <v>2</v>
      </c>
      <c r="K10" s="14" t="s">
        <v>3</v>
      </c>
      <c r="L10" s="14" t="s">
        <v>25</v>
      </c>
      <c r="M10" s="27" t="s">
        <v>26</v>
      </c>
      <c r="N10" s="27" t="s">
        <v>27</v>
      </c>
      <c r="O10" s="27" t="s">
        <v>28</v>
      </c>
      <c r="P10" s="27" t="s">
        <v>29</v>
      </c>
    </row>
    <row r="11" spans="2:21" x14ac:dyDescent="0.2">
      <c r="B11" s="14" t="s">
        <v>7</v>
      </c>
      <c r="C11" s="24"/>
      <c r="H11" s="14" t="s">
        <v>7</v>
      </c>
      <c r="I11" s="18"/>
      <c r="J11" s="31"/>
      <c r="K11" s="31"/>
      <c r="L11" s="31"/>
      <c r="M11" s="31"/>
      <c r="N11" s="31"/>
      <c r="O11" s="31"/>
      <c r="P11" s="31"/>
      <c r="T11" s="14" t="s">
        <v>7</v>
      </c>
      <c r="U11" s="24">
        <v>0.26537602212348044</v>
      </c>
    </row>
    <row r="12" spans="2:21" x14ac:dyDescent="0.2">
      <c r="B12" s="14" t="s">
        <v>2</v>
      </c>
      <c r="C12" s="16"/>
      <c r="H12" s="14" t="s">
        <v>2</v>
      </c>
      <c r="I12" s="31"/>
      <c r="J12" s="18"/>
      <c r="K12" s="31"/>
      <c r="L12" s="31"/>
      <c r="M12" s="31"/>
      <c r="N12" s="31"/>
      <c r="O12" s="31"/>
      <c r="P12" s="31"/>
      <c r="T12" s="14" t="s">
        <v>2</v>
      </c>
      <c r="U12" s="24">
        <v>7.2311143214075113E-2</v>
      </c>
    </row>
    <row r="13" spans="2:21" x14ac:dyDescent="0.2">
      <c r="B13" s="14" t="s">
        <v>3</v>
      </c>
      <c r="C13" s="24"/>
      <c r="H13" s="14" t="s">
        <v>3</v>
      </c>
      <c r="I13" s="31"/>
      <c r="J13" s="31"/>
      <c r="K13" s="18"/>
      <c r="L13" s="31"/>
      <c r="M13" s="31"/>
      <c r="N13" s="31"/>
      <c r="O13" s="31"/>
      <c r="P13" s="31"/>
      <c r="T13" s="14" t="s">
        <v>3</v>
      </c>
      <c r="U13" s="24">
        <v>0.21459272535710616</v>
      </c>
    </row>
    <row r="14" spans="2:21" x14ac:dyDescent="0.2">
      <c r="B14" s="14" t="s">
        <v>25</v>
      </c>
      <c r="C14" s="24"/>
      <c r="H14" s="14" t="s">
        <v>25</v>
      </c>
      <c r="I14" s="31"/>
      <c r="J14" s="31"/>
      <c r="K14" s="31"/>
      <c r="L14" s="18"/>
      <c r="M14" s="31"/>
      <c r="N14" s="31"/>
      <c r="O14" s="31"/>
      <c r="P14" s="31"/>
      <c r="T14" s="14" t="s">
        <v>25</v>
      </c>
      <c r="U14" s="24">
        <v>9.2785838145330229E-2</v>
      </c>
    </row>
    <row r="15" spans="2:21" x14ac:dyDescent="0.2">
      <c r="B15" s="27" t="s">
        <v>26</v>
      </c>
      <c r="C15" s="16"/>
      <c r="H15" s="27" t="s">
        <v>26</v>
      </c>
      <c r="I15" s="31"/>
      <c r="J15" s="31"/>
      <c r="K15" s="31"/>
      <c r="L15" s="31"/>
      <c r="M15" s="18"/>
      <c r="N15" s="31"/>
      <c r="O15" s="31"/>
      <c r="P15" s="31"/>
      <c r="T15" s="27" t="s">
        <v>26</v>
      </c>
      <c r="U15" s="24">
        <v>0</v>
      </c>
    </row>
    <row r="16" spans="2:21" x14ac:dyDescent="0.2">
      <c r="B16" s="27" t="s">
        <v>27</v>
      </c>
      <c r="C16" s="16"/>
      <c r="H16" s="27" t="s">
        <v>27</v>
      </c>
      <c r="I16" s="31"/>
      <c r="J16" s="31"/>
      <c r="K16" s="31"/>
      <c r="L16" s="31"/>
      <c r="M16" s="31"/>
      <c r="N16" s="18"/>
      <c r="O16" s="31"/>
      <c r="P16" s="31"/>
      <c r="T16" s="27" t="s">
        <v>27</v>
      </c>
      <c r="U16" s="24">
        <v>4.2223493756778384E-2</v>
      </c>
    </row>
    <row r="17" spans="2:21" x14ac:dyDescent="0.2">
      <c r="B17" s="27" t="s">
        <v>28</v>
      </c>
      <c r="C17" s="24"/>
      <c r="H17" s="27" t="s">
        <v>28</v>
      </c>
      <c r="I17" s="31"/>
      <c r="J17" s="31"/>
      <c r="K17" s="31"/>
      <c r="L17" s="31"/>
      <c r="M17" s="31"/>
      <c r="N17" s="31"/>
      <c r="O17" s="18"/>
      <c r="P17" s="31"/>
      <c r="T17" s="27" t="s">
        <v>28</v>
      </c>
      <c r="U17" s="24">
        <v>0.14496609353874326</v>
      </c>
    </row>
    <row r="18" spans="2:21" x14ac:dyDescent="0.2">
      <c r="B18" s="27" t="s">
        <v>29</v>
      </c>
      <c r="C18" s="16"/>
      <c r="H18" s="27" t="s">
        <v>29</v>
      </c>
      <c r="I18" s="31"/>
      <c r="J18" s="31"/>
      <c r="K18" s="31"/>
      <c r="L18" s="31"/>
      <c r="M18" s="31"/>
      <c r="N18" s="31"/>
      <c r="O18" s="31"/>
      <c r="P18" s="18"/>
      <c r="T18" s="27" t="s">
        <v>29</v>
      </c>
      <c r="U18" s="24">
        <v>0.16774468386448629</v>
      </c>
    </row>
    <row r="19" spans="2:21" x14ac:dyDescent="0.2">
      <c r="H19" s="14"/>
      <c r="I19" s="26"/>
      <c r="J19" s="26"/>
      <c r="K19" s="26"/>
      <c r="L19" s="29"/>
      <c r="M19" s="29"/>
      <c r="N19" s="29"/>
      <c r="O19" s="29"/>
      <c r="P19" s="29"/>
      <c r="U19" s="35">
        <f>SUM(U11:U18)</f>
        <v>0.99999999999999989</v>
      </c>
    </row>
    <row r="20" spans="2:21" x14ac:dyDescent="0.2">
      <c r="B20" s="15" t="s">
        <v>12</v>
      </c>
      <c r="C20" s="1" t="s">
        <v>13</v>
      </c>
      <c r="D20" s="1" t="s">
        <v>14</v>
      </c>
      <c r="M20" s="28"/>
      <c r="N20" s="28"/>
      <c r="O20" s="28"/>
      <c r="P20" s="28"/>
    </row>
    <row r="21" spans="2:21" x14ac:dyDescent="0.2">
      <c r="B21" s="14" t="s">
        <v>7</v>
      </c>
      <c r="C21" s="17"/>
      <c r="D21" s="17"/>
      <c r="H21" s="15" t="s">
        <v>17</v>
      </c>
      <c r="M21" s="28"/>
      <c r="N21" s="28"/>
      <c r="O21" s="28"/>
      <c r="P21" s="28"/>
    </row>
    <row r="22" spans="2:21" x14ac:dyDescent="0.2">
      <c r="B22" s="14" t="s">
        <v>2</v>
      </c>
      <c r="C22" s="17"/>
      <c r="D22" s="17"/>
      <c r="I22" s="14" t="s">
        <v>7</v>
      </c>
      <c r="J22" s="14" t="s">
        <v>2</v>
      </c>
      <c r="K22" s="14" t="s">
        <v>3</v>
      </c>
      <c r="L22" s="14" t="s">
        <v>25</v>
      </c>
      <c r="M22" s="27" t="s">
        <v>26</v>
      </c>
      <c r="N22" s="27" t="s">
        <v>27</v>
      </c>
      <c r="O22" s="27" t="s">
        <v>28</v>
      </c>
      <c r="P22" s="27" t="s">
        <v>29</v>
      </c>
    </row>
    <row r="23" spans="2:21" x14ac:dyDescent="0.2">
      <c r="B23" s="14" t="s">
        <v>3</v>
      </c>
      <c r="C23" s="18"/>
      <c r="D23" s="17"/>
      <c r="H23" s="14" t="s">
        <v>7</v>
      </c>
      <c r="I23" s="18"/>
      <c r="J23" s="31"/>
      <c r="K23" s="31"/>
      <c r="L23" s="31"/>
      <c r="M23" s="31"/>
      <c r="N23" s="39"/>
      <c r="O23" s="31"/>
      <c r="P23" s="39"/>
    </row>
    <row r="24" spans="2:21" x14ac:dyDescent="0.2">
      <c r="B24" s="14" t="s">
        <v>25</v>
      </c>
      <c r="C24" s="40"/>
      <c r="D24" s="17"/>
      <c r="H24" s="14" t="s">
        <v>2</v>
      </c>
      <c r="I24" s="31"/>
      <c r="J24" s="18"/>
      <c r="K24" s="31"/>
      <c r="L24" s="31"/>
      <c r="M24" s="31"/>
      <c r="N24" s="31"/>
      <c r="O24" s="31"/>
      <c r="P24" s="31"/>
    </row>
    <row r="25" spans="2:21" x14ac:dyDescent="0.2">
      <c r="B25" s="27" t="s">
        <v>26</v>
      </c>
      <c r="C25" s="17"/>
      <c r="D25" s="17"/>
      <c r="H25" s="14" t="s">
        <v>3</v>
      </c>
      <c r="I25" s="31"/>
      <c r="J25" s="31"/>
      <c r="K25" s="18"/>
      <c r="L25" s="31"/>
      <c r="M25" s="31"/>
      <c r="N25" s="39"/>
      <c r="O25" s="31"/>
      <c r="P25" s="39"/>
      <c r="T25" s="15" t="s">
        <v>19</v>
      </c>
    </row>
    <row r="26" spans="2:21" x14ac:dyDescent="0.2">
      <c r="B26" s="27" t="s">
        <v>27</v>
      </c>
      <c r="C26" s="17"/>
      <c r="D26" s="17"/>
      <c r="H26" s="14" t="s">
        <v>25</v>
      </c>
      <c r="I26" s="31"/>
      <c r="J26" s="31"/>
      <c r="K26" s="31"/>
      <c r="L26" s="18"/>
      <c r="M26" s="31"/>
      <c r="N26" s="39"/>
      <c r="O26" s="31"/>
      <c r="P26" s="31"/>
      <c r="T26" s="14" t="s">
        <v>22</v>
      </c>
      <c r="U26" s="16">
        <f>+U11*C11+U12*C12+U13*C13+U14*C14+U15*C15+U16*C16+U17*C17+U18*C18</f>
        <v>0</v>
      </c>
    </row>
    <row r="27" spans="2:21" x14ac:dyDescent="0.2">
      <c r="B27" s="27" t="s">
        <v>28</v>
      </c>
      <c r="C27" s="18"/>
      <c r="D27" s="17"/>
      <c r="H27" s="27" t="s">
        <v>26</v>
      </c>
      <c r="I27" s="31"/>
      <c r="J27" s="31"/>
      <c r="K27" s="31"/>
      <c r="L27" s="31"/>
      <c r="M27" s="18"/>
      <c r="N27" s="31"/>
      <c r="O27" s="31"/>
      <c r="P27" s="39"/>
    </row>
    <row r="28" spans="2:21" x14ac:dyDescent="0.2">
      <c r="B28" s="27" t="s">
        <v>29</v>
      </c>
      <c r="C28" s="17"/>
      <c r="D28" s="17"/>
      <c r="H28" s="27" t="s">
        <v>27</v>
      </c>
      <c r="I28" s="39"/>
      <c r="J28" s="31"/>
      <c r="K28" s="39"/>
      <c r="L28" s="39"/>
      <c r="M28" s="31"/>
      <c r="N28" s="18"/>
      <c r="O28" s="39"/>
      <c r="P28" s="39"/>
      <c r="T28" s="19"/>
      <c r="U28" s="20"/>
    </row>
    <row r="29" spans="2:21" x14ac:dyDescent="0.2">
      <c r="H29" s="27" t="s">
        <v>28</v>
      </c>
      <c r="I29" s="31"/>
      <c r="J29" s="31"/>
      <c r="K29" s="31"/>
      <c r="L29" s="31"/>
      <c r="M29" s="31"/>
      <c r="N29" s="39"/>
      <c r="O29" s="18"/>
      <c r="P29" s="39"/>
      <c r="T29" s="15" t="s">
        <v>20</v>
      </c>
    </row>
    <row r="30" spans="2:21" x14ac:dyDescent="0.2">
      <c r="B30" s="15" t="s">
        <v>15</v>
      </c>
      <c r="C30" s="1" t="s">
        <v>13</v>
      </c>
      <c r="D30" s="1" t="s">
        <v>14</v>
      </c>
      <c r="H30" s="27" t="s">
        <v>29</v>
      </c>
      <c r="I30" s="31"/>
      <c r="J30" s="31"/>
      <c r="K30" s="39"/>
      <c r="L30" s="31"/>
      <c r="M30" s="39"/>
      <c r="N30" s="39"/>
      <c r="O30" s="39"/>
      <c r="P30" s="18"/>
      <c r="T30" s="15"/>
    </row>
    <row r="31" spans="2:21" ht="15" x14ac:dyDescent="0.2">
      <c r="B31" s="14" t="s">
        <v>7</v>
      </c>
      <c r="C31" s="18"/>
      <c r="D31" s="37"/>
      <c r="F31"/>
      <c r="T31" s="15"/>
      <c r="U31" s="37">
        <f>+SUM(I34:P41)</f>
        <v>0</v>
      </c>
    </row>
    <row r="32" spans="2:21" x14ac:dyDescent="0.2">
      <c r="B32" s="14" t="s">
        <v>2</v>
      </c>
      <c r="C32" s="17"/>
      <c r="D32" s="37"/>
      <c r="E32" s="22"/>
      <c r="H32" s="15" t="s">
        <v>21</v>
      </c>
      <c r="T32" s="15"/>
    </row>
    <row r="33" spans="2:21" ht="14" customHeight="1" x14ac:dyDescent="0.2">
      <c r="B33" s="14" t="s">
        <v>3</v>
      </c>
      <c r="C33" s="18"/>
      <c r="D33" s="37"/>
      <c r="I33" s="14" t="s">
        <v>7</v>
      </c>
      <c r="J33" s="14" t="s">
        <v>2</v>
      </c>
      <c r="K33" s="14" t="s">
        <v>3</v>
      </c>
      <c r="L33" s="14" t="s">
        <v>25</v>
      </c>
      <c r="M33" s="27" t="s">
        <v>26</v>
      </c>
      <c r="N33" s="27" t="s">
        <v>27</v>
      </c>
      <c r="O33" s="27" t="s">
        <v>28</v>
      </c>
      <c r="P33" s="27" t="s">
        <v>29</v>
      </c>
      <c r="T33" s="15"/>
    </row>
    <row r="34" spans="2:21" x14ac:dyDescent="0.2">
      <c r="B34" s="14" t="s">
        <v>25</v>
      </c>
      <c r="C34" s="18"/>
      <c r="D34" s="37"/>
      <c r="H34" s="14" t="s">
        <v>7</v>
      </c>
      <c r="I34" s="32"/>
      <c r="J34" s="32"/>
      <c r="K34" s="32"/>
      <c r="L34" s="32"/>
      <c r="M34" s="31"/>
      <c r="N34" s="31"/>
      <c r="O34" s="31"/>
      <c r="P34" s="31"/>
      <c r="T34" s="15" t="s">
        <v>23</v>
      </c>
    </row>
    <row r="35" spans="2:21" x14ac:dyDescent="0.2">
      <c r="B35" s="27" t="s">
        <v>26</v>
      </c>
      <c r="C35" s="17"/>
      <c r="D35" s="37"/>
      <c r="H35" s="14" t="s">
        <v>2</v>
      </c>
      <c r="I35" s="32"/>
      <c r="J35" s="32"/>
      <c r="K35" s="32"/>
      <c r="L35" s="32"/>
      <c r="M35" s="31"/>
      <c r="N35" s="31"/>
      <c r="O35" s="31"/>
      <c r="P35" s="31"/>
    </row>
    <row r="36" spans="2:21" x14ac:dyDescent="0.2">
      <c r="B36" s="27" t="s">
        <v>27</v>
      </c>
      <c r="C36" s="17"/>
      <c r="D36" s="37"/>
      <c r="H36" s="14" t="s">
        <v>3</v>
      </c>
      <c r="I36" s="32"/>
      <c r="J36" s="32"/>
      <c r="K36" s="32"/>
      <c r="L36" s="32"/>
      <c r="M36" s="31"/>
      <c r="N36" s="31"/>
      <c r="O36" s="31"/>
      <c r="P36" s="31"/>
      <c r="U36" s="37">
        <f>+U31^(0.5)</f>
        <v>0</v>
      </c>
    </row>
    <row r="37" spans="2:21" ht="14" customHeight="1" x14ac:dyDescent="0.2">
      <c r="B37" s="27" t="s">
        <v>28</v>
      </c>
      <c r="C37" s="18"/>
      <c r="D37" s="37"/>
      <c r="H37" s="14" t="s">
        <v>25</v>
      </c>
      <c r="I37" s="32"/>
      <c r="J37" s="32"/>
      <c r="K37" s="32"/>
      <c r="L37" s="32"/>
      <c r="M37" s="31"/>
      <c r="N37" s="31"/>
      <c r="O37" s="31"/>
      <c r="P37" s="31"/>
    </row>
    <row r="38" spans="2:21" x14ac:dyDescent="0.2">
      <c r="B38" s="27" t="s">
        <v>29</v>
      </c>
      <c r="C38" s="17"/>
      <c r="D38" s="37"/>
      <c r="H38" s="27" t="s">
        <v>26</v>
      </c>
      <c r="I38" s="31"/>
      <c r="J38" s="31"/>
      <c r="K38" s="31"/>
      <c r="L38" s="31"/>
      <c r="M38" s="31"/>
      <c r="N38" s="31"/>
      <c r="O38" s="31"/>
      <c r="P38" s="31"/>
    </row>
    <row r="39" spans="2:21" ht="14" customHeight="1" x14ac:dyDescent="0.2">
      <c r="H39" s="27" t="s">
        <v>27</v>
      </c>
      <c r="I39" s="31"/>
      <c r="J39" s="31"/>
      <c r="K39" s="31"/>
      <c r="L39" s="31"/>
      <c r="M39" s="31"/>
      <c r="N39" s="31"/>
      <c r="O39" s="31"/>
      <c r="P39" s="31"/>
      <c r="T39" s="15" t="s">
        <v>6</v>
      </c>
    </row>
    <row r="40" spans="2:21" ht="14" customHeight="1" x14ac:dyDescent="0.2">
      <c r="B40" s="15" t="s">
        <v>6</v>
      </c>
      <c r="C40" s="1" t="s">
        <v>13</v>
      </c>
      <c r="H40" s="27" t="s">
        <v>28</v>
      </c>
      <c r="I40" s="31"/>
      <c r="J40" s="31"/>
      <c r="K40" s="31"/>
      <c r="L40" s="31"/>
      <c r="M40" s="31"/>
      <c r="N40" s="31"/>
      <c r="O40" s="31"/>
      <c r="P40" s="31"/>
    </row>
    <row r="41" spans="2:21" ht="14" customHeight="1" x14ac:dyDescent="0.2">
      <c r="B41" s="14" t="s">
        <v>7</v>
      </c>
      <c r="C41" s="24"/>
      <c r="H41" s="27" t="s">
        <v>29</v>
      </c>
      <c r="I41" s="31"/>
      <c r="J41" s="31"/>
      <c r="K41" s="31"/>
      <c r="L41" s="31"/>
      <c r="M41" s="31"/>
      <c r="N41" s="31"/>
      <c r="O41" s="31"/>
      <c r="P41" s="31"/>
      <c r="T41" s="25" t="s">
        <v>24</v>
      </c>
      <c r="U41" s="16" t="e">
        <f>+U26/U36</f>
        <v>#DIV/0!</v>
      </c>
    </row>
    <row r="42" spans="2:21" x14ac:dyDescent="0.2">
      <c r="B42" s="14" t="s">
        <v>2</v>
      </c>
      <c r="C42" s="16"/>
    </row>
    <row r="43" spans="2:21" ht="15" x14ac:dyDescent="0.2">
      <c r="B43" s="14" t="s">
        <v>3</v>
      </c>
      <c r="C43" s="24"/>
      <c r="E43"/>
    </row>
    <row r="44" spans="2:21" x14ac:dyDescent="0.2">
      <c r="B44" s="14" t="s">
        <v>25</v>
      </c>
      <c r="C44" s="24"/>
    </row>
    <row r="45" spans="2:21" x14ac:dyDescent="0.2">
      <c r="B45" s="27" t="s">
        <v>26</v>
      </c>
      <c r="C45" s="16"/>
    </row>
    <row r="46" spans="2:21" x14ac:dyDescent="0.2">
      <c r="B46" s="27" t="s">
        <v>27</v>
      </c>
      <c r="C46" s="16"/>
    </row>
    <row r="47" spans="2:21" x14ac:dyDescent="0.2">
      <c r="B47" s="27" t="s">
        <v>28</v>
      </c>
      <c r="C47" s="24"/>
    </row>
    <row r="48" spans="2:21" x14ac:dyDescent="0.2">
      <c r="B48" s="27" t="s">
        <v>29</v>
      </c>
      <c r="C48" s="16"/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tabSelected="1" zoomScale="130" zoomScaleNormal="130" workbookViewId="0">
      <selection activeCell="C37" sqref="C37"/>
    </sheetView>
  </sheetViews>
  <sheetFormatPr baseColWidth="10" defaultColWidth="11.5" defaultRowHeight="14" x14ac:dyDescent="0.2"/>
  <cols>
    <col min="1" max="2" width="11.5" style="13"/>
    <col min="3" max="3" width="19.83203125" style="13" bestFit="1" customWidth="1"/>
    <col min="4" max="7" width="11.5" style="13"/>
    <col min="8" max="9" width="12.6640625" style="13" bestFit="1" customWidth="1"/>
    <col min="10" max="16384" width="11.5" style="13"/>
  </cols>
  <sheetData>
    <row r="1" spans="1:9" x14ac:dyDescent="0.2">
      <c r="A1" s="27" t="s">
        <v>16</v>
      </c>
      <c r="C1" s="13" t="s">
        <v>31</v>
      </c>
    </row>
    <row r="2" spans="1:9" ht="15" thickBot="1" x14ac:dyDescent="0.25"/>
    <row r="3" spans="1:9" ht="15" x14ac:dyDescent="0.2">
      <c r="A3" s="45"/>
      <c r="B3" s="45" t="s">
        <v>7</v>
      </c>
      <c r="C3" s="45" t="s">
        <v>2</v>
      </c>
      <c r="D3" s="45" t="s">
        <v>3</v>
      </c>
      <c r="E3" s="45" t="s">
        <v>25</v>
      </c>
      <c r="F3" s="45" t="s">
        <v>26</v>
      </c>
      <c r="G3" s="45" t="s">
        <v>27</v>
      </c>
      <c r="H3" s="45" t="s">
        <v>28</v>
      </c>
      <c r="I3" s="45" t="s">
        <v>29</v>
      </c>
    </row>
    <row r="4" spans="1:9" ht="15" x14ac:dyDescent="0.2">
      <c r="A4" s="43" t="s">
        <v>7</v>
      </c>
      <c r="B4" s="43">
        <f>VARP(Rentabilidades!$B$5:$B$63)</f>
        <v>2.6746801815266934E-3</v>
      </c>
      <c r="C4" s="46">
        <v>8.136671213589947E-4</v>
      </c>
      <c r="D4" s="46">
        <v>1.0155959131405367E-3</v>
      </c>
      <c r="E4" s="46">
        <v>9.1458113393992884E-4</v>
      </c>
      <c r="F4" s="46">
        <v>3.5904328347735256E-4</v>
      </c>
      <c r="G4" s="46">
        <v>-8.04443525495036E-4</v>
      </c>
      <c r="H4" s="46">
        <v>9.8187566653355589E-4</v>
      </c>
      <c r="I4" s="46">
        <v>-8.1461226554468258E-5</v>
      </c>
    </row>
    <row r="5" spans="1:9" ht="15" x14ac:dyDescent="0.2">
      <c r="A5" s="43" t="s">
        <v>2</v>
      </c>
      <c r="B5" s="43">
        <v>8.136671213589947E-4</v>
      </c>
      <c r="C5" s="43">
        <f>VARP(Rentabilidades!$C$5:$C$63)</f>
        <v>4.8294111736785009E-3</v>
      </c>
      <c r="D5" s="46">
        <v>8.2610627863967975E-4</v>
      </c>
      <c r="E5" s="46">
        <v>4.6275540711064052E-4</v>
      </c>
      <c r="F5" s="46">
        <v>8.4002890992654225E-4</v>
      </c>
      <c r="G5" s="46">
        <v>1.9483650783840709E-4</v>
      </c>
      <c r="H5" s="46">
        <v>4.3388198950998106E-4</v>
      </c>
      <c r="I5" s="46">
        <v>5.7231787621513271E-4</v>
      </c>
    </row>
    <row r="6" spans="1:9" ht="15" x14ac:dyDescent="0.2">
      <c r="A6" s="43" t="s">
        <v>3</v>
      </c>
      <c r="B6" s="43">
        <v>1.0155959131405367E-3</v>
      </c>
      <c r="C6" s="43">
        <v>8.2610627863967975E-4</v>
      </c>
      <c r="D6" s="43">
        <f>VARP(Rentabilidades!$D$5:$D$63)</f>
        <v>2.6590632146517501E-3</v>
      </c>
      <c r="E6" s="46">
        <v>8.9533543788145823E-4</v>
      </c>
      <c r="F6" s="46">
        <v>1.1091948744269898E-3</v>
      </c>
      <c r="G6" s="46">
        <v>-9.613742001546785E-4</v>
      </c>
      <c r="H6" s="46">
        <v>1.2499851626032704E-3</v>
      </c>
      <c r="I6" s="46">
        <v>-1.0038071202068969E-4</v>
      </c>
    </row>
    <row r="7" spans="1:9" ht="15" x14ac:dyDescent="0.2">
      <c r="A7" s="43" t="s">
        <v>25</v>
      </c>
      <c r="B7" s="43">
        <v>9.1458113393992884E-4</v>
      </c>
      <c r="C7" s="43">
        <v>4.6275540711064052E-4</v>
      </c>
      <c r="D7" s="43">
        <v>8.9533543788145823E-4</v>
      </c>
      <c r="E7" s="43">
        <f>VARP(Rentabilidades!$E$5:$E$63)</f>
        <v>1.2081279460451792E-2</v>
      </c>
      <c r="F7" s="46">
        <v>1.5850047108981323E-3</v>
      </c>
      <c r="G7" s="46">
        <v>-1.9392943630833785E-3</v>
      </c>
      <c r="H7" s="46">
        <v>3.1808028039343869E-3</v>
      </c>
      <c r="I7" s="46">
        <v>1.6573897235067639E-4</v>
      </c>
    </row>
    <row r="8" spans="1:9" ht="15" x14ac:dyDescent="0.2">
      <c r="A8" s="43" t="s">
        <v>26</v>
      </c>
      <c r="B8" s="43">
        <v>3.5904328347735256E-4</v>
      </c>
      <c r="C8" s="43">
        <v>8.4002890992654225E-4</v>
      </c>
      <c r="D8" s="43">
        <v>1.1091948744269898E-3</v>
      </c>
      <c r="E8" s="43">
        <v>1.5850047108981323E-3</v>
      </c>
      <c r="F8" s="43">
        <f>VARP(Rentabilidades!$F$5:$F$63)</f>
        <v>3.8866156952379999E-3</v>
      </c>
      <c r="G8" s="46">
        <v>1.9338793453667076E-3</v>
      </c>
      <c r="H8" s="46">
        <v>1.467102979736499E-3</v>
      </c>
      <c r="I8" s="46">
        <v>-3.0738337708769798E-4</v>
      </c>
    </row>
    <row r="9" spans="1:9" ht="15" x14ac:dyDescent="0.2">
      <c r="A9" s="43" t="s">
        <v>27</v>
      </c>
      <c r="B9" s="43">
        <v>-8.04443525495036E-4</v>
      </c>
      <c r="C9" s="43">
        <v>1.9483650783840709E-4</v>
      </c>
      <c r="D9" s="43">
        <v>-9.613742001546785E-4</v>
      </c>
      <c r="E9" s="43">
        <v>-1.9392943630833785E-3</v>
      </c>
      <c r="F9" s="43">
        <v>1.9338793453667076E-3</v>
      </c>
      <c r="G9" s="43">
        <f>VARP(Rentabilidades!$G$5:$G$63)</f>
        <v>2.3337159865983823E-2</v>
      </c>
      <c r="H9" s="46">
        <v>-2.7849437254573077E-3</v>
      </c>
      <c r="I9" s="46">
        <v>-9.4167670125147812E-4</v>
      </c>
    </row>
    <row r="10" spans="1:9" ht="15" x14ac:dyDescent="0.2">
      <c r="A10" s="43" t="s">
        <v>28</v>
      </c>
      <c r="B10" s="43">
        <v>9.8187566653355589E-4</v>
      </c>
      <c r="C10" s="43">
        <v>4.3388198950998106E-4</v>
      </c>
      <c r="D10" s="43">
        <v>1.2499851626032704E-3</v>
      </c>
      <c r="E10" s="43">
        <v>3.1808028039343869E-3</v>
      </c>
      <c r="F10" s="43">
        <v>1.467102979736499E-3</v>
      </c>
      <c r="G10" s="43">
        <v>-2.7849437254573077E-3</v>
      </c>
      <c r="H10" s="43">
        <f>VARP(Rentabilidades!$H$5:$H$63)</f>
        <v>6.2604657902156574E-3</v>
      </c>
      <c r="I10" s="46">
        <v>-5.3175301108309943E-4</v>
      </c>
    </row>
    <row r="11" spans="1:9" ht="16" thickBot="1" x14ac:dyDescent="0.25">
      <c r="A11" s="44" t="s">
        <v>29</v>
      </c>
      <c r="B11" s="44">
        <v>-8.1461226554468258E-5</v>
      </c>
      <c r="C11" s="44">
        <v>5.7231787621513271E-4</v>
      </c>
      <c r="D11" s="44">
        <v>-1.0038071202068969E-4</v>
      </c>
      <c r="E11" s="44">
        <v>1.6573897235067639E-4</v>
      </c>
      <c r="F11" s="44">
        <v>-3.0738337708769798E-4</v>
      </c>
      <c r="G11" s="44">
        <v>-9.4167670125147812E-4</v>
      </c>
      <c r="H11" s="44">
        <v>-5.3175301108309943E-4</v>
      </c>
      <c r="I11" s="44">
        <f>VARP(Rentabilidades!$I$5:$I$63)</f>
        <v>1.9801799930927247E-3</v>
      </c>
    </row>
    <row r="15" spans="1:9" x14ac:dyDescent="0.2">
      <c r="A15" s="27" t="s">
        <v>33</v>
      </c>
    </row>
    <row r="17" spans="1:5" x14ac:dyDescent="0.2">
      <c r="A17" s="52"/>
      <c r="B17" s="56" t="s">
        <v>32</v>
      </c>
      <c r="C17" s="53" t="s">
        <v>18</v>
      </c>
      <c r="D17" s="53" t="s">
        <v>9</v>
      </c>
    </row>
    <row r="18" spans="1:5" ht="15" x14ac:dyDescent="0.2">
      <c r="A18" s="48" t="s">
        <v>7</v>
      </c>
      <c r="B18" s="57">
        <f>C18*$B$26</f>
        <v>2500</v>
      </c>
      <c r="C18" s="50">
        <v>0.125</v>
      </c>
      <c r="D18" s="50">
        <v>1.5573512951035522E-2</v>
      </c>
    </row>
    <row r="19" spans="1:5" ht="15" x14ac:dyDescent="0.2">
      <c r="A19" s="48" t="s">
        <v>2</v>
      </c>
      <c r="B19" s="57">
        <f t="shared" ref="B19:B25" si="0">C19*$B$26</f>
        <v>2500</v>
      </c>
      <c r="C19" s="50">
        <v>0.125</v>
      </c>
      <c r="D19" s="50">
        <v>1.2720284056220773E-2</v>
      </c>
    </row>
    <row r="20" spans="1:5" ht="15" x14ac:dyDescent="0.2">
      <c r="A20" s="48" t="s">
        <v>3</v>
      </c>
      <c r="B20" s="57">
        <f t="shared" si="0"/>
        <v>2500</v>
      </c>
      <c r="C20" s="50">
        <v>0.125</v>
      </c>
      <c r="D20" s="50">
        <v>1.4779938436217372E-2</v>
      </c>
    </row>
    <row r="21" spans="1:5" ht="15" x14ac:dyDescent="0.2">
      <c r="A21" s="48" t="s">
        <v>25</v>
      </c>
      <c r="B21" s="57">
        <f t="shared" si="0"/>
        <v>2500</v>
      </c>
      <c r="C21" s="50">
        <v>0.125</v>
      </c>
      <c r="D21" s="50">
        <v>2.6659911549270582E-2</v>
      </c>
    </row>
    <row r="22" spans="1:5" ht="15" x14ac:dyDescent="0.2">
      <c r="A22" s="48" t="s">
        <v>26</v>
      </c>
      <c r="B22" s="57">
        <f t="shared" si="0"/>
        <v>2500</v>
      </c>
      <c r="C22" s="50">
        <v>0.125</v>
      </c>
      <c r="D22" s="50">
        <v>5.1207688938656659E-3</v>
      </c>
    </row>
    <row r="23" spans="1:5" ht="15" x14ac:dyDescent="0.2">
      <c r="A23" s="48" t="s">
        <v>27</v>
      </c>
      <c r="B23" s="57">
        <f t="shared" si="0"/>
        <v>2500</v>
      </c>
      <c r="C23" s="50">
        <v>0.125</v>
      </c>
      <c r="D23" s="50">
        <v>-2.1624474506194216E-3</v>
      </c>
    </row>
    <row r="24" spans="1:5" ht="15" x14ac:dyDescent="0.2">
      <c r="A24" s="48" t="s">
        <v>28</v>
      </c>
      <c r="B24" s="57">
        <f t="shared" si="0"/>
        <v>2500</v>
      </c>
      <c r="C24" s="50">
        <v>0.125</v>
      </c>
      <c r="D24" s="50">
        <v>2.0780968366673702E-2</v>
      </c>
    </row>
    <row r="25" spans="1:5" ht="15" x14ac:dyDescent="0.2">
      <c r="A25" s="54" t="s">
        <v>29</v>
      </c>
      <c r="B25" s="58">
        <f t="shared" si="0"/>
        <v>2500</v>
      </c>
      <c r="C25" s="55">
        <v>0.125</v>
      </c>
      <c r="D25" s="55">
        <v>3.0573101022941867E-3</v>
      </c>
    </row>
    <row r="26" spans="1:5" x14ac:dyDescent="0.2">
      <c r="A26" s="27"/>
      <c r="B26" s="59">
        <v>20000</v>
      </c>
      <c r="C26" s="49">
        <f>SUM(C18:C25)</f>
        <v>1</v>
      </c>
    </row>
    <row r="29" spans="1:5" x14ac:dyDescent="0.2">
      <c r="C29" s="47" t="s">
        <v>10</v>
      </c>
      <c r="D29" s="47" t="s">
        <v>36</v>
      </c>
    </row>
    <row r="30" spans="1:5" x14ac:dyDescent="0.2">
      <c r="A30" s="27" t="s">
        <v>34</v>
      </c>
      <c r="C30" s="61">
        <f>SUMPRODUCT(D18:D25,C18:C25)</f>
        <v>1.2066280863119797E-2</v>
      </c>
      <c r="D30" s="62">
        <f>C30*12</f>
        <v>0.14479537035743756</v>
      </c>
    </row>
    <row r="31" spans="1:5" x14ac:dyDescent="0.2">
      <c r="A31" s="27" t="s">
        <v>35</v>
      </c>
      <c r="C31" s="61" cm="1">
        <f t="array" ref="C31">MMULT(MMULT(TRANSPOSE(C18:C25),B4:I11),C18:C25)^(1/2)</f>
        <v>3.5090708893220808E-2</v>
      </c>
      <c r="D31" s="62">
        <f>C31*SQRT(12)</f>
        <v>0.12155778135333496</v>
      </c>
      <c r="E31" s="27" t="s">
        <v>37</v>
      </c>
    </row>
    <row r="32" spans="1:5" x14ac:dyDescent="0.2">
      <c r="A32" s="27" t="s">
        <v>38</v>
      </c>
      <c r="C32" s="61"/>
      <c r="D32" s="62">
        <v>4.3499999999999997E-2</v>
      </c>
      <c r="E32" s="27" t="s">
        <v>43</v>
      </c>
    </row>
    <row r="35" spans="1:4" x14ac:dyDescent="0.2">
      <c r="A35" s="13" t="s">
        <v>39</v>
      </c>
    </row>
    <row r="36" spans="1:4" x14ac:dyDescent="0.2">
      <c r="B36" s="13" t="s">
        <v>40</v>
      </c>
      <c r="C36" s="51"/>
      <c r="D36" s="13" t="s">
        <v>42</v>
      </c>
    </row>
    <row r="37" spans="1:4" x14ac:dyDescent="0.2">
      <c r="B37" s="13" t="s">
        <v>41</v>
      </c>
      <c r="C37" s="51">
        <f>(D30-D32)/D31</f>
        <v>0.83331045721375785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Cotizaciones</vt:lpstr>
      <vt:lpstr>Rentabilidades</vt:lpstr>
      <vt:lpstr>Cálculo de Variables</vt:lpstr>
      <vt:lpstr>Matriz de Covarianzas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Centrum</dc:creator>
  <cp:lastModifiedBy>u202013014 (Zambrano Echevarria, Carlos Andres)</cp:lastModifiedBy>
  <dcterms:created xsi:type="dcterms:W3CDTF">2017-05-20T03:45:26Z</dcterms:created>
  <dcterms:modified xsi:type="dcterms:W3CDTF">2022-08-23T03:53:22Z</dcterms:modified>
</cp:coreProperties>
</file>