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05" windowHeight="12375" firstSheet="5" activeTab="9"/>
  </bookViews>
  <sheets>
    <sheet name="秦岭（保险-继航）" sheetId="1" r:id="rId1"/>
    <sheet name="姜禹辰（保险-继航）" sheetId="2" r:id="rId2"/>
    <sheet name="任育静（保险-继航）" sheetId="3" r:id="rId3"/>
    <sheet name="刘义（保险-继航）" sheetId="5" r:id="rId4"/>
    <sheet name="刘治华（保险-颐知贤）" sheetId="6" r:id="rId5"/>
    <sheet name="刘朋鸽（保险-颐知贤）" sheetId="7" r:id="rId6"/>
    <sheet name="栗永兴（保险+工资-继航）" sheetId="10" r:id="rId7"/>
    <sheet name="张新勇（保险+工资-继航）" sheetId="4" r:id="rId8"/>
    <sheet name="高海强（保险+工资-继航）" sheetId="8" r:id="rId9"/>
    <sheet name="赵海俊（保险+工资-继航）" sheetId="9" r:id="rId10"/>
  </sheet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X8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1-6月份保险费用：710.49/月</t>
        </r>
      </text>
    </comment>
  </commentList>
</comments>
</file>

<file path=xl/comments2.xml><?xml version="1.0" encoding="utf-8"?>
<comments xmlns="http://schemas.openxmlformats.org/spreadsheetml/2006/main">
  <authors>
    <author>Administrator</author>
  </authors>
  <commentList>
    <comment ref="Y2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1-6月份保险费用：710.49/月</t>
        </r>
      </text>
    </comment>
  </commentList>
</comments>
</file>

<file path=xl/comments3.xml><?xml version="1.0" encoding="utf-8"?>
<comments xmlns="http://schemas.openxmlformats.org/spreadsheetml/2006/main">
  <authors>
    <author>Administrator</author>
  </authors>
  <commentList>
    <comment ref="Q9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已交费：6350</t>
        </r>
      </text>
    </comment>
  </commentList>
</comments>
</file>

<file path=xl/comments4.xml><?xml version="1.0" encoding="utf-8"?>
<comments xmlns="http://schemas.openxmlformats.org/spreadsheetml/2006/main">
  <authors>
    <author>Administrator</author>
  </authors>
  <commentList>
    <comment ref="Q6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已转颐知贤：3106.04</t>
        </r>
      </text>
    </comment>
  </commentList>
</comments>
</file>

<file path=xl/comments5.xml><?xml version="1.0" encoding="utf-8"?>
<comments xmlns="http://schemas.openxmlformats.org/spreadsheetml/2006/main">
  <authors>
    <author>Administrator</author>
  </authors>
  <commentList>
    <comment ref="Q4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转颐知贤服务费100</t>
        </r>
      </text>
    </comment>
  </commentList>
</comments>
</file>

<file path=xl/comments6.xml><?xml version="1.0" encoding="utf-8"?>
<comments xmlns="http://schemas.openxmlformats.org/spreadsheetml/2006/main">
  <authors>
    <author>Administrator</author>
  </authors>
  <commentList>
    <comment ref="U6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已转账</t>
        </r>
      </text>
    </comment>
  </commentList>
</comments>
</file>

<file path=xl/comments7.xml><?xml version="1.0" encoding="utf-8"?>
<comments xmlns="http://schemas.openxmlformats.org/spreadsheetml/2006/main">
  <authors>
    <author>Administrator</author>
  </authors>
  <commentList>
    <comment ref="U6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已收款</t>
        </r>
      </text>
    </comment>
  </commentList>
</comments>
</file>

<file path=xl/comments8.xml><?xml version="1.0" encoding="utf-8"?>
<comments xmlns="http://schemas.openxmlformats.org/spreadsheetml/2006/main">
  <authors>
    <author>Administrator</author>
  </authors>
  <commentList>
    <comment ref="U6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已收款</t>
        </r>
      </text>
    </comment>
  </commentList>
</comments>
</file>

<file path=xl/sharedStrings.xml><?xml version="1.0" encoding="utf-8"?>
<sst xmlns="http://schemas.openxmlformats.org/spreadsheetml/2006/main" count="465" uniqueCount="114">
  <si>
    <t>城镇户口</t>
  </si>
  <si>
    <t>养老保险</t>
  </si>
  <si>
    <t>失业保险</t>
  </si>
  <si>
    <t>工伤保险</t>
  </si>
  <si>
    <t>医疗保险</t>
  </si>
  <si>
    <t>费用计算列</t>
  </si>
  <si>
    <t>姓名</t>
  </si>
  <si>
    <r>
      <rPr>
        <sz val="11"/>
        <rFont val="宋体"/>
        <charset val="134"/>
      </rPr>
      <t>月份</t>
    </r>
  </si>
  <si>
    <r>
      <rPr>
        <sz val="11"/>
        <color theme="1"/>
        <rFont val="宋体"/>
        <charset val="134"/>
      </rPr>
      <t>社保费</t>
    </r>
  </si>
  <si>
    <r>
      <rPr>
        <sz val="11"/>
        <color theme="1"/>
        <rFont val="宋体"/>
        <charset val="134"/>
      </rPr>
      <t>服务费</t>
    </r>
  </si>
  <si>
    <r>
      <rPr>
        <b/>
        <sz val="11"/>
        <rFont val="宋体"/>
        <charset val="134"/>
      </rPr>
      <t>应付合计</t>
    </r>
  </si>
  <si>
    <t>序号</t>
  </si>
  <si>
    <t>所属期间</t>
  </si>
  <si>
    <t>基数</t>
  </si>
  <si>
    <t>企业16%</t>
  </si>
  <si>
    <t>个人8%</t>
  </si>
  <si>
    <t>企业0.8%</t>
  </si>
  <si>
    <t>个人0.2%</t>
  </si>
  <si>
    <t>企业0.4%</t>
  </si>
  <si>
    <t>企业10.8%</t>
  </si>
  <si>
    <t>个人2%+3</t>
  </si>
  <si>
    <t>企业小计</t>
  </si>
  <si>
    <t>个人小计</t>
  </si>
  <si>
    <t>服务费</t>
  </si>
  <si>
    <t>合计</t>
  </si>
  <si>
    <t>补差</t>
  </si>
  <si>
    <r>
      <rPr>
        <sz val="11"/>
        <rFont val="宋体"/>
        <charset val="134"/>
      </rPr>
      <t>企业负担</t>
    </r>
  </si>
  <si>
    <r>
      <rPr>
        <sz val="11"/>
        <rFont val="宋体"/>
        <charset val="134"/>
      </rPr>
      <t>个人负担</t>
    </r>
  </si>
  <si>
    <t>秦岭</t>
  </si>
  <si>
    <r>
      <rPr>
        <sz val="11"/>
        <rFont val="Arial Narrow"/>
        <charset val="134"/>
      </rPr>
      <t>7</t>
    </r>
    <r>
      <rPr>
        <sz val="11"/>
        <rFont val="宋体"/>
        <charset val="134"/>
      </rPr>
      <t>月</t>
    </r>
  </si>
  <si>
    <r>
      <rPr>
        <sz val="11"/>
        <rFont val="Arial Narrow"/>
        <charset val="134"/>
      </rPr>
      <t>8</t>
    </r>
    <r>
      <rPr>
        <sz val="11"/>
        <rFont val="宋体"/>
        <charset val="134"/>
      </rPr>
      <t>月</t>
    </r>
  </si>
  <si>
    <r>
      <rPr>
        <sz val="11"/>
        <rFont val="Arial Narrow"/>
        <charset val="134"/>
      </rPr>
      <t>9月</t>
    </r>
  </si>
  <si>
    <r>
      <rPr>
        <sz val="11"/>
        <rFont val="Arial Narrow"/>
        <charset val="134"/>
      </rPr>
      <t>10月</t>
    </r>
  </si>
  <si>
    <r>
      <rPr>
        <sz val="11"/>
        <rFont val="Arial Narrow"/>
        <charset val="134"/>
      </rPr>
      <t>11月</t>
    </r>
  </si>
  <si>
    <r>
      <rPr>
        <sz val="11"/>
        <rFont val="Arial Narrow"/>
        <charset val="134"/>
      </rPr>
      <t>12月</t>
    </r>
  </si>
  <si>
    <r>
      <rPr>
        <b/>
        <sz val="11"/>
        <rFont val="宋体"/>
        <charset val="134"/>
      </rPr>
      <t>小计</t>
    </r>
  </si>
  <si>
    <t>社保项目</t>
  </si>
  <si>
    <t>单位社保</t>
  </si>
  <si>
    <t>个人社保</t>
  </si>
  <si>
    <t>社保</t>
  </si>
  <si>
    <t>公积金</t>
  </si>
  <si>
    <t>社保费用</t>
  </si>
  <si>
    <t>养老</t>
  </si>
  <si>
    <t>失业</t>
  </si>
  <si>
    <t>工伤</t>
  </si>
  <si>
    <t>医疗</t>
  </si>
  <si>
    <t>生育</t>
  </si>
  <si>
    <t>小计</t>
  </si>
  <si>
    <t>月合计</t>
  </si>
  <si>
    <t>1月-6月</t>
  </si>
  <si>
    <t>30*6个月</t>
  </si>
  <si>
    <t>征收比例</t>
  </si>
  <si>
    <t>2%+3</t>
  </si>
  <si>
    <t>10.2%+3</t>
  </si>
  <si>
    <t>38.2%+3</t>
  </si>
  <si>
    <t>下限</t>
  </si>
  <si>
    <t>上限</t>
  </si>
  <si>
    <r>
      <rPr>
        <b/>
        <sz val="11"/>
        <color theme="1"/>
        <rFont val="等线"/>
        <charset val="134"/>
      </rPr>
      <t>城镇</t>
    </r>
    <r>
      <rPr>
        <sz val="11"/>
        <color theme="1"/>
        <rFont val="等线"/>
        <charset val="134"/>
      </rPr>
      <t>最低基数缴费</t>
    </r>
  </si>
  <si>
    <t>预交保险费用</t>
  </si>
  <si>
    <t>预交月数</t>
  </si>
  <si>
    <t>服务费用</t>
  </si>
  <si>
    <t>1-6月已扣费用</t>
  </si>
  <si>
    <t>剩余费用</t>
  </si>
  <si>
    <t>6个月</t>
  </si>
  <si>
    <t>30/月</t>
  </si>
  <si>
    <t>农业户口</t>
  </si>
  <si>
    <t>外阜农户</t>
  </si>
  <si>
    <t>外阜城镇</t>
  </si>
  <si>
    <t>继航50</t>
  </si>
  <si>
    <t>颐知贤50</t>
  </si>
  <si>
    <t>3个月</t>
  </si>
  <si>
    <t>150元</t>
  </si>
  <si>
    <t>颐知贤服务费</t>
  </si>
  <si>
    <t>继航</t>
  </si>
  <si>
    <t>工  资  表</t>
  </si>
  <si>
    <t>月份</t>
  </si>
  <si>
    <t>应发工资</t>
  </si>
  <si>
    <t>社保/公积金基数</t>
  </si>
  <si>
    <t>社保保险缴纳</t>
  </si>
  <si>
    <t>公积金缴纳</t>
  </si>
  <si>
    <t>实发工资</t>
  </si>
  <si>
    <t>身份证号</t>
  </si>
  <si>
    <t>银行卡号</t>
  </si>
  <si>
    <t>开户行</t>
  </si>
  <si>
    <t>公司缴纳</t>
  </si>
  <si>
    <t>个人缴纳</t>
  </si>
  <si>
    <t>6月</t>
  </si>
  <si>
    <t>栗永兴</t>
  </si>
  <si>
    <t>7月</t>
  </si>
  <si>
    <t>8月</t>
  </si>
  <si>
    <t>9月</t>
  </si>
  <si>
    <t>服务分分摊董赏</t>
  </si>
  <si>
    <t>费用：50元*4个月=200元</t>
  </si>
  <si>
    <t>账户信息</t>
  </si>
  <si>
    <t>备注：栗永兴补6月份社保，代缴7-9月社保，已付款3657.24，工资及6月份社保费未打款。</t>
  </si>
  <si>
    <t>董连月</t>
  </si>
  <si>
    <t>6217000010144199018</t>
  </si>
  <si>
    <t>中国建设银行股份有限公司北京五里店支行</t>
  </si>
  <si>
    <t>外阜农业</t>
  </si>
  <si>
    <t>企业5%</t>
  </si>
  <si>
    <t>个人5%</t>
  </si>
  <si>
    <t>张新勇</t>
  </si>
  <si>
    <t>北京银行东升科技园支行</t>
  </si>
  <si>
    <t>费用：50元*3个月=150元</t>
  </si>
  <si>
    <t>工   资   表</t>
  </si>
  <si>
    <t>高海强</t>
  </si>
  <si>
    <t>150124198409203539</t>
  </si>
  <si>
    <t>6228480010600235815</t>
  </si>
  <si>
    <t>中国农业银行</t>
  </si>
  <si>
    <t>扣款</t>
  </si>
  <si>
    <t>赵海俊</t>
  </si>
  <si>
    <t>430521198404222853</t>
  </si>
  <si>
    <t>6225880116519688</t>
  </si>
  <si>
    <t>招行北京分行东四环支行</t>
  </si>
</sst>
</file>

<file path=xl/styles.xml><?xml version="1.0" encoding="utf-8"?>
<styleSheet xmlns="http://schemas.openxmlformats.org/spreadsheetml/2006/main">
  <numFmts count="9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yyyy&quot;年&quot;m&quot;月&quot;;@"/>
    <numFmt numFmtId="177" formatCode="#,##0.00_ "/>
    <numFmt numFmtId="178" formatCode="0.0%"/>
    <numFmt numFmtId="179" formatCode="#,##0_ "/>
    <numFmt numFmtId="180" formatCode="#,##0.0_ "/>
  </numFmts>
  <fonts count="39">
    <font>
      <sz val="11"/>
      <color theme="1"/>
      <name val="宋体"/>
      <charset val="134"/>
      <scheme val="minor"/>
    </font>
    <font>
      <sz val="10"/>
      <color rgb="FFFF0000"/>
      <name val="华文细黑"/>
      <charset val="134"/>
    </font>
    <font>
      <sz val="10"/>
      <color theme="1"/>
      <name val="华文细黑"/>
      <charset val="134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1"/>
      <name val="等线"/>
      <charset val="134"/>
    </font>
    <font>
      <sz val="11"/>
      <name val="等线"/>
      <charset val="134"/>
    </font>
    <font>
      <b/>
      <sz val="11"/>
      <color theme="1"/>
      <name val="等线"/>
      <charset val="134"/>
    </font>
    <font>
      <b/>
      <sz val="11"/>
      <name val="等线"/>
      <charset val="134"/>
    </font>
    <font>
      <b/>
      <sz val="11"/>
      <color rgb="FFFF0000"/>
      <name val="等线"/>
      <charset val="134"/>
    </font>
    <font>
      <sz val="11"/>
      <name val="宋体"/>
      <charset val="134"/>
    </font>
    <font>
      <sz val="11"/>
      <name val="Arial Narrow"/>
      <charset val="134"/>
    </font>
    <font>
      <sz val="11"/>
      <color theme="1"/>
      <name val="Arial Narrow"/>
      <charset val="134"/>
    </font>
    <font>
      <b/>
      <sz val="11"/>
      <name val="Arial Narrow"/>
      <charset val="134"/>
    </font>
    <font>
      <b/>
      <sz val="14"/>
      <name val="Arial Narrow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1"/>
      <name val="宋体"/>
      <charset val="134"/>
    </font>
    <font>
      <b/>
      <sz val="11"/>
      <name val="宋体"/>
      <charset val="134"/>
    </font>
    <font>
      <sz val="9"/>
      <name val="宋体"/>
      <charset val="134"/>
    </font>
    <font>
      <b/>
      <sz val="9"/>
      <name val="宋体"/>
      <charset val="134"/>
    </font>
  </fonts>
  <fills count="40">
    <fill>
      <patternFill patternType="none"/>
    </fill>
    <fill>
      <patternFill patternType="gray125"/>
    </fill>
    <fill>
      <patternFill patternType="solid">
        <fgColor theme="5" tint="0.6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31" fillId="30" borderId="2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22" borderId="22" applyNumberFormat="0" applyFont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6" fillId="0" borderId="20" applyNumberFormat="0" applyFill="0" applyAlignment="0" applyProtection="0">
      <alignment vertical="center"/>
    </xf>
    <xf numFmtId="0" fontId="18" fillId="0" borderId="20" applyNumberFormat="0" applyFill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1" fillId="0" borderId="24" applyNumberFormat="0" applyFill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5" fillId="21" borderId="21" applyNumberFormat="0" applyAlignment="0" applyProtection="0">
      <alignment vertical="center"/>
    </xf>
    <xf numFmtId="0" fontId="34" fillId="21" borderId="25" applyNumberFormat="0" applyAlignment="0" applyProtection="0">
      <alignment vertical="center"/>
    </xf>
    <xf numFmtId="0" fontId="17" fillId="13" borderId="19" applyNumberFormat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33" fillId="0" borderId="26" applyNumberFormat="0" applyFill="0" applyAlignment="0" applyProtection="0">
      <alignment vertical="center"/>
    </xf>
    <xf numFmtId="0" fontId="27" fillId="0" borderId="23" applyNumberFormat="0" applyFill="0" applyAlignment="0" applyProtection="0">
      <alignment vertical="center"/>
    </xf>
    <xf numFmtId="0" fontId="32" fillId="31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16" fillId="39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</cellStyleXfs>
  <cellXfs count="86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2" fontId="2" fillId="2" borderId="1" xfId="0" applyNumberFormat="1" applyFont="1" applyFill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3" borderId="0" xfId="0" applyFont="1" applyFill="1" applyAlignment="1">
      <alignment horizontal="left"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left" vertical="center"/>
    </xf>
    <xf numFmtId="2" fontId="2" fillId="4" borderId="1" xfId="0" applyNumberFormat="1" applyFont="1" applyFill="1" applyBorder="1" applyAlignment="1">
      <alignment horizontal="center" vertical="center"/>
    </xf>
    <xf numFmtId="2" fontId="2" fillId="5" borderId="1" xfId="0" applyNumberFormat="1" applyFont="1" applyFill="1" applyBorder="1" applyAlignment="1">
      <alignment horizontal="center" vertical="center"/>
    </xf>
    <xf numFmtId="1" fontId="4" fillId="0" borderId="1" xfId="0" applyNumberFormat="1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2" fontId="3" fillId="0" borderId="2" xfId="0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2" fontId="3" fillId="0" borderId="3" xfId="0" applyNumberFormat="1" applyFont="1" applyBorder="1" applyAlignment="1">
      <alignment horizontal="center" vertical="center"/>
    </xf>
    <xf numFmtId="1" fontId="0" fillId="0" borderId="0" xfId="0" applyNumberFormat="1">
      <alignment vertical="center"/>
    </xf>
    <xf numFmtId="49" fontId="0" fillId="0" borderId="0" xfId="0" applyNumberFormat="1">
      <alignment vertical="center"/>
    </xf>
    <xf numFmtId="1" fontId="3" fillId="0" borderId="0" xfId="0" applyNumberFormat="1" applyFont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1" fontId="4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3" borderId="0" xfId="0" applyFill="1" applyAlignment="1">
      <alignment horizontal="left" vertical="center"/>
    </xf>
    <xf numFmtId="0" fontId="2" fillId="5" borderId="1" xfId="0" applyFont="1" applyFill="1" applyBorder="1" applyAlignment="1">
      <alignment horizontal="center" vertical="center"/>
    </xf>
    <xf numFmtId="1" fontId="3" fillId="0" borderId="0" xfId="0" applyNumberFormat="1" applyFont="1" applyAlignment="1">
      <alignment vertical="center"/>
    </xf>
    <xf numFmtId="2" fontId="3" fillId="0" borderId="0" xfId="0" applyNumberFormat="1" applyFont="1" applyAlignment="1">
      <alignment vertical="center"/>
    </xf>
    <xf numFmtId="2" fontId="0" fillId="0" borderId="0" xfId="0" applyNumberFormat="1">
      <alignment vertical="center"/>
    </xf>
    <xf numFmtId="0" fontId="5" fillId="0" borderId="0" xfId="0" applyFont="1">
      <alignment vertical="center"/>
    </xf>
    <xf numFmtId="177" fontId="6" fillId="6" borderId="1" xfId="0" applyNumberFormat="1" applyFont="1" applyFill="1" applyBorder="1" applyAlignment="1">
      <alignment horizontal="center" vertical="center"/>
    </xf>
    <xf numFmtId="178" fontId="6" fillId="6" borderId="4" xfId="0" applyNumberFormat="1" applyFont="1" applyFill="1" applyBorder="1" applyAlignment="1">
      <alignment horizontal="center" vertical="center"/>
    </xf>
    <xf numFmtId="178" fontId="6" fillId="6" borderId="5" xfId="0" applyNumberFormat="1" applyFont="1" applyFill="1" applyBorder="1" applyAlignment="1">
      <alignment horizontal="center" vertical="center"/>
    </xf>
    <xf numFmtId="178" fontId="6" fillId="6" borderId="1" xfId="0" applyNumberFormat="1" applyFont="1" applyFill="1" applyBorder="1" applyAlignment="1">
      <alignment horizontal="center" vertical="center"/>
    </xf>
    <xf numFmtId="178" fontId="6" fillId="6" borderId="2" xfId="0" applyNumberFormat="1" applyFont="1" applyFill="1" applyBorder="1" applyAlignment="1">
      <alignment horizontal="center" vertical="center"/>
    </xf>
    <xf numFmtId="179" fontId="6" fillId="5" borderId="1" xfId="0" applyNumberFormat="1" applyFont="1" applyFill="1" applyBorder="1" applyAlignment="1">
      <alignment horizontal="center" vertical="center"/>
    </xf>
    <xf numFmtId="179" fontId="6" fillId="7" borderId="1" xfId="0" applyNumberFormat="1" applyFont="1" applyFill="1" applyBorder="1" applyAlignment="1">
      <alignment horizontal="center" vertical="center"/>
    </xf>
    <xf numFmtId="179" fontId="6" fillId="8" borderId="1" xfId="0" applyNumberFormat="1" applyFont="1" applyFill="1" applyBorder="1" applyAlignment="1">
      <alignment horizontal="center" vertical="center"/>
    </xf>
    <xf numFmtId="179" fontId="6" fillId="6" borderId="1" xfId="0" applyNumberFormat="1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178" fontId="6" fillId="6" borderId="6" xfId="0" applyNumberFormat="1" applyFont="1" applyFill="1" applyBorder="1" applyAlignment="1">
      <alignment horizontal="center" vertical="center"/>
    </xf>
    <xf numFmtId="178" fontId="7" fillId="6" borderId="1" xfId="0" applyNumberFormat="1" applyFont="1" applyFill="1" applyBorder="1" applyAlignment="1">
      <alignment horizontal="center" vertical="center"/>
    </xf>
    <xf numFmtId="9" fontId="6" fillId="6" borderId="4" xfId="0" applyNumberFormat="1" applyFont="1" applyFill="1" applyBorder="1" applyAlignment="1">
      <alignment horizontal="center" vertical="center"/>
    </xf>
    <xf numFmtId="178" fontId="8" fillId="6" borderId="2" xfId="0" applyNumberFormat="1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8" fillId="6" borderId="2" xfId="0" applyFont="1" applyFill="1" applyBorder="1" applyAlignment="1">
      <alignment horizontal="center" vertical="center"/>
    </xf>
    <xf numFmtId="0" fontId="9" fillId="6" borderId="2" xfId="0" applyFont="1" applyFill="1" applyBorder="1" applyAlignment="1">
      <alignment horizontal="center" vertical="center"/>
    </xf>
    <xf numFmtId="9" fontId="6" fillId="6" borderId="2" xfId="0" applyNumberFormat="1" applyFont="1" applyFill="1" applyBorder="1" applyAlignment="1">
      <alignment horizontal="center" vertical="center"/>
    </xf>
    <xf numFmtId="178" fontId="8" fillId="6" borderId="1" xfId="0" applyNumberFormat="1" applyFont="1" applyFill="1" applyBorder="1" applyAlignment="1">
      <alignment horizontal="center" vertical="center"/>
    </xf>
    <xf numFmtId="0" fontId="8" fillId="6" borderId="1" xfId="0" applyNumberFormat="1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9" fontId="6" fillId="6" borderId="1" xfId="0" applyNumberFormat="1" applyFont="1" applyFill="1" applyBorder="1" applyAlignment="1">
      <alignment horizontal="center" vertical="center"/>
    </xf>
    <xf numFmtId="179" fontId="8" fillId="6" borderId="1" xfId="0" applyNumberFormat="1" applyFont="1" applyFill="1" applyBorder="1" applyAlignment="1">
      <alignment horizontal="center" vertical="center"/>
    </xf>
    <xf numFmtId="179" fontId="10" fillId="6" borderId="1" xfId="0" applyNumberFormat="1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9" fontId="6" fillId="6" borderId="5" xfId="0" applyNumberFormat="1" applyFont="1" applyFill="1" applyBorder="1" applyAlignment="1">
      <alignment horizontal="center" vertical="center"/>
    </xf>
    <xf numFmtId="179" fontId="6" fillId="6" borderId="7" xfId="0" applyNumberFormat="1" applyFont="1" applyFill="1" applyBorder="1" applyAlignment="1">
      <alignment horizontal="center" vertical="center"/>
    </xf>
    <xf numFmtId="179" fontId="6" fillId="6" borderId="8" xfId="0" applyNumberFormat="1" applyFont="1" applyFill="1" applyBorder="1" applyAlignment="1">
      <alignment horizontal="center" vertical="center"/>
    </xf>
    <xf numFmtId="179" fontId="8" fillId="6" borderId="9" xfId="0" applyNumberFormat="1" applyFont="1" applyFill="1" applyBorder="1" applyAlignment="1">
      <alignment horizontal="center" vertical="center"/>
    </xf>
    <xf numFmtId="9" fontId="6" fillId="6" borderId="10" xfId="0" applyNumberFormat="1" applyFont="1" applyFill="1" applyBorder="1" applyAlignment="1">
      <alignment horizontal="center" vertical="center"/>
    </xf>
    <xf numFmtId="179" fontId="6" fillId="6" borderId="11" xfId="0" applyNumberFormat="1" applyFont="1" applyFill="1" applyBorder="1" applyAlignment="1">
      <alignment horizontal="center" vertical="center"/>
    </xf>
    <xf numFmtId="179" fontId="8" fillId="6" borderId="12" xfId="0" applyNumberFormat="1" applyFont="1" applyFill="1" applyBorder="1" applyAlignment="1">
      <alignment horizontal="center" vertical="center"/>
    </xf>
    <xf numFmtId="179" fontId="8" fillId="6" borderId="13" xfId="0" applyNumberFormat="1" applyFont="1" applyFill="1" applyBorder="1" applyAlignment="1">
      <alignment horizontal="center" vertical="center"/>
    </xf>
    <xf numFmtId="179" fontId="6" fillId="6" borderId="4" xfId="0" applyNumberFormat="1" applyFont="1" applyFill="1" applyBorder="1" applyAlignment="1">
      <alignment horizontal="center" vertical="center"/>
    </xf>
    <xf numFmtId="179" fontId="10" fillId="6" borderId="11" xfId="0" applyNumberFormat="1" applyFont="1" applyFill="1" applyBorder="1" applyAlignment="1">
      <alignment horizontal="center" vertical="center"/>
    </xf>
    <xf numFmtId="0" fontId="6" fillId="6" borderId="4" xfId="0" applyFont="1" applyFill="1" applyBorder="1" applyAlignment="1">
      <alignment horizontal="center" vertical="center"/>
    </xf>
    <xf numFmtId="180" fontId="7" fillId="6" borderId="14" xfId="0" applyNumberFormat="1" applyFont="1" applyFill="1" applyBorder="1" applyAlignment="1">
      <alignment horizontal="center" vertical="center"/>
    </xf>
    <xf numFmtId="179" fontId="6" fillId="6" borderId="15" xfId="0" applyNumberFormat="1" applyFont="1" applyFill="1" applyBorder="1" applyAlignment="1">
      <alignment horizontal="center" vertical="center"/>
    </xf>
    <xf numFmtId="180" fontId="10" fillId="6" borderId="16" xfId="0" applyNumberFormat="1" applyFont="1" applyFill="1" applyBorder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176" fontId="11" fillId="6" borderId="1" xfId="0" applyNumberFormat="1" applyFont="1" applyFill="1" applyBorder="1" applyAlignment="1">
      <alignment horizontal="center" vertical="center"/>
    </xf>
    <xf numFmtId="176" fontId="12" fillId="6" borderId="1" xfId="0" applyNumberFormat="1" applyFont="1" applyFill="1" applyBorder="1" applyAlignment="1">
      <alignment horizontal="center" vertical="center"/>
    </xf>
    <xf numFmtId="0" fontId="13" fillId="6" borderId="1" xfId="0" applyFont="1" applyFill="1" applyBorder="1" applyAlignment="1">
      <alignment horizontal="center" vertical="center"/>
    </xf>
    <xf numFmtId="177" fontId="12" fillId="6" borderId="1" xfId="0" applyNumberFormat="1" applyFont="1" applyFill="1" applyBorder="1" applyAlignment="1">
      <alignment horizontal="center" vertical="center"/>
    </xf>
    <xf numFmtId="177" fontId="11" fillId="6" borderId="1" xfId="0" applyNumberFormat="1" applyFont="1" applyFill="1" applyBorder="1" applyAlignment="1">
      <alignment horizontal="center" vertical="center"/>
    </xf>
    <xf numFmtId="176" fontId="11" fillId="6" borderId="2" xfId="0" applyNumberFormat="1" applyFont="1" applyFill="1" applyBorder="1" applyAlignment="1">
      <alignment horizontal="center" vertical="center"/>
    </xf>
    <xf numFmtId="176" fontId="12" fillId="6" borderId="17" xfId="0" applyNumberFormat="1" applyFont="1" applyFill="1" applyBorder="1" applyAlignment="1">
      <alignment horizontal="center" vertical="center"/>
    </xf>
    <xf numFmtId="176" fontId="12" fillId="6" borderId="3" xfId="0" applyNumberFormat="1" applyFont="1" applyFill="1" applyBorder="1" applyAlignment="1">
      <alignment horizontal="center" vertical="center"/>
    </xf>
    <xf numFmtId="176" fontId="14" fillId="6" borderId="18" xfId="0" applyNumberFormat="1" applyFont="1" applyFill="1" applyBorder="1" applyAlignment="1">
      <alignment horizontal="center" vertical="center"/>
    </xf>
    <xf numFmtId="177" fontId="13" fillId="6" borderId="1" xfId="0" applyNumberFormat="1" applyFont="1" applyFill="1" applyBorder="1" applyAlignment="1">
      <alignment horizontal="center" vertical="center"/>
    </xf>
    <xf numFmtId="177" fontId="14" fillId="6" borderId="1" xfId="0" applyNumberFormat="1" applyFont="1" applyFill="1" applyBorder="1" applyAlignment="1">
      <alignment horizontal="center" vertical="center"/>
    </xf>
    <xf numFmtId="177" fontId="15" fillId="6" borderId="1" xfId="0" applyNumberFormat="1" applyFont="1" applyFill="1" applyBorder="1" applyAlignment="1">
      <alignment horizontal="center" vertical="center"/>
    </xf>
    <xf numFmtId="0" fontId="3" fillId="0" borderId="0" xfId="0" applyFont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comments" Target="../comments8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comments" Target="../comments6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comments" Target="../comments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9"/>
  <sheetViews>
    <sheetView workbookViewId="0">
      <selection activeCell="R3" sqref="R3"/>
    </sheetView>
  </sheetViews>
  <sheetFormatPr defaultColWidth="9" defaultRowHeight="20" customHeight="1"/>
  <cols>
    <col min="1" max="1" width="4" style="25" customWidth="1"/>
    <col min="2" max="2" width="8.75" style="73" customWidth="1"/>
    <col min="3" max="3" width="7.5" style="2" customWidth="1"/>
    <col min="4" max="5" width="9" style="2"/>
    <col min="6" max="6" width="7.5" style="2" customWidth="1"/>
    <col min="7" max="8" width="9" style="2"/>
    <col min="9" max="9" width="7.625" style="2" customWidth="1"/>
    <col min="10" max="10" width="9" style="2"/>
    <col min="11" max="11" width="8.25" style="2" customWidth="1"/>
    <col min="12" max="13" width="9" style="2"/>
    <col min="14" max="14" width="8.375" style="2" customWidth="1"/>
    <col min="15" max="15" width="9" style="2"/>
    <col min="16" max="16" width="7.125" style="2" customWidth="1"/>
    <col min="17" max="17" width="8.125" style="2" customWidth="1"/>
    <col min="18" max="18" width="8.5" style="2" customWidth="1"/>
    <col min="19" max="16384" width="9" style="25"/>
  </cols>
  <sheetData>
    <row r="1" customHeight="1" spans="1:26">
      <c r="A1" s="1" t="s">
        <v>0</v>
      </c>
      <c r="B1" s="1"/>
      <c r="C1" s="2" t="s">
        <v>1</v>
      </c>
      <c r="F1" s="2" t="s">
        <v>2</v>
      </c>
      <c r="I1" s="2" t="s">
        <v>3</v>
      </c>
      <c r="K1" s="2" t="s">
        <v>4</v>
      </c>
      <c r="N1" s="2" t="s">
        <v>5</v>
      </c>
      <c r="T1" s="74" t="s">
        <v>6</v>
      </c>
      <c r="U1" s="75" t="s">
        <v>7</v>
      </c>
      <c r="V1" s="76" t="s">
        <v>8</v>
      </c>
      <c r="W1" s="76"/>
      <c r="X1" s="76"/>
      <c r="Y1" s="83" t="s">
        <v>9</v>
      </c>
      <c r="Z1" s="84" t="s">
        <v>10</v>
      </c>
    </row>
    <row r="2" customHeight="1" spans="1:26">
      <c r="A2" s="3" t="s">
        <v>11</v>
      </c>
      <c r="B2" s="4" t="s">
        <v>12</v>
      </c>
      <c r="C2" s="5" t="s">
        <v>13</v>
      </c>
      <c r="D2" s="6" t="s">
        <v>14</v>
      </c>
      <c r="E2" s="6" t="s">
        <v>15</v>
      </c>
      <c r="F2" s="5" t="s">
        <v>13</v>
      </c>
      <c r="G2" s="6" t="s">
        <v>16</v>
      </c>
      <c r="H2" s="6" t="s">
        <v>17</v>
      </c>
      <c r="I2" s="5" t="s">
        <v>13</v>
      </c>
      <c r="J2" s="6" t="s">
        <v>18</v>
      </c>
      <c r="K2" s="5" t="s">
        <v>13</v>
      </c>
      <c r="L2" s="6" t="s">
        <v>19</v>
      </c>
      <c r="M2" s="6" t="s">
        <v>20</v>
      </c>
      <c r="N2" s="11" t="s">
        <v>21</v>
      </c>
      <c r="O2" s="11" t="s">
        <v>22</v>
      </c>
      <c r="P2" s="11" t="s">
        <v>23</v>
      </c>
      <c r="Q2" s="11" t="s">
        <v>24</v>
      </c>
      <c r="R2" s="12" t="s">
        <v>25</v>
      </c>
      <c r="T2" s="75"/>
      <c r="U2" s="75"/>
      <c r="V2" s="77" t="s">
        <v>26</v>
      </c>
      <c r="W2" s="77" t="s">
        <v>27</v>
      </c>
      <c r="X2" s="78" t="s">
        <v>24</v>
      </c>
      <c r="Y2" s="83"/>
      <c r="Z2" s="84"/>
    </row>
    <row r="3" customHeight="1" spans="1:26">
      <c r="A3" s="3">
        <v>1</v>
      </c>
      <c r="B3" s="4">
        <v>44013</v>
      </c>
      <c r="C3" s="5">
        <v>3613</v>
      </c>
      <c r="D3" s="6">
        <v>0</v>
      </c>
      <c r="E3" s="6">
        <f>C3*8%</f>
        <v>289.04</v>
      </c>
      <c r="F3" s="5">
        <v>3613</v>
      </c>
      <c r="G3" s="6">
        <v>0</v>
      </c>
      <c r="H3" s="6">
        <f>F3*0.2%</f>
        <v>7.226</v>
      </c>
      <c r="I3" s="5">
        <v>4713</v>
      </c>
      <c r="J3" s="6">
        <v>0</v>
      </c>
      <c r="K3" s="5">
        <v>5360</v>
      </c>
      <c r="L3" s="6">
        <f>K3*10.8%</f>
        <v>578.88</v>
      </c>
      <c r="M3" s="6">
        <f>K3*2%+3</f>
        <v>110.2</v>
      </c>
      <c r="N3" s="11">
        <f>D3+G3+J3+L3</f>
        <v>578.88</v>
      </c>
      <c r="O3" s="11">
        <f>M3+H3+E3</f>
        <v>406.466</v>
      </c>
      <c r="P3" s="11">
        <v>30</v>
      </c>
      <c r="Q3" s="11">
        <f>N3+O3</f>
        <v>985.346</v>
      </c>
      <c r="R3" s="12">
        <f t="shared" ref="R3:R8" si="0">Q3-Z3</f>
        <v>244.856</v>
      </c>
      <c r="T3" s="79" t="s">
        <v>28</v>
      </c>
      <c r="U3" s="75" t="s">
        <v>29</v>
      </c>
      <c r="V3" s="77">
        <v>300.08</v>
      </c>
      <c r="W3" s="77">
        <v>410.41</v>
      </c>
      <c r="X3" s="77">
        <f t="shared" ref="X3:X8" si="1">SUM(V3:W3)</f>
        <v>710.49</v>
      </c>
      <c r="Y3" s="77">
        <v>30</v>
      </c>
      <c r="Z3" s="77">
        <f t="shared" ref="Z3:Z8" si="2">X3+Y3</f>
        <v>740.49</v>
      </c>
    </row>
    <row r="4" customHeight="1" spans="1:26">
      <c r="A4" s="3">
        <v>2</v>
      </c>
      <c r="B4" s="4">
        <v>44044</v>
      </c>
      <c r="C4" s="5">
        <v>3613</v>
      </c>
      <c r="D4" s="6">
        <v>0</v>
      </c>
      <c r="E4" s="6">
        <f t="shared" ref="E4:E14" si="3">C4*8%</f>
        <v>289.04</v>
      </c>
      <c r="F4" s="5">
        <v>3613</v>
      </c>
      <c r="G4" s="6">
        <v>0</v>
      </c>
      <c r="H4" s="6">
        <f t="shared" ref="H4:H14" si="4">F4*0.2%</f>
        <v>7.226</v>
      </c>
      <c r="I4" s="5">
        <v>4713</v>
      </c>
      <c r="J4" s="6">
        <v>0</v>
      </c>
      <c r="K4" s="5">
        <v>5360</v>
      </c>
      <c r="L4" s="6">
        <f t="shared" ref="L4:L14" si="5">K4*10.8%</f>
        <v>578.88</v>
      </c>
      <c r="M4" s="6">
        <f t="shared" ref="M4:M14" si="6">K4*2%+3</f>
        <v>110.2</v>
      </c>
      <c r="N4" s="11">
        <f t="shared" ref="N4:N14" si="7">D4+G4+J4+L4</f>
        <v>578.88</v>
      </c>
      <c r="O4" s="11">
        <f t="shared" ref="O4:O14" si="8">M4+H4+E4</f>
        <v>406.466</v>
      </c>
      <c r="P4" s="11">
        <v>30</v>
      </c>
      <c r="Q4" s="11">
        <f t="shared" ref="Q4:Q14" si="9">N4+O4</f>
        <v>985.346</v>
      </c>
      <c r="R4" s="12">
        <f t="shared" si="0"/>
        <v>244.856</v>
      </c>
      <c r="T4" s="80"/>
      <c r="U4" s="75" t="s">
        <v>30</v>
      </c>
      <c r="V4" s="77">
        <v>300.08</v>
      </c>
      <c r="W4" s="77">
        <v>410.41</v>
      </c>
      <c r="X4" s="77">
        <f t="shared" si="1"/>
        <v>710.49</v>
      </c>
      <c r="Y4" s="77">
        <v>30</v>
      </c>
      <c r="Z4" s="77">
        <f t="shared" si="2"/>
        <v>740.49</v>
      </c>
    </row>
    <row r="5" customHeight="1" spans="1:26">
      <c r="A5" s="3">
        <v>3</v>
      </c>
      <c r="B5" s="4">
        <v>44075</v>
      </c>
      <c r="C5" s="5">
        <v>3613</v>
      </c>
      <c r="D5" s="6">
        <v>0</v>
      </c>
      <c r="E5" s="6">
        <f t="shared" si="3"/>
        <v>289.04</v>
      </c>
      <c r="F5" s="5">
        <v>3613</v>
      </c>
      <c r="G5" s="6">
        <v>0</v>
      </c>
      <c r="H5" s="6">
        <f t="shared" si="4"/>
        <v>7.226</v>
      </c>
      <c r="I5" s="5">
        <v>4713</v>
      </c>
      <c r="J5" s="6">
        <v>0</v>
      </c>
      <c r="K5" s="5">
        <v>5360</v>
      </c>
      <c r="L5" s="6">
        <f t="shared" si="5"/>
        <v>578.88</v>
      </c>
      <c r="M5" s="6">
        <f t="shared" si="6"/>
        <v>110.2</v>
      </c>
      <c r="N5" s="11">
        <f t="shared" si="7"/>
        <v>578.88</v>
      </c>
      <c r="O5" s="11">
        <f t="shared" si="8"/>
        <v>406.466</v>
      </c>
      <c r="P5" s="11">
        <v>30</v>
      </c>
      <c r="Q5" s="11">
        <f t="shared" si="9"/>
        <v>985.346</v>
      </c>
      <c r="R5" s="12">
        <f t="shared" si="0"/>
        <v>244.856</v>
      </c>
      <c r="T5" s="80"/>
      <c r="U5" s="75" t="s">
        <v>31</v>
      </c>
      <c r="V5" s="77">
        <v>300.08</v>
      </c>
      <c r="W5" s="77">
        <v>410.41</v>
      </c>
      <c r="X5" s="77">
        <f t="shared" si="1"/>
        <v>710.49</v>
      </c>
      <c r="Y5" s="77">
        <v>30</v>
      </c>
      <c r="Z5" s="77">
        <f t="shared" si="2"/>
        <v>740.49</v>
      </c>
    </row>
    <row r="6" customHeight="1" spans="1:26">
      <c r="A6" s="3">
        <v>4</v>
      </c>
      <c r="B6" s="4">
        <v>44105</v>
      </c>
      <c r="C6" s="5">
        <v>3613</v>
      </c>
      <c r="D6" s="6">
        <v>0</v>
      </c>
      <c r="E6" s="6">
        <f t="shared" si="3"/>
        <v>289.04</v>
      </c>
      <c r="F6" s="5">
        <v>3613</v>
      </c>
      <c r="G6" s="6">
        <v>0</v>
      </c>
      <c r="H6" s="6">
        <f t="shared" si="4"/>
        <v>7.226</v>
      </c>
      <c r="I6" s="5">
        <v>4713</v>
      </c>
      <c r="J6" s="6">
        <v>0</v>
      </c>
      <c r="K6" s="5">
        <v>5360</v>
      </c>
      <c r="L6" s="6">
        <f t="shared" si="5"/>
        <v>578.88</v>
      </c>
      <c r="M6" s="6">
        <f t="shared" si="6"/>
        <v>110.2</v>
      </c>
      <c r="N6" s="11">
        <f t="shared" si="7"/>
        <v>578.88</v>
      </c>
      <c r="O6" s="11">
        <f t="shared" si="8"/>
        <v>406.466</v>
      </c>
      <c r="P6" s="11">
        <v>30</v>
      </c>
      <c r="Q6" s="11">
        <f t="shared" si="9"/>
        <v>985.346</v>
      </c>
      <c r="R6" s="12">
        <f t="shared" si="0"/>
        <v>244.856</v>
      </c>
      <c r="T6" s="80"/>
      <c r="U6" s="75" t="s">
        <v>32</v>
      </c>
      <c r="V6" s="77">
        <v>300.08</v>
      </c>
      <c r="W6" s="77">
        <v>410.41</v>
      </c>
      <c r="X6" s="77">
        <f t="shared" si="1"/>
        <v>710.49</v>
      </c>
      <c r="Y6" s="77">
        <v>30</v>
      </c>
      <c r="Z6" s="77">
        <f t="shared" si="2"/>
        <v>740.49</v>
      </c>
    </row>
    <row r="7" customHeight="1" spans="1:26">
      <c r="A7" s="3">
        <v>5</v>
      </c>
      <c r="B7" s="4">
        <v>44136</v>
      </c>
      <c r="C7" s="5">
        <v>3613</v>
      </c>
      <c r="D7" s="6">
        <v>0</v>
      </c>
      <c r="E7" s="6">
        <f t="shared" si="3"/>
        <v>289.04</v>
      </c>
      <c r="F7" s="5">
        <v>3613</v>
      </c>
      <c r="G7" s="6">
        <v>0</v>
      </c>
      <c r="H7" s="6">
        <f t="shared" si="4"/>
        <v>7.226</v>
      </c>
      <c r="I7" s="5">
        <v>4713</v>
      </c>
      <c r="J7" s="6">
        <v>0</v>
      </c>
      <c r="K7" s="5">
        <v>5360</v>
      </c>
      <c r="L7" s="6">
        <f t="shared" si="5"/>
        <v>578.88</v>
      </c>
      <c r="M7" s="6">
        <f t="shared" si="6"/>
        <v>110.2</v>
      </c>
      <c r="N7" s="11">
        <f t="shared" si="7"/>
        <v>578.88</v>
      </c>
      <c r="O7" s="11">
        <f t="shared" si="8"/>
        <v>406.466</v>
      </c>
      <c r="P7" s="11">
        <v>30</v>
      </c>
      <c r="Q7" s="11">
        <f t="shared" si="9"/>
        <v>985.346</v>
      </c>
      <c r="R7" s="12">
        <f t="shared" si="0"/>
        <v>244.856</v>
      </c>
      <c r="T7" s="80"/>
      <c r="U7" s="75" t="s">
        <v>33</v>
      </c>
      <c r="V7" s="77">
        <v>300.08</v>
      </c>
      <c r="W7" s="77">
        <v>410.41</v>
      </c>
      <c r="X7" s="77">
        <f t="shared" si="1"/>
        <v>710.49</v>
      </c>
      <c r="Y7" s="77">
        <v>30</v>
      </c>
      <c r="Z7" s="77">
        <f t="shared" si="2"/>
        <v>740.49</v>
      </c>
    </row>
    <row r="8" customHeight="1" spans="1:26">
      <c r="A8" s="3">
        <v>6</v>
      </c>
      <c r="B8" s="4">
        <v>44166</v>
      </c>
      <c r="C8" s="5">
        <v>3613</v>
      </c>
      <c r="D8" s="6">
        <v>0</v>
      </c>
      <c r="E8" s="6">
        <f t="shared" si="3"/>
        <v>289.04</v>
      </c>
      <c r="F8" s="5">
        <v>3613</v>
      </c>
      <c r="G8" s="6">
        <v>0</v>
      </c>
      <c r="H8" s="6">
        <f t="shared" si="4"/>
        <v>7.226</v>
      </c>
      <c r="I8" s="5">
        <v>4713</v>
      </c>
      <c r="J8" s="6">
        <v>0</v>
      </c>
      <c r="K8" s="5">
        <v>5360</v>
      </c>
      <c r="L8" s="6">
        <f t="shared" si="5"/>
        <v>578.88</v>
      </c>
      <c r="M8" s="6">
        <f t="shared" si="6"/>
        <v>110.2</v>
      </c>
      <c r="N8" s="11">
        <f t="shared" si="7"/>
        <v>578.88</v>
      </c>
      <c r="O8" s="11">
        <f t="shared" si="8"/>
        <v>406.466</v>
      </c>
      <c r="P8" s="11">
        <v>30</v>
      </c>
      <c r="Q8" s="11">
        <f t="shared" si="9"/>
        <v>985.346</v>
      </c>
      <c r="R8" s="12">
        <f t="shared" si="0"/>
        <v>244.856</v>
      </c>
      <c r="T8" s="81"/>
      <c r="U8" s="75" t="s">
        <v>34</v>
      </c>
      <c r="V8" s="77">
        <v>300.08</v>
      </c>
      <c r="W8" s="77">
        <v>410.41</v>
      </c>
      <c r="X8" s="77">
        <f t="shared" si="1"/>
        <v>710.49</v>
      </c>
      <c r="Y8" s="77">
        <v>30</v>
      </c>
      <c r="Z8" s="77">
        <f t="shared" si="2"/>
        <v>740.49</v>
      </c>
    </row>
    <row r="9" customHeight="1" spans="18:26">
      <c r="R9" s="2">
        <f>SUM(R3:R8)</f>
        <v>1469.136</v>
      </c>
      <c r="T9" s="82"/>
      <c r="U9" s="82" t="s">
        <v>35</v>
      </c>
      <c r="V9" s="77">
        <f t="shared" ref="V9:Z9" si="10">SUM(V3:V8)</f>
        <v>1800.48</v>
      </c>
      <c r="W9" s="77">
        <f t="shared" si="10"/>
        <v>2462.46</v>
      </c>
      <c r="X9" s="77">
        <f t="shared" si="10"/>
        <v>4262.94</v>
      </c>
      <c r="Y9" s="77">
        <f t="shared" si="10"/>
        <v>180</v>
      </c>
      <c r="Z9" s="85">
        <f t="shared" si="10"/>
        <v>4442.94</v>
      </c>
    </row>
  </sheetData>
  <mergeCells count="12">
    <mergeCell ref="A1:B1"/>
    <mergeCell ref="C1:E1"/>
    <mergeCell ref="F1:H1"/>
    <mergeCell ref="I1:J1"/>
    <mergeCell ref="K1:M1"/>
    <mergeCell ref="N1:R1"/>
    <mergeCell ref="V1:X1"/>
    <mergeCell ref="T1:T2"/>
    <mergeCell ref="T3:T8"/>
    <mergeCell ref="U1:U2"/>
    <mergeCell ref="Y1:Y2"/>
    <mergeCell ref="Z1:Z2"/>
  </mergeCells>
  <pageMargins left="0.0548611111111111" right="0.0548611111111111" top="0.751388888888889" bottom="0.751388888888889" header="0.298611111111111" footer="0.298611111111111"/>
  <pageSetup paperSize="9" orientation="landscape" horizontalDpi="6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11"/>
  <sheetViews>
    <sheetView tabSelected="1" workbookViewId="0">
      <selection activeCell="AI9" sqref="AI9"/>
    </sheetView>
  </sheetViews>
  <sheetFormatPr defaultColWidth="9" defaultRowHeight="20" customHeight="1"/>
  <cols>
    <col min="28" max="28" width="14.25" customWidth="1"/>
    <col min="37" max="37" width="17.625" customWidth="1"/>
    <col min="38" max="38" width="18.375" customWidth="1"/>
    <col min="39" max="39" width="18.875" customWidth="1"/>
  </cols>
  <sheetData>
    <row r="1" customHeight="1" spans="1:39">
      <c r="A1" s="1" t="s">
        <v>67</v>
      </c>
      <c r="B1" s="1"/>
      <c r="C1" s="2" t="s">
        <v>1</v>
      </c>
      <c r="D1" s="2"/>
      <c r="E1" s="2"/>
      <c r="F1" s="2" t="s">
        <v>2</v>
      </c>
      <c r="G1" s="2"/>
      <c r="H1" s="2"/>
      <c r="I1" s="2" t="s">
        <v>3</v>
      </c>
      <c r="J1" s="2"/>
      <c r="K1" s="2" t="s">
        <v>4</v>
      </c>
      <c r="L1" s="2"/>
      <c r="M1" s="2"/>
      <c r="N1" s="2" t="s">
        <v>40</v>
      </c>
      <c r="O1" s="2"/>
      <c r="P1" s="2"/>
      <c r="Q1" s="2" t="s">
        <v>5</v>
      </c>
      <c r="R1" s="2"/>
      <c r="S1" s="2"/>
      <c r="T1" s="2"/>
      <c r="U1" s="2"/>
      <c r="V1" s="2"/>
      <c r="Y1" s="13" t="s">
        <v>104</v>
      </c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6"/>
      <c r="AM1" s="13"/>
    </row>
    <row r="2" customHeight="1" spans="1:39">
      <c r="A2" s="3" t="s">
        <v>11</v>
      </c>
      <c r="B2" s="4" t="s">
        <v>12</v>
      </c>
      <c r="C2" s="5" t="s">
        <v>13</v>
      </c>
      <c r="D2" s="6" t="s">
        <v>14</v>
      </c>
      <c r="E2" s="6" t="s">
        <v>15</v>
      </c>
      <c r="F2" s="5" t="s">
        <v>13</v>
      </c>
      <c r="G2" s="6" t="s">
        <v>16</v>
      </c>
      <c r="H2" s="6" t="s">
        <v>17</v>
      </c>
      <c r="I2" s="5" t="s">
        <v>13</v>
      </c>
      <c r="J2" s="6" t="s">
        <v>18</v>
      </c>
      <c r="K2" s="5" t="s">
        <v>13</v>
      </c>
      <c r="L2" s="6" t="s">
        <v>19</v>
      </c>
      <c r="M2" s="6" t="s">
        <v>20</v>
      </c>
      <c r="N2" s="5" t="s">
        <v>13</v>
      </c>
      <c r="O2" s="6" t="s">
        <v>99</v>
      </c>
      <c r="P2" s="6" t="s">
        <v>100</v>
      </c>
      <c r="Q2" s="11" t="s">
        <v>21</v>
      </c>
      <c r="R2" s="11" t="s">
        <v>22</v>
      </c>
      <c r="S2" s="11" t="s">
        <v>23</v>
      </c>
      <c r="T2" s="11" t="s">
        <v>80</v>
      </c>
      <c r="U2" s="11" t="s">
        <v>24</v>
      </c>
      <c r="V2" s="12" t="s">
        <v>25</v>
      </c>
      <c r="Y2" s="14" t="s">
        <v>75</v>
      </c>
      <c r="Z2" s="15" t="s">
        <v>6</v>
      </c>
      <c r="AA2" s="15" t="s">
        <v>76</v>
      </c>
      <c r="AB2" s="15" t="s">
        <v>77</v>
      </c>
      <c r="AC2" s="15" t="s">
        <v>78</v>
      </c>
      <c r="AD2" s="15"/>
      <c r="AE2" s="15"/>
      <c r="AF2" s="15" t="s">
        <v>79</v>
      </c>
      <c r="AG2" s="15"/>
      <c r="AH2" s="15"/>
      <c r="AI2" s="17" t="s">
        <v>109</v>
      </c>
      <c r="AJ2" s="15" t="s">
        <v>80</v>
      </c>
      <c r="AK2" s="14" t="s">
        <v>81</v>
      </c>
      <c r="AL2" s="18" t="s">
        <v>82</v>
      </c>
      <c r="AM2" s="15" t="s">
        <v>83</v>
      </c>
    </row>
    <row r="3" customHeight="1" spans="1:39">
      <c r="A3" s="3">
        <v>1</v>
      </c>
      <c r="B3" s="4">
        <v>44013</v>
      </c>
      <c r="C3" s="5">
        <v>5500</v>
      </c>
      <c r="D3" s="6">
        <v>0</v>
      </c>
      <c r="E3" s="6">
        <f>C3*8%</f>
        <v>440</v>
      </c>
      <c r="F3" s="5">
        <v>5500</v>
      </c>
      <c r="G3" s="6">
        <v>0</v>
      </c>
      <c r="H3" s="6">
        <f>C3*0.2%</f>
        <v>11</v>
      </c>
      <c r="I3" s="5">
        <v>5500</v>
      </c>
      <c r="J3" s="6">
        <v>0</v>
      </c>
      <c r="K3" s="5">
        <v>5500</v>
      </c>
      <c r="L3" s="6">
        <f>K3*10.8%</f>
        <v>594</v>
      </c>
      <c r="M3" s="6">
        <f>K3*2%+3</f>
        <v>113</v>
      </c>
      <c r="N3" s="5">
        <v>5500</v>
      </c>
      <c r="O3" s="6">
        <f>N3*5%</f>
        <v>275</v>
      </c>
      <c r="P3" s="6">
        <f>N3*5%</f>
        <v>275</v>
      </c>
      <c r="Q3" s="11">
        <f>O3+L3+J3+G3+D3</f>
        <v>869</v>
      </c>
      <c r="R3" s="11">
        <f>P3+M3+H3+E3</f>
        <v>839</v>
      </c>
      <c r="S3" s="11">
        <v>120</v>
      </c>
      <c r="T3" s="11">
        <v>4672</v>
      </c>
      <c r="U3" s="11">
        <f>SUM(Q3:T3)</f>
        <v>6500</v>
      </c>
      <c r="V3" s="12">
        <v>11</v>
      </c>
      <c r="Y3" s="14"/>
      <c r="Z3" s="15"/>
      <c r="AA3" s="15"/>
      <c r="AB3" s="15"/>
      <c r="AC3" s="15" t="s">
        <v>84</v>
      </c>
      <c r="AD3" s="15" t="s">
        <v>85</v>
      </c>
      <c r="AE3" s="15" t="s">
        <v>47</v>
      </c>
      <c r="AF3" s="15" t="s">
        <v>84</v>
      </c>
      <c r="AG3" s="15" t="s">
        <v>85</v>
      </c>
      <c r="AH3" s="15" t="s">
        <v>47</v>
      </c>
      <c r="AI3" s="19"/>
      <c r="AJ3" s="15"/>
      <c r="AK3" s="14"/>
      <c r="AL3" s="18"/>
      <c r="AM3" s="15"/>
    </row>
    <row r="4" customHeight="1" spans="1:39">
      <c r="A4" s="3">
        <v>2</v>
      </c>
      <c r="B4" s="4">
        <v>44044</v>
      </c>
      <c r="C4" s="5">
        <v>5500</v>
      </c>
      <c r="D4" s="6">
        <v>0</v>
      </c>
      <c r="E4" s="6">
        <f>C4*8%</f>
        <v>440</v>
      </c>
      <c r="F4" s="5">
        <v>5500</v>
      </c>
      <c r="G4" s="6">
        <v>0</v>
      </c>
      <c r="H4" s="6">
        <f>C4*0.2%</f>
        <v>11</v>
      </c>
      <c r="I4" s="5">
        <v>5500</v>
      </c>
      <c r="J4" s="6">
        <v>0</v>
      </c>
      <c r="K4" s="5">
        <v>5500</v>
      </c>
      <c r="L4" s="6">
        <f>K4*10.8%</f>
        <v>594</v>
      </c>
      <c r="M4" s="6">
        <f>K4*2%+3</f>
        <v>113</v>
      </c>
      <c r="N4" s="5">
        <v>5500</v>
      </c>
      <c r="O4" s="6">
        <f>N4*5%</f>
        <v>275</v>
      </c>
      <c r="P4" s="6">
        <f>N4*5%</f>
        <v>275</v>
      </c>
      <c r="Q4" s="11">
        <f>O4+L4+J4+G4+D4</f>
        <v>869</v>
      </c>
      <c r="R4" s="11">
        <f>P4+M4+H4+E4</f>
        <v>839</v>
      </c>
      <c r="S4" s="11">
        <v>120</v>
      </c>
      <c r="T4" s="11">
        <v>4672</v>
      </c>
      <c r="U4" s="11">
        <f>SUM(Q4:T4)</f>
        <v>6500</v>
      </c>
      <c r="V4" s="12">
        <v>11</v>
      </c>
      <c r="Y4" s="14" t="s">
        <v>88</v>
      </c>
      <c r="Z4" s="15" t="s">
        <v>110</v>
      </c>
      <c r="AA4" s="15">
        <v>5500</v>
      </c>
      <c r="AB4" s="15">
        <v>5500</v>
      </c>
      <c r="AC4" s="15">
        <f>G4+D4+J4+L4</f>
        <v>594</v>
      </c>
      <c r="AD4" s="15">
        <f>E4+H4+M4</f>
        <v>564</v>
      </c>
      <c r="AE4" s="15">
        <f t="shared" ref="AE4:AE6" si="0">AC4+AD4</f>
        <v>1158</v>
      </c>
      <c r="AF4" s="15">
        <v>275</v>
      </c>
      <c r="AG4" s="15">
        <v>275</v>
      </c>
      <c r="AH4" s="15">
        <f t="shared" ref="AH4:AH6" si="1">AF4+AG4</f>
        <v>550</v>
      </c>
      <c r="AI4" s="15">
        <v>11</v>
      </c>
      <c r="AJ4" s="15">
        <f>AA5-AD4-AG4-AI4</f>
        <v>4650</v>
      </c>
      <c r="AK4" s="18" t="s">
        <v>111</v>
      </c>
      <c r="AL4" s="18" t="s">
        <v>112</v>
      </c>
      <c r="AM4" s="15" t="s">
        <v>113</v>
      </c>
    </row>
    <row r="5" customHeight="1" spans="1:39">
      <c r="A5" s="3">
        <v>3</v>
      </c>
      <c r="B5" s="4">
        <v>44075</v>
      </c>
      <c r="C5" s="5">
        <v>5500</v>
      </c>
      <c r="D5" s="6">
        <v>0</v>
      </c>
      <c r="E5" s="6">
        <f>C5*8%</f>
        <v>440</v>
      </c>
      <c r="F5" s="5">
        <v>5500</v>
      </c>
      <c r="G5" s="6">
        <v>0</v>
      </c>
      <c r="H5" s="6">
        <f>C5*0.2%</f>
        <v>11</v>
      </c>
      <c r="I5" s="5">
        <v>5500</v>
      </c>
      <c r="J5" s="6">
        <v>0</v>
      </c>
      <c r="K5" s="5">
        <v>5500</v>
      </c>
      <c r="L5" s="6">
        <f>K5*10.8%</f>
        <v>594</v>
      </c>
      <c r="M5" s="6">
        <f>K5*2%+3</f>
        <v>113</v>
      </c>
      <c r="N5" s="5">
        <v>5500</v>
      </c>
      <c r="O5" s="6">
        <f>N5*5%</f>
        <v>275</v>
      </c>
      <c r="P5" s="6">
        <f>N5*5%</f>
        <v>275</v>
      </c>
      <c r="Q5" s="11">
        <f>O5+L5+J5+G5+D5</f>
        <v>869</v>
      </c>
      <c r="R5" s="11">
        <f>P5+M5+H5+E5</f>
        <v>839</v>
      </c>
      <c r="S5" s="11">
        <v>120</v>
      </c>
      <c r="T5" s="11">
        <v>4672</v>
      </c>
      <c r="U5" s="11">
        <f>SUM(Q5:T5)</f>
        <v>6500</v>
      </c>
      <c r="V5" s="12">
        <v>11</v>
      </c>
      <c r="Y5" s="14" t="s">
        <v>89</v>
      </c>
      <c r="Z5" s="15" t="s">
        <v>110</v>
      </c>
      <c r="AA5" s="15">
        <v>5500</v>
      </c>
      <c r="AB5" s="15">
        <v>5500</v>
      </c>
      <c r="AC5" s="15">
        <f>G5+D5+J5+L5</f>
        <v>594</v>
      </c>
      <c r="AD5" s="15">
        <f>E5+H5+M5</f>
        <v>564</v>
      </c>
      <c r="AE5" s="15">
        <f t="shared" si="0"/>
        <v>1158</v>
      </c>
      <c r="AF5" s="15">
        <v>275</v>
      </c>
      <c r="AG5" s="15">
        <v>275</v>
      </c>
      <c r="AH5" s="15">
        <f t="shared" si="1"/>
        <v>550</v>
      </c>
      <c r="AI5" s="15">
        <v>11</v>
      </c>
      <c r="AJ5" s="15">
        <f>AA6-AD5-AG5-AI5</f>
        <v>4650</v>
      </c>
      <c r="AK5" s="18" t="s">
        <v>111</v>
      </c>
      <c r="AL5" s="18" t="s">
        <v>112</v>
      </c>
      <c r="AM5" s="15" t="s">
        <v>113</v>
      </c>
    </row>
    <row r="6" customHeight="1" spans="21:39">
      <c r="U6">
        <f>SUM(U3:U5)</f>
        <v>19500</v>
      </c>
      <c r="Y6" s="15" t="s">
        <v>90</v>
      </c>
      <c r="Z6" s="15" t="s">
        <v>110</v>
      </c>
      <c r="AA6" s="15">
        <v>5500</v>
      </c>
      <c r="AB6" s="15">
        <v>5500</v>
      </c>
      <c r="AC6" s="15">
        <v>594</v>
      </c>
      <c r="AD6" s="15">
        <v>564</v>
      </c>
      <c r="AE6" s="15">
        <f t="shared" si="0"/>
        <v>1158</v>
      </c>
      <c r="AF6" s="15">
        <v>275</v>
      </c>
      <c r="AG6" s="15">
        <v>275</v>
      </c>
      <c r="AH6" s="15">
        <f t="shared" si="1"/>
        <v>550</v>
      </c>
      <c r="AI6" s="15">
        <v>11</v>
      </c>
      <c r="AJ6" s="15">
        <f>AA6-AD6-AG6-AI6</f>
        <v>4650</v>
      </c>
      <c r="AK6" s="18" t="s">
        <v>111</v>
      </c>
      <c r="AL6" s="18" t="s">
        <v>112</v>
      </c>
      <c r="AM6" s="15" t="s">
        <v>113</v>
      </c>
    </row>
    <row r="7" customHeight="1" spans="1:7">
      <c r="A7" s="7" t="s">
        <v>91</v>
      </c>
      <c r="B7" s="7"/>
      <c r="C7" s="8" t="s">
        <v>103</v>
      </c>
      <c r="D7" s="8"/>
      <c r="E7" s="8"/>
      <c r="F7" s="9"/>
      <c r="G7" s="9"/>
    </row>
    <row r="8" customHeight="1" spans="1:7">
      <c r="A8" s="7" t="s">
        <v>93</v>
      </c>
      <c r="B8" s="7"/>
      <c r="C8" s="9"/>
      <c r="D8" s="9"/>
      <c r="E8" s="9"/>
      <c r="F8" s="9"/>
      <c r="G8" s="9"/>
    </row>
    <row r="9" customHeight="1" spans="1:7">
      <c r="A9" s="7" t="s">
        <v>95</v>
      </c>
      <c r="B9" s="9"/>
      <c r="C9" s="9"/>
      <c r="D9" s="9"/>
      <c r="E9" s="9"/>
      <c r="F9" s="9"/>
      <c r="G9" s="9"/>
    </row>
    <row r="10" customHeight="1" spans="1:7">
      <c r="A10" s="86" t="s">
        <v>96</v>
      </c>
      <c r="B10" s="7"/>
      <c r="C10" s="9"/>
      <c r="D10" s="9"/>
      <c r="E10" s="9"/>
      <c r="F10" s="9"/>
      <c r="G10" s="9"/>
    </row>
    <row r="11" customHeight="1" spans="1:7">
      <c r="A11" s="10" t="s">
        <v>97</v>
      </c>
      <c r="B11" s="10"/>
      <c r="C11" s="10"/>
      <c r="D11" s="10"/>
      <c r="E11" s="10"/>
      <c r="F11" s="10"/>
      <c r="G11" s="9"/>
    </row>
  </sheetData>
  <mergeCells count="24">
    <mergeCell ref="A1:B1"/>
    <mergeCell ref="C1:E1"/>
    <mergeCell ref="F1:H1"/>
    <mergeCell ref="I1:J1"/>
    <mergeCell ref="K1:M1"/>
    <mergeCell ref="N1:P1"/>
    <mergeCell ref="Q1:V1"/>
    <mergeCell ref="Y1:AM1"/>
    <mergeCell ref="AC2:AE2"/>
    <mergeCell ref="AF2:AH2"/>
    <mergeCell ref="A7:B7"/>
    <mergeCell ref="C7:E7"/>
    <mergeCell ref="A8:B8"/>
    <mergeCell ref="A10:B10"/>
    <mergeCell ref="A11:F11"/>
    <mergeCell ref="Y2:Y3"/>
    <mergeCell ref="Z2:Z3"/>
    <mergeCell ref="AA2:AA3"/>
    <mergeCell ref="AB2:AB3"/>
    <mergeCell ref="AI2:AI3"/>
    <mergeCell ref="AJ2:AJ3"/>
    <mergeCell ref="AK2:AK3"/>
    <mergeCell ref="AL2:AL3"/>
    <mergeCell ref="AM2:AM3"/>
  </mergeCells>
  <pageMargins left="0.75" right="0.75" top="1" bottom="1" header="0.5" footer="0.5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J10"/>
  <sheetViews>
    <sheetView workbookViewId="0">
      <selection activeCell="R9" sqref="R9"/>
    </sheetView>
  </sheetViews>
  <sheetFormatPr defaultColWidth="9" defaultRowHeight="20" customHeight="1"/>
  <cols>
    <col min="3" max="18" width="9" style="32"/>
    <col min="19" max="19" width="6.375" customWidth="1"/>
    <col min="20" max="20" width="18.125" customWidth="1"/>
    <col min="36" max="36" width="10.75" customWidth="1"/>
  </cols>
  <sheetData>
    <row r="1" customHeight="1" spans="1:36">
      <c r="A1" s="25" t="s">
        <v>0</v>
      </c>
      <c r="B1" s="25"/>
      <c r="C1" s="2" t="s">
        <v>1</v>
      </c>
      <c r="D1" s="2"/>
      <c r="E1" s="2"/>
      <c r="F1" s="2" t="s">
        <v>2</v>
      </c>
      <c r="G1" s="2"/>
      <c r="H1" s="2"/>
      <c r="I1" s="2" t="s">
        <v>3</v>
      </c>
      <c r="J1" s="2"/>
      <c r="K1" s="2" t="s">
        <v>4</v>
      </c>
      <c r="L1" s="2"/>
      <c r="M1" s="2"/>
      <c r="N1" s="2" t="s">
        <v>5</v>
      </c>
      <c r="O1" s="2"/>
      <c r="P1" s="2"/>
      <c r="Q1" s="2"/>
      <c r="R1" s="2"/>
      <c r="T1" s="34" t="s">
        <v>36</v>
      </c>
      <c r="U1" s="35" t="s">
        <v>37</v>
      </c>
      <c r="V1" s="36"/>
      <c r="W1" s="36"/>
      <c r="X1" s="36"/>
      <c r="Y1" s="36"/>
      <c r="Z1" s="44"/>
      <c r="AA1" s="35" t="s">
        <v>38</v>
      </c>
      <c r="AB1" s="36"/>
      <c r="AC1" s="36"/>
      <c r="AD1" s="44"/>
      <c r="AE1" s="45" t="s">
        <v>39</v>
      </c>
      <c r="AF1" s="46" t="s">
        <v>40</v>
      </c>
      <c r="AG1" s="59"/>
      <c r="AH1" s="60" t="s">
        <v>41</v>
      </c>
      <c r="AI1" s="61" t="s">
        <v>23</v>
      </c>
      <c r="AJ1" s="62" t="s">
        <v>24</v>
      </c>
    </row>
    <row r="2" customHeight="1" spans="1:36">
      <c r="A2" s="3" t="s">
        <v>11</v>
      </c>
      <c r="B2" s="4" t="s">
        <v>12</v>
      </c>
      <c r="C2" s="5" t="s">
        <v>13</v>
      </c>
      <c r="D2" s="6" t="s">
        <v>14</v>
      </c>
      <c r="E2" s="6" t="s">
        <v>15</v>
      </c>
      <c r="F2" s="5" t="s">
        <v>13</v>
      </c>
      <c r="G2" s="6" t="s">
        <v>16</v>
      </c>
      <c r="H2" s="6" t="s">
        <v>17</v>
      </c>
      <c r="I2" s="5" t="s">
        <v>13</v>
      </c>
      <c r="J2" s="6" t="s">
        <v>18</v>
      </c>
      <c r="K2" s="5" t="s">
        <v>13</v>
      </c>
      <c r="L2" s="6" t="s">
        <v>19</v>
      </c>
      <c r="M2" s="6" t="s">
        <v>20</v>
      </c>
      <c r="N2" s="11" t="s">
        <v>21</v>
      </c>
      <c r="O2" s="11" t="s">
        <v>22</v>
      </c>
      <c r="P2" s="11" t="s">
        <v>23</v>
      </c>
      <c r="Q2" s="11" t="s">
        <v>24</v>
      </c>
      <c r="R2" s="12" t="s">
        <v>25</v>
      </c>
      <c r="T2" s="34"/>
      <c r="U2" s="37" t="s">
        <v>42</v>
      </c>
      <c r="V2" s="38" t="s">
        <v>43</v>
      </c>
      <c r="W2" s="38" t="s">
        <v>44</v>
      </c>
      <c r="X2" s="38" t="s">
        <v>45</v>
      </c>
      <c r="Y2" s="38" t="s">
        <v>46</v>
      </c>
      <c r="Z2" s="47" t="s">
        <v>47</v>
      </c>
      <c r="AA2" s="38" t="s">
        <v>42</v>
      </c>
      <c r="AB2" s="38" t="s">
        <v>43</v>
      </c>
      <c r="AC2" s="48" t="s">
        <v>45</v>
      </c>
      <c r="AD2" s="49" t="s">
        <v>47</v>
      </c>
      <c r="AE2" s="50" t="s">
        <v>48</v>
      </c>
      <c r="AF2" s="51"/>
      <c r="AG2" s="63"/>
      <c r="AH2" s="64" t="s">
        <v>49</v>
      </c>
      <c r="AI2" s="42" t="s">
        <v>50</v>
      </c>
      <c r="AJ2" s="65"/>
    </row>
    <row r="3" customHeight="1" spans="1:36">
      <c r="A3" s="3">
        <v>1</v>
      </c>
      <c r="B3" s="4">
        <v>44013</v>
      </c>
      <c r="C3" s="5">
        <v>3613</v>
      </c>
      <c r="D3" s="6">
        <v>0</v>
      </c>
      <c r="E3" s="6">
        <f t="shared" ref="E3:E8" si="0">C3*8%</f>
        <v>289.04</v>
      </c>
      <c r="F3" s="5">
        <v>3613</v>
      </c>
      <c r="G3" s="6">
        <v>0</v>
      </c>
      <c r="H3" s="6">
        <f t="shared" ref="H3:H8" si="1">F3*0.2%</f>
        <v>7.226</v>
      </c>
      <c r="I3" s="5">
        <v>4713</v>
      </c>
      <c r="J3" s="6">
        <v>0</v>
      </c>
      <c r="K3" s="5">
        <v>5360</v>
      </c>
      <c r="L3" s="6">
        <f t="shared" ref="L3:L8" si="2">K3*10.8%</f>
        <v>578.88</v>
      </c>
      <c r="M3" s="6">
        <f t="shared" ref="M3:M8" si="3">K3*2%+3</f>
        <v>110.2</v>
      </c>
      <c r="N3" s="11">
        <f t="shared" ref="N3:N8" si="4">D3+G3+J3+L3</f>
        <v>578.88</v>
      </c>
      <c r="O3" s="11">
        <f t="shared" ref="O3:O8" si="5">M3+H3+E3</f>
        <v>406.466</v>
      </c>
      <c r="P3" s="11">
        <v>30</v>
      </c>
      <c r="Q3" s="11">
        <f t="shared" ref="Q3:Q8" si="6">SUM(N3:P3)</f>
        <v>1015.346</v>
      </c>
      <c r="R3" s="12"/>
      <c r="T3" s="34" t="s">
        <v>51</v>
      </c>
      <c r="U3" s="37">
        <v>0.16</v>
      </c>
      <c r="V3" s="37">
        <v>0.008</v>
      </c>
      <c r="W3" s="37">
        <v>0.004</v>
      </c>
      <c r="X3" s="37">
        <v>0.1</v>
      </c>
      <c r="Y3" s="37">
        <v>0.008</v>
      </c>
      <c r="Z3" s="52">
        <f>SUM(U3:Y3)</f>
        <v>0.28</v>
      </c>
      <c r="AA3" s="37">
        <v>0.08</v>
      </c>
      <c r="AB3" s="37">
        <v>0.002</v>
      </c>
      <c r="AC3" s="43" t="s">
        <v>52</v>
      </c>
      <c r="AD3" s="53" t="s">
        <v>53</v>
      </c>
      <c r="AE3" s="54" t="s">
        <v>54</v>
      </c>
      <c r="AF3" s="55">
        <v>0.12</v>
      </c>
      <c r="AG3" s="46">
        <v>0.12</v>
      </c>
      <c r="AH3" s="64"/>
      <c r="AI3" s="42"/>
      <c r="AJ3" s="66"/>
    </row>
    <row r="4" customHeight="1" spans="1:36">
      <c r="A4" s="3">
        <v>2</v>
      </c>
      <c r="B4" s="4">
        <v>44044</v>
      </c>
      <c r="C4" s="5">
        <v>3613</v>
      </c>
      <c r="D4" s="6">
        <v>0</v>
      </c>
      <c r="E4" s="6">
        <f t="shared" si="0"/>
        <v>289.04</v>
      </c>
      <c r="F4" s="5">
        <v>3613</v>
      </c>
      <c r="G4" s="6">
        <v>0</v>
      </c>
      <c r="H4" s="6">
        <f t="shared" si="1"/>
        <v>7.226</v>
      </c>
      <c r="I4" s="5">
        <v>4713</v>
      </c>
      <c r="J4" s="6">
        <v>0</v>
      </c>
      <c r="K4" s="5">
        <v>5360</v>
      </c>
      <c r="L4" s="6">
        <f t="shared" si="2"/>
        <v>578.88</v>
      </c>
      <c r="M4" s="6">
        <f t="shared" si="3"/>
        <v>110.2</v>
      </c>
      <c r="N4" s="11">
        <f t="shared" si="4"/>
        <v>578.88</v>
      </c>
      <c r="O4" s="11">
        <f t="shared" si="5"/>
        <v>406.466</v>
      </c>
      <c r="P4" s="11">
        <v>30</v>
      </c>
      <c r="Q4" s="11">
        <f t="shared" si="6"/>
        <v>1015.346</v>
      </c>
      <c r="R4" s="12"/>
      <c r="T4" s="34" t="s">
        <v>55</v>
      </c>
      <c r="U4" s="39">
        <v>3613</v>
      </c>
      <c r="V4" s="39">
        <v>3613</v>
      </c>
      <c r="W4" s="40">
        <v>4713</v>
      </c>
      <c r="X4" s="41">
        <v>5557</v>
      </c>
      <c r="Y4" s="41">
        <v>5557</v>
      </c>
      <c r="Z4" s="56"/>
      <c r="AA4" s="39">
        <v>3613</v>
      </c>
      <c r="AB4" s="39">
        <v>3613</v>
      </c>
      <c r="AC4" s="41">
        <v>5557</v>
      </c>
      <c r="AD4" s="56"/>
      <c r="AE4" s="57"/>
      <c r="AF4" s="42">
        <v>2200</v>
      </c>
      <c r="AG4" s="67">
        <v>2200</v>
      </c>
      <c r="AH4" s="64"/>
      <c r="AI4" s="42"/>
      <c r="AJ4" s="66"/>
    </row>
    <row r="5" customHeight="1" spans="1:36">
      <c r="A5" s="3">
        <v>3</v>
      </c>
      <c r="B5" s="4">
        <v>44075</v>
      </c>
      <c r="C5" s="5">
        <v>3613</v>
      </c>
      <c r="D5" s="6">
        <v>0</v>
      </c>
      <c r="E5" s="6">
        <f t="shared" si="0"/>
        <v>289.04</v>
      </c>
      <c r="F5" s="5">
        <v>3613</v>
      </c>
      <c r="G5" s="6">
        <v>0</v>
      </c>
      <c r="H5" s="6">
        <f t="shared" si="1"/>
        <v>7.226</v>
      </c>
      <c r="I5" s="5">
        <v>4713</v>
      </c>
      <c r="J5" s="6">
        <v>0</v>
      </c>
      <c r="K5" s="5">
        <v>5360</v>
      </c>
      <c r="L5" s="6">
        <f t="shared" si="2"/>
        <v>578.88</v>
      </c>
      <c r="M5" s="6">
        <f t="shared" si="3"/>
        <v>110.2</v>
      </c>
      <c r="N5" s="11">
        <f t="shared" si="4"/>
        <v>578.88</v>
      </c>
      <c r="O5" s="11">
        <f t="shared" si="5"/>
        <v>406.466</v>
      </c>
      <c r="P5" s="11">
        <v>30</v>
      </c>
      <c r="Q5" s="11">
        <f t="shared" si="6"/>
        <v>1015.346</v>
      </c>
      <c r="R5" s="12"/>
      <c r="T5" s="34" t="s">
        <v>56</v>
      </c>
      <c r="U5" s="42">
        <v>23565</v>
      </c>
      <c r="V5" s="42">
        <v>23565</v>
      </c>
      <c r="W5" s="42">
        <v>23565</v>
      </c>
      <c r="X5" s="42">
        <v>27786</v>
      </c>
      <c r="Y5" s="42">
        <v>27786</v>
      </c>
      <c r="Z5" s="56"/>
      <c r="AA5" s="42">
        <v>23565</v>
      </c>
      <c r="AB5" s="42">
        <v>23565</v>
      </c>
      <c r="AC5" s="42">
        <v>27786</v>
      </c>
      <c r="AD5" s="56"/>
      <c r="AE5" s="57"/>
      <c r="AF5" s="42">
        <v>27786</v>
      </c>
      <c r="AG5" s="67">
        <v>27786</v>
      </c>
      <c r="AH5" s="68"/>
      <c r="AI5" s="42"/>
      <c r="AJ5" s="66"/>
    </row>
    <row r="6" customHeight="1" spans="1:36">
      <c r="A6" s="3">
        <v>4</v>
      </c>
      <c r="B6" s="4">
        <v>44105</v>
      </c>
      <c r="C6" s="5">
        <v>3613</v>
      </c>
      <c r="D6" s="6">
        <v>0</v>
      </c>
      <c r="E6" s="6">
        <f t="shared" si="0"/>
        <v>289.04</v>
      </c>
      <c r="F6" s="5">
        <v>3613</v>
      </c>
      <c r="G6" s="6">
        <v>0</v>
      </c>
      <c r="H6" s="6">
        <f t="shared" si="1"/>
        <v>7.226</v>
      </c>
      <c r="I6" s="5">
        <v>4713</v>
      </c>
      <c r="J6" s="6">
        <v>0</v>
      </c>
      <c r="K6" s="5">
        <v>5360</v>
      </c>
      <c r="L6" s="6">
        <f t="shared" si="2"/>
        <v>578.88</v>
      </c>
      <c r="M6" s="6">
        <f t="shared" si="3"/>
        <v>110.2</v>
      </c>
      <c r="N6" s="11">
        <f t="shared" si="4"/>
        <v>578.88</v>
      </c>
      <c r="O6" s="11">
        <f t="shared" si="5"/>
        <v>406.466</v>
      </c>
      <c r="P6" s="11">
        <v>30</v>
      </c>
      <c r="Q6" s="11">
        <f t="shared" si="6"/>
        <v>1015.346</v>
      </c>
      <c r="R6" s="12"/>
      <c r="T6" s="43" t="s">
        <v>57</v>
      </c>
      <c r="U6" s="43">
        <f t="shared" ref="U6:Y6" si="7">ROUND(U4*U3,2)</f>
        <v>578.08</v>
      </c>
      <c r="V6" s="43">
        <f t="shared" si="7"/>
        <v>28.9</v>
      </c>
      <c r="W6" s="43">
        <f t="shared" si="7"/>
        <v>18.85</v>
      </c>
      <c r="X6" s="43">
        <f t="shared" si="7"/>
        <v>555.7</v>
      </c>
      <c r="Y6" s="43">
        <f t="shared" si="7"/>
        <v>44.46</v>
      </c>
      <c r="Z6" s="58">
        <f>SUM(U6:Y6)</f>
        <v>1225.99</v>
      </c>
      <c r="AA6" s="43">
        <f>ROUND(AA4*AA3,2)</f>
        <v>289.04</v>
      </c>
      <c r="AB6" s="43">
        <f>ROUND(AB4*AB3,2)</f>
        <v>7.23</v>
      </c>
      <c r="AC6" s="43">
        <f>ROUND(AC4*2%+3,2)</f>
        <v>114.14</v>
      </c>
      <c r="AD6" s="58">
        <f>SUM(AA6:AC6)</f>
        <v>410.41</v>
      </c>
      <c r="AE6" s="54">
        <f>Z6+AD6</f>
        <v>1636.4</v>
      </c>
      <c r="AF6" s="43"/>
      <c r="AG6" s="69"/>
      <c r="AH6" s="70">
        <f>AE6*6</f>
        <v>9818.4</v>
      </c>
      <c r="AI6" s="71">
        <f>30*6</f>
        <v>180</v>
      </c>
      <c r="AJ6" s="72">
        <f>AH6+AI6</f>
        <v>9998.4</v>
      </c>
    </row>
    <row r="7" customHeight="1" spans="1:18">
      <c r="A7" s="3">
        <v>5</v>
      </c>
      <c r="B7" s="4">
        <v>44136</v>
      </c>
      <c r="C7" s="5">
        <v>3613</v>
      </c>
      <c r="D7" s="6">
        <v>0</v>
      </c>
      <c r="E7" s="6">
        <f t="shared" si="0"/>
        <v>289.04</v>
      </c>
      <c r="F7" s="5">
        <v>3613</v>
      </c>
      <c r="G7" s="6">
        <v>0</v>
      </c>
      <c r="H7" s="6">
        <f t="shared" si="1"/>
        <v>7.226</v>
      </c>
      <c r="I7" s="5">
        <v>4713</v>
      </c>
      <c r="J7" s="6">
        <v>0</v>
      </c>
      <c r="K7" s="5">
        <v>5360</v>
      </c>
      <c r="L7" s="6">
        <f t="shared" si="2"/>
        <v>578.88</v>
      </c>
      <c r="M7" s="6">
        <f t="shared" si="3"/>
        <v>110.2</v>
      </c>
      <c r="N7" s="11">
        <f t="shared" si="4"/>
        <v>578.88</v>
      </c>
      <c r="O7" s="11">
        <f t="shared" si="5"/>
        <v>406.466</v>
      </c>
      <c r="P7" s="11">
        <v>30</v>
      </c>
      <c r="Q7" s="11">
        <f t="shared" si="6"/>
        <v>1015.346</v>
      </c>
      <c r="R7" s="12"/>
    </row>
    <row r="8" customHeight="1" spans="1:25">
      <c r="A8" s="3">
        <v>6</v>
      </c>
      <c r="B8" s="4">
        <v>44166</v>
      </c>
      <c r="C8" s="5">
        <v>3613</v>
      </c>
      <c r="D8" s="6">
        <v>0</v>
      </c>
      <c r="E8" s="6">
        <f t="shared" si="0"/>
        <v>289.04</v>
      </c>
      <c r="F8" s="5">
        <v>3613</v>
      </c>
      <c r="G8" s="6">
        <v>0</v>
      </c>
      <c r="H8" s="6">
        <f t="shared" si="1"/>
        <v>7.226</v>
      </c>
      <c r="I8" s="5">
        <v>4713</v>
      </c>
      <c r="J8" s="6">
        <v>0</v>
      </c>
      <c r="K8" s="5">
        <v>5360</v>
      </c>
      <c r="L8" s="6">
        <f t="shared" si="2"/>
        <v>578.88</v>
      </c>
      <c r="M8" s="6">
        <f t="shared" si="3"/>
        <v>110.2</v>
      </c>
      <c r="N8" s="11">
        <f t="shared" si="4"/>
        <v>578.88</v>
      </c>
      <c r="O8" s="11">
        <f t="shared" si="5"/>
        <v>406.466</v>
      </c>
      <c r="P8" s="11">
        <v>30</v>
      </c>
      <c r="Q8" s="11">
        <f t="shared" si="6"/>
        <v>1015.346</v>
      </c>
      <c r="R8" s="12"/>
      <c r="T8" s="9" t="s">
        <v>58</v>
      </c>
      <c r="U8" s="7" t="s">
        <v>59</v>
      </c>
      <c r="V8" s="7" t="s">
        <v>60</v>
      </c>
      <c r="W8" s="7" t="s">
        <v>24</v>
      </c>
      <c r="X8" s="9" t="s">
        <v>61</v>
      </c>
      <c r="Y8" s="9" t="s">
        <v>62</v>
      </c>
    </row>
    <row r="9" customHeight="1" spans="17:25">
      <c r="Q9" s="32">
        <f>SUM(Q3:Q8)</f>
        <v>6092.076</v>
      </c>
      <c r="R9" s="32">
        <f>Q9-Y10</f>
        <v>536.616</v>
      </c>
      <c r="T9" s="9">
        <v>1636.4</v>
      </c>
      <c r="U9" s="7" t="s">
        <v>63</v>
      </c>
      <c r="V9" s="7" t="s">
        <v>64</v>
      </c>
      <c r="W9" s="7"/>
      <c r="X9" s="9">
        <f>710.49*6</f>
        <v>4262.94</v>
      </c>
      <c r="Y9" s="9"/>
    </row>
    <row r="10" customHeight="1" spans="20:25">
      <c r="T10" s="7">
        <f>T9*6</f>
        <v>9818.4</v>
      </c>
      <c r="U10" s="7"/>
      <c r="V10" s="7">
        <f>30*6</f>
        <v>180</v>
      </c>
      <c r="W10" s="7">
        <f>T10+V10</f>
        <v>9998.4</v>
      </c>
      <c r="X10" s="9">
        <f>X9+180</f>
        <v>4442.94</v>
      </c>
      <c r="Y10" s="9">
        <f>W10-X10</f>
        <v>5555.46</v>
      </c>
    </row>
  </sheetData>
  <mergeCells count="12">
    <mergeCell ref="A1:B1"/>
    <mergeCell ref="C1:E1"/>
    <mergeCell ref="F1:H1"/>
    <mergeCell ref="I1:J1"/>
    <mergeCell ref="K1:M1"/>
    <mergeCell ref="N1:R1"/>
    <mergeCell ref="U1:Z1"/>
    <mergeCell ref="AA1:AD1"/>
    <mergeCell ref="AF1:AG1"/>
    <mergeCell ref="T10:U10"/>
    <mergeCell ref="T1:T2"/>
    <mergeCell ref="AJ1:AJ2"/>
  </mergeCells>
  <pageMargins left="0.75" right="0.75" top="1" bottom="1" header="0.5" footer="0.5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9"/>
  <sheetViews>
    <sheetView workbookViewId="0">
      <selection activeCell="G27" sqref="G27"/>
    </sheetView>
  </sheetViews>
  <sheetFormatPr defaultColWidth="9" defaultRowHeight="20" customHeight="1"/>
  <cols>
    <col min="17" max="17" width="9.375"/>
    <col min="21" max="21" width="11.125" style="9" customWidth="1"/>
    <col min="22" max="23" width="9" style="7"/>
    <col min="24" max="24" width="10.125" style="7" customWidth="1"/>
    <col min="25" max="25" width="11.75" style="9" customWidth="1"/>
    <col min="26" max="26" width="9" style="9"/>
  </cols>
  <sheetData>
    <row r="1" customHeight="1" spans="1:18">
      <c r="A1" s="1" t="s">
        <v>65</v>
      </c>
      <c r="B1" s="1"/>
      <c r="C1" s="25" t="s">
        <v>1</v>
      </c>
      <c r="D1" s="25"/>
      <c r="E1" s="25"/>
      <c r="F1" s="25" t="s">
        <v>2</v>
      </c>
      <c r="G1" s="25"/>
      <c r="H1" s="25"/>
      <c r="I1" s="25" t="s">
        <v>3</v>
      </c>
      <c r="J1" s="25"/>
      <c r="K1" s="25" t="s">
        <v>4</v>
      </c>
      <c r="L1" s="25"/>
      <c r="M1" s="25"/>
      <c r="N1" s="25" t="s">
        <v>5</v>
      </c>
      <c r="O1" s="25"/>
      <c r="P1" s="25"/>
      <c r="Q1" s="25"/>
      <c r="R1" s="25"/>
    </row>
    <row r="2" customHeight="1" spans="1:26">
      <c r="A2" s="3" t="s">
        <v>11</v>
      </c>
      <c r="B2" s="4" t="s">
        <v>12</v>
      </c>
      <c r="C2" s="26" t="s">
        <v>13</v>
      </c>
      <c r="D2" s="3" t="s">
        <v>14</v>
      </c>
      <c r="E2" s="3" t="s">
        <v>15</v>
      </c>
      <c r="F2" s="26" t="s">
        <v>13</v>
      </c>
      <c r="G2" s="3" t="s">
        <v>16</v>
      </c>
      <c r="H2" s="3" t="s">
        <v>17</v>
      </c>
      <c r="I2" s="26" t="s">
        <v>13</v>
      </c>
      <c r="J2" s="3" t="s">
        <v>18</v>
      </c>
      <c r="K2" s="26" t="s">
        <v>13</v>
      </c>
      <c r="L2" s="3" t="s">
        <v>19</v>
      </c>
      <c r="M2" s="3" t="s">
        <v>20</v>
      </c>
      <c r="N2" s="27" t="s">
        <v>21</v>
      </c>
      <c r="O2" s="27" t="s">
        <v>22</v>
      </c>
      <c r="P2" s="27" t="s">
        <v>23</v>
      </c>
      <c r="Q2" s="27" t="s">
        <v>24</v>
      </c>
      <c r="R2" s="29" t="s">
        <v>25</v>
      </c>
      <c r="U2" s="9" t="s">
        <v>58</v>
      </c>
      <c r="V2" s="7" t="s">
        <v>59</v>
      </c>
      <c r="W2" s="7" t="s">
        <v>60</v>
      </c>
      <c r="X2" s="7" t="s">
        <v>24</v>
      </c>
      <c r="Y2" s="9" t="s">
        <v>61</v>
      </c>
      <c r="Z2" s="9" t="s">
        <v>62</v>
      </c>
    </row>
    <row r="3" customHeight="1" spans="1:25">
      <c r="A3" s="3">
        <v>1</v>
      </c>
      <c r="B3" s="4">
        <v>44013</v>
      </c>
      <c r="C3" s="26">
        <v>3613</v>
      </c>
      <c r="D3" s="3">
        <v>0</v>
      </c>
      <c r="E3" s="3">
        <f t="shared" ref="E3:E8" si="0">C3*8%</f>
        <v>289.04</v>
      </c>
      <c r="F3" s="26">
        <v>3613</v>
      </c>
      <c r="G3" s="3">
        <v>0</v>
      </c>
      <c r="H3" s="3">
        <v>0</v>
      </c>
      <c r="I3" s="26">
        <v>4713</v>
      </c>
      <c r="J3" s="3">
        <v>0</v>
      </c>
      <c r="K3" s="26">
        <v>5360</v>
      </c>
      <c r="L3" s="3">
        <f t="shared" ref="L3:L8" si="1">K3*10.8%</f>
        <v>578.88</v>
      </c>
      <c r="M3" s="3">
        <f t="shared" ref="M3:M8" si="2">K3*2%+3</f>
        <v>110.2</v>
      </c>
      <c r="N3" s="27">
        <f t="shared" ref="N3:N8" si="3">D3+G3+J3+L3</f>
        <v>578.88</v>
      </c>
      <c r="O3" s="27">
        <f t="shared" ref="O3:O8" si="4">M3+H3+E3</f>
        <v>399.24</v>
      </c>
      <c r="P3" s="27">
        <v>30</v>
      </c>
      <c r="Q3" s="27">
        <f t="shared" ref="Q3:Q7" si="5">SUM(N3:P3)</f>
        <v>1008.12</v>
      </c>
      <c r="R3" s="29"/>
      <c r="U3" s="9">
        <v>1629.17</v>
      </c>
      <c r="V3" s="7" t="s">
        <v>63</v>
      </c>
      <c r="W3" s="7" t="s">
        <v>64</v>
      </c>
      <c r="Y3" s="9">
        <f>710.49*6</f>
        <v>4262.94</v>
      </c>
    </row>
    <row r="4" customHeight="1" spans="1:26">
      <c r="A4" s="3">
        <v>2</v>
      </c>
      <c r="B4" s="4">
        <v>44044</v>
      </c>
      <c r="C4" s="26">
        <v>3613</v>
      </c>
      <c r="D4" s="3">
        <v>0</v>
      </c>
      <c r="E4" s="3">
        <f t="shared" si="0"/>
        <v>289.04</v>
      </c>
      <c r="F4" s="26">
        <v>3613</v>
      </c>
      <c r="G4" s="3">
        <v>0</v>
      </c>
      <c r="H4" s="3">
        <v>0</v>
      </c>
      <c r="I4" s="26">
        <v>4713</v>
      </c>
      <c r="J4" s="3">
        <v>0</v>
      </c>
      <c r="K4" s="26">
        <v>5360</v>
      </c>
      <c r="L4" s="3">
        <f t="shared" si="1"/>
        <v>578.88</v>
      </c>
      <c r="M4" s="3">
        <f t="shared" si="2"/>
        <v>110.2</v>
      </c>
      <c r="N4" s="27">
        <f t="shared" si="3"/>
        <v>578.88</v>
      </c>
      <c r="O4" s="27">
        <f t="shared" si="4"/>
        <v>399.24</v>
      </c>
      <c r="P4" s="27">
        <v>30</v>
      </c>
      <c r="Q4" s="27">
        <v>1008.12</v>
      </c>
      <c r="R4" s="29"/>
      <c r="U4" s="7">
        <f>U3*6</f>
        <v>9775.02</v>
      </c>
      <c r="W4" s="7">
        <f>30*6</f>
        <v>180</v>
      </c>
      <c r="X4" s="7">
        <f>U4+W4</f>
        <v>9955.02</v>
      </c>
      <c r="Y4" s="9">
        <f>Y3+180</f>
        <v>4442.94</v>
      </c>
      <c r="Z4" s="9">
        <f>X4-Y4</f>
        <v>5512.08</v>
      </c>
    </row>
    <row r="5" customHeight="1" spans="1:18">
      <c r="A5" s="3">
        <v>3</v>
      </c>
      <c r="B5" s="4">
        <v>44075</v>
      </c>
      <c r="C5" s="26">
        <v>3613</v>
      </c>
      <c r="D5" s="3">
        <v>0</v>
      </c>
      <c r="E5" s="3">
        <f t="shared" si="0"/>
        <v>289.04</v>
      </c>
      <c r="F5" s="26">
        <v>3613</v>
      </c>
      <c r="G5" s="3">
        <v>0</v>
      </c>
      <c r="H5" s="3">
        <v>0</v>
      </c>
      <c r="I5" s="26">
        <v>4713</v>
      </c>
      <c r="J5" s="3">
        <v>0</v>
      </c>
      <c r="K5" s="26">
        <v>5360</v>
      </c>
      <c r="L5" s="3">
        <f t="shared" si="1"/>
        <v>578.88</v>
      </c>
      <c r="M5" s="3">
        <f t="shared" si="2"/>
        <v>110.2</v>
      </c>
      <c r="N5" s="27">
        <f t="shared" si="3"/>
        <v>578.88</v>
      </c>
      <c r="O5" s="27">
        <f t="shared" si="4"/>
        <v>399.24</v>
      </c>
      <c r="P5" s="27">
        <v>30</v>
      </c>
      <c r="Q5" s="27">
        <f t="shared" si="5"/>
        <v>1008.12</v>
      </c>
      <c r="R5" s="29"/>
    </row>
    <row r="6" customHeight="1" spans="1:18">
      <c r="A6" s="3">
        <v>4</v>
      </c>
      <c r="B6" s="4">
        <v>44105</v>
      </c>
      <c r="C6" s="26">
        <v>3613</v>
      </c>
      <c r="D6" s="3">
        <v>0</v>
      </c>
      <c r="E6" s="3">
        <f t="shared" si="0"/>
        <v>289.04</v>
      </c>
      <c r="F6" s="26">
        <v>3613</v>
      </c>
      <c r="G6" s="3">
        <v>0</v>
      </c>
      <c r="H6" s="3">
        <v>0</v>
      </c>
      <c r="I6" s="26">
        <v>4713</v>
      </c>
      <c r="J6" s="3">
        <v>0</v>
      </c>
      <c r="K6" s="26">
        <v>5360</v>
      </c>
      <c r="L6" s="3">
        <f t="shared" si="1"/>
        <v>578.88</v>
      </c>
      <c r="M6" s="3">
        <f t="shared" si="2"/>
        <v>110.2</v>
      </c>
      <c r="N6" s="27">
        <f t="shared" si="3"/>
        <v>578.88</v>
      </c>
      <c r="O6" s="27">
        <f t="shared" si="4"/>
        <v>399.24</v>
      </c>
      <c r="P6" s="27">
        <v>30</v>
      </c>
      <c r="Q6" s="27">
        <v>1008.12</v>
      </c>
      <c r="R6" s="29"/>
    </row>
    <row r="7" customHeight="1" spans="1:18">
      <c r="A7" s="3">
        <v>5</v>
      </c>
      <c r="B7" s="4">
        <v>44136</v>
      </c>
      <c r="C7" s="26">
        <v>3613</v>
      </c>
      <c r="D7" s="3">
        <v>0</v>
      </c>
      <c r="E7" s="3">
        <f t="shared" si="0"/>
        <v>289.04</v>
      </c>
      <c r="F7" s="26">
        <v>3613</v>
      </c>
      <c r="G7" s="3">
        <v>0</v>
      </c>
      <c r="H7" s="3">
        <v>0</v>
      </c>
      <c r="I7" s="26">
        <v>4713</v>
      </c>
      <c r="J7" s="3">
        <v>0</v>
      </c>
      <c r="K7" s="26">
        <v>5360</v>
      </c>
      <c r="L7" s="3">
        <f t="shared" si="1"/>
        <v>578.88</v>
      </c>
      <c r="M7" s="3">
        <f t="shared" si="2"/>
        <v>110.2</v>
      </c>
      <c r="N7" s="27">
        <f t="shared" si="3"/>
        <v>578.88</v>
      </c>
      <c r="O7" s="27">
        <f t="shared" si="4"/>
        <v>399.24</v>
      </c>
      <c r="P7" s="27">
        <v>30</v>
      </c>
      <c r="Q7" s="27">
        <f t="shared" si="5"/>
        <v>1008.12</v>
      </c>
      <c r="R7" s="29"/>
    </row>
    <row r="8" customHeight="1" spans="1:18">
      <c r="A8" s="3">
        <v>6</v>
      </c>
      <c r="B8" s="4">
        <v>44166</v>
      </c>
      <c r="C8" s="26">
        <v>3613</v>
      </c>
      <c r="D8" s="3">
        <v>0</v>
      </c>
      <c r="E8" s="3">
        <f t="shared" si="0"/>
        <v>289.04</v>
      </c>
      <c r="F8" s="26">
        <v>3613</v>
      </c>
      <c r="G8" s="3">
        <v>0</v>
      </c>
      <c r="H8" s="3">
        <v>0</v>
      </c>
      <c r="I8" s="26">
        <v>4713</v>
      </c>
      <c r="J8" s="3">
        <v>0</v>
      </c>
      <c r="K8" s="26">
        <v>5360</v>
      </c>
      <c r="L8" s="3">
        <f t="shared" si="1"/>
        <v>578.88</v>
      </c>
      <c r="M8" s="3">
        <f t="shared" si="2"/>
        <v>110.2</v>
      </c>
      <c r="N8" s="27">
        <f t="shared" si="3"/>
        <v>578.88</v>
      </c>
      <c r="O8" s="27">
        <f t="shared" si="4"/>
        <v>399.24</v>
      </c>
      <c r="P8" s="27">
        <v>30</v>
      </c>
      <c r="Q8" s="27">
        <v>1008.12</v>
      </c>
      <c r="R8" s="29"/>
    </row>
    <row r="9" customHeight="1" spans="17:18">
      <c r="Q9">
        <f>SUM(Q3:Q8)</f>
        <v>6048.72</v>
      </c>
      <c r="R9" s="33">
        <f>Q9-Z4</f>
        <v>536.64</v>
      </c>
    </row>
  </sheetData>
  <mergeCells count="7">
    <mergeCell ref="A1:B1"/>
    <mergeCell ref="C1:E1"/>
    <mergeCell ref="F1:H1"/>
    <mergeCell ref="I1:J1"/>
    <mergeCell ref="K1:M1"/>
    <mergeCell ref="N1:R1"/>
    <mergeCell ref="U4:V4"/>
  </mergeCells>
  <pageMargins left="0.75" right="0.75" top="1" bottom="1" header="0.5" footer="0.5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9"/>
  <sheetViews>
    <sheetView workbookViewId="0">
      <selection activeCell="I22" sqref="I22"/>
    </sheetView>
  </sheetViews>
  <sheetFormatPr defaultColWidth="9" defaultRowHeight="20" customHeight="1"/>
  <sheetData>
    <row r="1" customHeight="1" spans="1:18">
      <c r="A1" s="1" t="s">
        <v>66</v>
      </c>
      <c r="B1" s="1"/>
      <c r="C1" s="25" t="s">
        <v>1</v>
      </c>
      <c r="D1" s="25"/>
      <c r="E1" s="25"/>
      <c r="F1" s="25" t="s">
        <v>2</v>
      </c>
      <c r="G1" s="25"/>
      <c r="H1" s="25"/>
      <c r="I1" s="25" t="s">
        <v>3</v>
      </c>
      <c r="J1" s="25"/>
      <c r="K1" s="25" t="s">
        <v>4</v>
      </c>
      <c r="L1" s="25"/>
      <c r="M1" s="25"/>
      <c r="N1" s="25" t="s">
        <v>5</v>
      </c>
      <c r="O1" s="25"/>
      <c r="P1" s="25"/>
      <c r="Q1" s="25"/>
      <c r="R1" s="25"/>
    </row>
    <row r="2" customHeight="1" spans="1:18">
      <c r="A2" s="3" t="s">
        <v>11</v>
      </c>
      <c r="B2" s="4" t="s">
        <v>12</v>
      </c>
      <c r="C2" s="26" t="s">
        <v>13</v>
      </c>
      <c r="D2" s="3" t="s">
        <v>14</v>
      </c>
      <c r="E2" s="3" t="s">
        <v>15</v>
      </c>
      <c r="F2" s="26" t="s">
        <v>13</v>
      </c>
      <c r="G2" s="3" t="s">
        <v>16</v>
      </c>
      <c r="H2" s="3" t="s">
        <v>17</v>
      </c>
      <c r="I2" s="26" t="s">
        <v>13</v>
      </c>
      <c r="J2" s="3" t="s">
        <v>18</v>
      </c>
      <c r="K2" s="26" t="s">
        <v>13</v>
      </c>
      <c r="L2" s="3" t="s">
        <v>19</v>
      </c>
      <c r="M2" s="3" t="s">
        <v>20</v>
      </c>
      <c r="N2" s="27" t="s">
        <v>21</v>
      </c>
      <c r="O2" s="27" t="s">
        <v>22</v>
      </c>
      <c r="P2" s="27" t="s">
        <v>23</v>
      </c>
      <c r="Q2" s="27" t="s">
        <v>24</v>
      </c>
      <c r="R2" s="29" t="s">
        <v>25</v>
      </c>
    </row>
    <row r="3" customHeight="1" spans="1:18">
      <c r="A3" s="3">
        <v>1</v>
      </c>
      <c r="B3" s="4">
        <v>44013</v>
      </c>
      <c r="C3" s="26">
        <v>3613</v>
      </c>
      <c r="D3" s="3">
        <v>0</v>
      </c>
      <c r="E3" s="3">
        <f t="shared" ref="E3:E8" si="0">C3*8%</f>
        <v>289.04</v>
      </c>
      <c r="F3" s="26">
        <v>3613</v>
      </c>
      <c r="G3" s="3">
        <v>0</v>
      </c>
      <c r="H3" s="3">
        <v>0</v>
      </c>
      <c r="I3" s="26">
        <v>4713</v>
      </c>
      <c r="J3" s="3">
        <v>0</v>
      </c>
      <c r="K3" s="26">
        <v>5360</v>
      </c>
      <c r="L3" s="3">
        <f t="shared" ref="L3:L8" si="1">K3*10.8%</f>
        <v>578.88</v>
      </c>
      <c r="M3" s="3">
        <f t="shared" ref="M3:M8" si="2">K3*2%+3</f>
        <v>110.2</v>
      </c>
      <c r="N3" s="27">
        <f t="shared" ref="N3:N8" si="3">D3+G3+J3+L3</f>
        <v>578.88</v>
      </c>
      <c r="O3" s="27">
        <f t="shared" ref="O3:O8" si="4">M3+H3+E3</f>
        <v>399.24</v>
      </c>
      <c r="P3" s="27">
        <v>80</v>
      </c>
      <c r="Q3" s="27">
        <f t="shared" ref="Q3:Q7" si="5">SUM(N3:P3)</f>
        <v>1058.12</v>
      </c>
      <c r="R3" s="29"/>
    </row>
    <row r="4" customHeight="1" spans="1:18">
      <c r="A4" s="3">
        <v>2</v>
      </c>
      <c r="B4" s="4">
        <v>44044</v>
      </c>
      <c r="C4" s="26">
        <v>3613</v>
      </c>
      <c r="D4" s="3">
        <v>0</v>
      </c>
      <c r="E4" s="3">
        <f t="shared" si="0"/>
        <v>289.04</v>
      </c>
      <c r="F4" s="26">
        <v>3613</v>
      </c>
      <c r="G4" s="3">
        <v>0</v>
      </c>
      <c r="H4" s="3">
        <v>0</v>
      </c>
      <c r="I4" s="26">
        <v>4713</v>
      </c>
      <c r="J4" s="3">
        <v>0</v>
      </c>
      <c r="K4" s="26">
        <v>5360</v>
      </c>
      <c r="L4" s="3">
        <f t="shared" si="1"/>
        <v>578.88</v>
      </c>
      <c r="M4" s="3">
        <f t="shared" si="2"/>
        <v>110.2</v>
      </c>
      <c r="N4" s="27">
        <f t="shared" si="3"/>
        <v>578.88</v>
      </c>
      <c r="O4" s="27">
        <f t="shared" si="4"/>
        <v>399.24</v>
      </c>
      <c r="P4" s="27">
        <v>80</v>
      </c>
      <c r="Q4" s="27">
        <v>1008.12</v>
      </c>
      <c r="R4" s="29"/>
    </row>
    <row r="5" customHeight="1" spans="1:18">
      <c r="A5" s="3">
        <v>3</v>
      </c>
      <c r="B5" s="4">
        <v>44075</v>
      </c>
      <c r="C5" s="26">
        <v>3613</v>
      </c>
      <c r="D5" s="3">
        <v>0</v>
      </c>
      <c r="E5" s="3">
        <f t="shared" si="0"/>
        <v>289.04</v>
      </c>
      <c r="F5" s="26">
        <v>3613</v>
      </c>
      <c r="G5" s="3">
        <v>0</v>
      </c>
      <c r="H5" s="3">
        <v>0</v>
      </c>
      <c r="I5" s="26">
        <v>4713</v>
      </c>
      <c r="J5" s="3">
        <v>0</v>
      </c>
      <c r="K5" s="26">
        <v>5360</v>
      </c>
      <c r="L5" s="3">
        <f t="shared" si="1"/>
        <v>578.88</v>
      </c>
      <c r="M5" s="3">
        <f t="shared" si="2"/>
        <v>110.2</v>
      </c>
      <c r="N5" s="27">
        <f t="shared" si="3"/>
        <v>578.88</v>
      </c>
      <c r="O5" s="27">
        <f t="shared" si="4"/>
        <v>399.24</v>
      </c>
      <c r="P5" s="27">
        <v>80</v>
      </c>
      <c r="Q5" s="27">
        <f t="shared" si="5"/>
        <v>1058.12</v>
      </c>
      <c r="R5" s="29"/>
    </row>
    <row r="6" customHeight="1" spans="1:18">
      <c r="A6" s="3">
        <v>4</v>
      </c>
      <c r="B6" s="4">
        <v>44105</v>
      </c>
      <c r="C6" s="26">
        <v>3613</v>
      </c>
      <c r="D6" s="3">
        <v>0</v>
      </c>
      <c r="E6" s="3">
        <f t="shared" si="0"/>
        <v>289.04</v>
      </c>
      <c r="F6" s="26">
        <v>3613</v>
      </c>
      <c r="G6" s="3">
        <v>0</v>
      </c>
      <c r="H6" s="3">
        <v>0</v>
      </c>
      <c r="I6" s="26">
        <v>4713</v>
      </c>
      <c r="J6" s="3">
        <v>0</v>
      </c>
      <c r="K6" s="26">
        <v>5360</v>
      </c>
      <c r="L6" s="3">
        <f t="shared" si="1"/>
        <v>578.88</v>
      </c>
      <c r="M6" s="3">
        <f t="shared" si="2"/>
        <v>110.2</v>
      </c>
      <c r="N6" s="27">
        <f t="shared" si="3"/>
        <v>578.88</v>
      </c>
      <c r="O6" s="27">
        <f t="shared" si="4"/>
        <v>399.24</v>
      </c>
      <c r="P6" s="27">
        <v>80</v>
      </c>
      <c r="Q6" s="27">
        <v>1008.12</v>
      </c>
      <c r="R6" s="29"/>
    </row>
    <row r="7" customHeight="1" spans="1:18">
      <c r="A7" s="3">
        <v>5</v>
      </c>
      <c r="B7" s="4">
        <v>44136</v>
      </c>
      <c r="C7" s="26">
        <v>3613</v>
      </c>
      <c r="D7" s="3">
        <v>0</v>
      </c>
      <c r="E7" s="3">
        <f t="shared" si="0"/>
        <v>289.04</v>
      </c>
      <c r="F7" s="26">
        <v>3613</v>
      </c>
      <c r="G7" s="3">
        <v>0</v>
      </c>
      <c r="H7" s="3">
        <v>0</v>
      </c>
      <c r="I7" s="26">
        <v>4713</v>
      </c>
      <c r="J7" s="3">
        <v>0</v>
      </c>
      <c r="K7" s="26">
        <v>5360</v>
      </c>
      <c r="L7" s="3">
        <f t="shared" si="1"/>
        <v>578.88</v>
      </c>
      <c r="M7" s="3">
        <f t="shared" si="2"/>
        <v>110.2</v>
      </c>
      <c r="N7" s="27">
        <f t="shared" si="3"/>
        <v>578.88</v>
      </c>
      <c r="O7" s="27">
        <f t="shared" si="4"/>
        <v>399.24</v>
      </c>
      <c r="P7" s="27">
        <v>80</v>
      </c>
      <c r="Q7" s="27">
        <f t="shared" si="5"/>
        <v>1058.12</v>
      </c>
      <c r="R7" s="29"/>
    </row>
    <row r="8" customHeight="1" spans="1:18">
      <c r="A8" s="3">
        <v>6</v>
      </c>
      <c r="B8" s="4">
        <v>44166</v>
      </c>
      <c r="C8" s="26">
        <v>3613</v>
      </c>
      <c r="D8" s="3">
        <v>0</v>
      </c>
      <c r="E8" s="3">
        <f t="shared" si="0"/>
        <v>289.04</v>
      </c>
      <c r="F8" s="26">
        <v>3613</v>
      </c>
      <c r="G8" s="3">
        <v>0</v>
      </c>
      <c r="H8" s="3">
        <v>0</v>
      </c>
      <c r="I8" s="26">
        <v>4713</v>
      </c>
      <c r="J8" s="3">
        <v>0</v>
      </c>
      <c r="K8" s="26">
        <v>5360</v>
      </c>
      <c r="L8" s="3">
        <f t="shared" si="1"/>
        <v>578.88</v>
      </c>
      <c r="M8" s="3">
        <f t="shared" si="2"/>
        <v>110.2</v>
      </c>
      <c r="N8" s="27">
        <f t="shared" si="3"/>
        <v>578.88</v>
      </c>
      <c r="O8" s="27">
        <f t="shared" si="4"/>
        <v>399.24</v>
      </c>
      <c r="P8" s="27">
        <v>80</v>
      </c>
      <c r="Q8" s="27">
        <v>1008.12</v>
      </c>
      <c r="R8" s="29"/>
    </row>
    <row r="9" customHeight="1" spans="17:17">
      <c r="Q9">
        <f>SUM(Q3:Q8)</f>
        <v>6198.72</v>
      </c>
    </row>
  </sheetData>
  <mergeCells count="6">
    <mergeCell ref="A1:B1"/>
    <mergeCell ref="C1:E1"/>
    <mergeCell ref="F1:H1"/>
    <mergeCell ref="I1:J1"/>
    <mergeCell ref="K1:M1"/>
    <mergeCell ref="N1:R1"/>
  </mergeCells>
  <pageMargins left="0.75" right="0.75" top="1" bottom="1" header="0.5" footer="0.5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6"/>
  <sheetViews>
    <sheetView workbookViewId="0">
      <selection activeCell="A1" sqref="A1:R5"/>
    </sheetView>
  </sheetViews>
  <sheetFormatPr defaultColWidth="9" defaultRowHeight="20" customHeight="1" outlineLevelRow="5"/>
  <cols>
    <col min="3" max="18" width="9" style="32"/>
  </cols>
  <sheetData>
    <row r="1" customHeight="1" spans="1:18">
      <c r="A1" s="1" t="s">
        <v>67</v>
      </c>
      <c r="B1" s="1"/>
      <c r="C1" s="2" t="s">
        <v>1</v>
      </c>
      <c r="D1" s="2"/>
      <c r="E1" s="2"/>
      <c r="F1" s="2" t="s">
        <v>2</v>
      </c>
      <c r="G1" s="2"/>
      <c r="H1" s="2"/>
      <c r="I1" s="2" t="s">
        <v>3</v>
      </c>
      <c r="J1" s="2"/>
      <c r="K1" s="2" t="s">
        <v>4</v>
      </c>
      <c r="L1" s="2"/>
      <c r="M1" s="2"/>
      <c r="N1" s="2" t="s">
        <v>5</v>
      </c>
      <c r="O1" s="2"/>
      <c r="P1" s="2"/>
      <c r="Q1" s="2"/>
      <c r="R1" s="2"/>
    </row>
    <row r="2" customHeight="1" spans="1:20">
      <c r="A2" s="3" t="s">
        <v>11</v>
      </c>
      <c r="B2" s="4" t="s">
        <v>12</v>
      </c>
      <c r="C2" s="5" t="s">
        <v>13</v>
      </c>
      <c r="D2" s="6" t="s">
        <v>14</v>
      </c>
      <c r="E2" s="6" t="s">
        <v>15</v>
      </c>
      <c r="F2" s="5" t="s">
        <v>13</v>
      </c>
      <c r="G2" s="6" t="s">
        <v>16</v>
      </c>
      <c r="H2" s="6" t="s">
        <v>17</v>
      </c>
      <c r="I2" s="5" t="s">
        <v>13</v>
      </c>
      <c r="J2" s="6" t="s">
        <v>18</v>
      </c>
      <c r="K2" s="5" t="s">
        <v>13</v>
      </c>
      <c r="L2" s="6" t="s">
        <v>19</v>
      </c>
      <c r="M2" s="6" t="s">
        <v>20</v>
      </c>
      <c r="N2" s="11" t="s">
        <v>21</v>
      </c>
      <c r="O2" s="11" t="s">
        <v>22</v>
      </c>
      <c r="P2" s="11" t="s">
        <v>23</v>
      </c>
      <c r="Q2" s="11" t="s">
        <v>24</v>
      </c>
      <c r="R2" s="12" t="s">
        <v>25</v>
      </c>
      <c r="T2" t="s">
        <v>23</v>
      </c>
    </row>
    <row r="3" customHeight="1" spans="1:21">
      <c r="A3" s="3">
        <v>1</v>
      </c>
      <c r="B3" s="4">
        <v>44013</v>
      </c>
      <c r="C3" s="5">
        <v>3613</v>
      </c>
      <c r="D3" s="6">
        <v>0</v>
      </c>
      <c r="E3" s="6">
        <f>C3*8%</f>
        <v>289.04</v>
      </c>
      <c r="F3" s="5">
        <v>3613</v>
      </c>
      <c r="G3" s="6">
        <v>0</v>
      </c>
      <c r="H3" s="6">
        <f>F3*0.2%</f>
        <v>7.226</v>
      </c>
      <c r="I3" s="5">
        <v>4713</v>
      </c>
      <c r="J3" s="6">
        <v>0</v>
      </c>
      <c r="K3" s="5">
        <v>5360</v>
      </c>
      <c r="L3" s="6">
        <f>K3*10.8%</f>
        <v>578.88</v>
      </c>
      <c r="M3" s="6">
        <f>K3*2%+3</f>
        <v>110.2</v>
      </c>
      <c r="N3" s="11">
        <f>D3+G3+J3+L3</f>
        <v>578.88</v>
      </c>
      <c r="O3" s="11">
        <f>M3+H3+E3</f>
        <v>406.466</v>
      </c>
      <c r="P3" s="11">
        <v>100</v>
      </c>
      <c r="Q3" s="11">
        <f>SUM(N3:P3)</f>
        <v>1085.346</v>
      </c>
      <c r="R3" s="12"/>
      <c r="T3" t="s">
        <v>68</v>
      </c>
      <c r="U3" t="s">
        <v>69</v>
      </c>
    </row>
    <row r="4" customHeight="1" spans="1:21">
      <c r="A4" s="3">
        <v>2</v>
      </c>
      <c r="B4" s="4">
        <v>44044</v>
      </c>
      <c r="C4" s="5">
        <v>3613</v>
      </c>
      <c r="D4" s="6">
        <v>0</v>
      </c>
      <c r="E4" s="6">
        <f>C4*8%</f>
        <v>289.04</v>
      </c>
      <c r="F4" s="5">
        <v>3613</v>
      </c>
      <c r="G4" s="6">
        <v>0</v>
      </c>
      <c r="H4" s="6">
        <f>F4*0.2%</f>
        <v>7.226</v>
      </c>
      <c r="I4" s="5">
        <v>4713</v>
      </c>
      <c r="J4" s="6">
        <v>0</v>
      </c>
      <c r="K4" s="5">
        <v>5360</v>
      </c>
      <c r="L4" s="6">
        <f>K4*10.8%</f>
        <v>578.88</v>
      </c>
      <c r="M4" s="6">
        <f>K4*2%+3</f>
        <v>110.2</v>
      </c>
      <c r="N4" s="11">
        <f>D4+G4+J4+L4</f>
        <v>578.88</v>
      </c>
      <c r="O4" s="11">
        <f>M4+H4+E4</f>
        <v>406.466</v>
      </c>
      <c r="P4" s="11">
        <v>100</v>
      </c>
      <c r="Q4" s="11">
        <f>SUM(N4:P4)</f>
        <v>1085.346</v>
      </c>
      <c r="R4" s="12"/>
      <c r="T4" t="s">
        <v>70</v>
      </c>
      <c r="U4" t="s">
        <v>70</v>
      </c>
    </row>
    <row r="5" customHeight="1" spans="1:21">
      <c r="A5" s="3">
        <v>3</v>
      </c>
      <c r="B5" s="4">
        <v>44075</v>
      </c>
      <c r="C5" s="5">
        <v>3613</v>
      </c>
      <c r="D5" s="6">
        <v>0</v>
      </c>
      <c r="E5" s="6">
        <f>C5*8%</f>
        <v>289.04</v>
      </c>
      <c r="F5" s="5">
        <v>3613</v>
      </c>
      <c r="G5" s="6">
        <v>0</v>
      </c>
      <c r="H5" s="6">
        <f>F5*0.2%</f>
        <v>7.226</v>
      </c>
      <c r="I5" s="5">
        <v>4713</v>
      </c>
      <c r="J5" s="6">
        <v>0</v>
      </c>
      <c r="K5" s="5">
        <v>5360</v>
      </c>
      <c r="L5" s="6">
        <f>K5*10.8%</f>
        <v>578.88</v>
      </c>
      <c r="M5" s="6">
        <f>K5*2%+3</f>
        <v>110.2</v>
      </c>
      <c r="N5" s="11">
        <f>D5+G5+J5+L5</f>
        <v>578.88</v>
      </c>
      <c r="O5" s="11">
        <f>M5+H5+E5</f>
        <v>406.466</v>
      </c>
      <c r="P5" s="11">
        <v>100</v>
      </c>
      <c r="Q5" s="11">
        <f>SUM(N5:P5)</f>
        <v>1085.346</v>
      </c>
      <c r="R5" s="12"/>
      <c r="T5" t="s">
        <v>71</v>
      </c>
      <c r="U5" t="s">
        <v>71</v>
      </c>
    </row>
    <row r="6" customHeight="1" spans="17:17">
      <c r="Q6" s="32">
        <f>SUM(Q3:Q5)</f>
        <v>3256.038</v>
      </c>
    </row>
  </sheetData>
  <mergeCells count="6">
    <mergeCell ref="A1:B1"/>
    <mergeCell ref="C1:E1"/>
    <mergeCell ref="F1:H1"/>
    <mergeCell ref="I1:J1"/>
    <mergeCell ref="K1:M1"/>
    <mergeCell ref="N1:R1"/>
  </mergeCells>
  <pageMargins left="0.75" right="0.75" top="1" bottom="1" header="0.5" footer="0.5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4"/>
  <sheetViews>
    <sheetView workbookViewId="0">
      <selection activeCell="O24" sqref="O24"/>
    </sheetView>
  </sheetViews>
  <sheetFormatPr defaultColWidth="9" defaultRowHeight="20" customHeight="1" outlineLevelRow="3"/>
  <cols>
    <col min="20" max="20" width="13.125" customWidth="1"/>
  </cols>
  <sheetData>
    <row r="1" customHeight="1" spans="1:18">
      <c r="A1" s="1" t="s">
        <v>67</v>
      </c>
      <c r="B1" s="1"/>
      <c r="C1" s="2" t="s">
        <v>1</v>
      </c>
      <c r="D1" s="2"/>
      <c r="E1" s="2"/>
      <c r="F1" s="2" t="s">
        <v>2</v>
      </c>
      <c r="G1" s="2"/>
      <c r="H1" s="2"/>
      <c r="I1" s="2" t="s">
        <v>3</v>
      </c>
      <c r="J1" s="2"/>
      <c r="K1" s="2" t="s">
        <v>4</v>
      </c>
      <c r="L1" s="2"/>
      <c r="M1" s="2"/>
      <c r="N1" s="2" t="s">
        <v>5</v>
      </c>
      <c r="O1" s="2"/>
      <c r="P1" s="2"/>
      <c r="Q1" s="2"/>
      <c r="R1" s="2"/>
    </row>
    <row r="2" customHeight="1" spans="1:21">
      <c r="A2" s="3" t="s">
        <v>11</v>
      </c>
      <c r="B2" s="4" t="s">
        <v>12</v>
      </c>
      <c r="C2" s="5" t="s">
        <v>13</v>
      </c>
      <c r="D2" s="6" t="s">
        <v>14</v>
      </c>
      <c r="E2" s="6" t="s">
        <v>15</v>
      </c>
      <c r="F2" s="5" t="s">
        <v>13</v>
      </c>
      <c r="G2" s="6" t="s">
        <v>16</v>
      </c>
      <c r="H2" s="6" t="s">
        <v>17</v>
      </c>
      <c r="I2" s="5" t="s">
        <v>13</v>
      </c>
      <c r="J2" s="6" t="s">
        <v>18</v>
      </c>
      <c r="K2" s="5" t="s">
        <v>13</v>
      </c>
      <c r="L2" s="6" t="s">
        <v>19</v>
      </c>
      <c r="M2" s="6" t="s">
        <v>20</v>
      </c>
      <c r="N2" s="11" t="s">
        <v>21</v>
      </c>
      <c r="O2" s="11" t="s">
        <v>22</v>
      </c>
      <c r="P2" s="11" t="s">
        <v>23</v>
      </c>
      <c r="Q2" s="11" t="s">
        <v>24</v>
      </c>
      <c r="R2" s="12" t="s">
        <v>25</v>
      </c>
      <c r="T2" t="s">
        <v>72</v>
      </c>
      <c r="U2" t="s">
        <v>73</v>
      </c>
    </row>
    <row r="3" customHeight="1" spans="1:21">
      <c r="A3" s="3">
        <v>1</v>
      </c>
      <c r="B3" s="4">
        <v>44013</v>
      </c>
      <c r="C3" s="5">
        <v>3613</v>
      </c>
      <c r="D3" s="6">
        <v>0</v>
      </c>
      <c r="E3" s="6">
        <f>C3*8%</f>
        <v>289.04</v>
      </c>
      <c r="F3" s="5">
        <v>3613</v>
      </c>
      <c r="G3" s="6">
        <v>0</v>
      </c>
      <c r="H3" s="6">
        <f>F3*0.2%</f>
        <v>7.226</v>
      </c>
      <c r="I3" s="5">
        <v>4713</v>
      </c>
      <c r="J3" s="6">
        <v>0</v>
      </c>
      <c r="K3" s="5">
        <v>5360</v>
      </c>
      <c r="L3" s="6">
        <f>K3*10.8%</f>
        <v>578.88</v>
      </c>
      <c r="M3" s="6">
        <f>K3*2%+3</f>
        <v>110.2</v>
      </c>
      <c r="N3" s="11">
        <f>D3+G3+J3+L3</f>
        <v>578.88</v>
      </c>
      <c r="O3" s="11">
        <f>M3+H3+E3</f>
        <v>406.466</v>
      </c>
      <c r="P3" s="11">
        <v>100</v>
      </c>
      <c r="Q3" s="11">
        <f>SUM(N3:P3)</f>
        <v>1085.346</v>
      </c>
      <c r="R3" s="12"/>
      <c r="T3">
        <v>100</v>
      </c>
      <c r="U3">
        <v>0</v>
      </c>
    </row>
    <row r="4" customHeight="1" spans="17:17">
      <c r="Q4">
        <v>1085.35</v>
      </c>
    </row>
  </sheetData>
  <mergeCells count="6">
    <mergeCell ref="A1:B1"/>
    <mergeCell ref="C1:E1"/>
    <mergeCell ref="F1:H1"/>
    <mergeCell ref="I1:J1"/>
    <mergeCell ref="K1:M1"/>
    <mergeCell ref="N1:R1"/>
  </mergeCells>
  <pageMargins left="0.75" right="0.75" top="1" bottom="1" header="0.5" footer="0.5"/>
  <headerFooter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AG13"/>
  <sheetViews>
    <sheetView workbookViewId="0">
      <selection activeCell="G12" sqref="G12"/>
    </sheetView>
  </sheetViews>
  <sheetFormatPr defaultColWidth="9" defaultRowHeight="20" customHeight="1"/>
  <cols>
    <col min="17" max="17" width="9.375"/>
    <col min="23" max="23" width="15.5" customWidth="1"/>
    <col min="31" max="31" width="16.375" customWidth="1"/>
    <col min="32" max="32" width="16.5" customWidth="1"/>
    <col min="33" max="33" width="20.875" customWidth="1"/>
  </cols>
  <sheetData>
    <row r="1" customHeight="1" spans="1:33">
      <c r="A1" s="1" t="s">
        <v>67</v>
      </c>
      <c r="B1" s="1"/>
      <c r="C1" s="25" t="s">
        <v>1</v>
      </c>
      <c r="D1" s="25"/>
      <c r="E1" s="25"/>
      <c r="F1" s="25" t="s">
        <v>2</v>
      </c>
      <c r="G1" s="25"/>
      <c r="H1" s="25"/>
      <c r="I1" s="25" t="s">
        <v>3</v>
      </c>
      <c r="J1" s="25"/>
      <c r="K1" s="25" t="s">
        <v>4</v>
      </c>
      <c r="L1" s="25"/>
      <c r="M1" s="25"/>
      <c r="N1" s="25" t="s">
        <v>5</v>
      </c>
      <c r="O1" s="25"/>
      <c r="P1" s="25"/>
      <c r="Q1" s="25"/>
      <c r="R1" s="25"/>
      <c r="T1" s="24" t="s">
        <v>74</v>
      </c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</row>
    <row r="2" customHeight="1" spans="1:33">
      <c r="A2" s="3" t="s">
        <v>11</v>
      </c>
      <c r="B2" s="4" t="s">
        <v>12</v>
      </c>
      <c r="C2" s="26" t="s">
        <v>13</v>
      </c>
      <c r="D2" s="3" t="s">
        <v>14</v>
      </c>
      <c r="E2" s="3" t="s">
        <v>15</v>
      </c>
      <c r="F2" s="26" t="s">
        <v>13</v>
      </c>
      <c r="G2" s="3" t="s">
        <v>16</v>
      </c>
      <c r="H2" s="3" t="s">
        <v>17</v>
      </c>
      <c r="I2" s="26" t="s">
        <v>13</v>
      </c>
      <c r="J2" s="3" t="s">
        <v>18</v>
      </c>
      <c r="K2" s="26" t="s">
        <v>13</v>
      </c>
      <c r="L2" s="3" t="s">
        <v>19</v>
      </c>
      <c r="M2" s="3" t="s">
        <v>20</v>
      </c>
      <c r="N2" s="27" t="s">
        <v>21</v>
      </c>
      <c r="O2" s="27" t="s">
        <v>22</v>
      </c>
      <c r="P2" s="27" t="s">
        <v>23</v>
      </c>
      <c r="Q2" s="27" t="s">
        <v>24</v>
      </c>
      <c r="R2" s="29" t="s">
        <v>25</v>
      </c>
      <c r="AD2" s="31"/>
      <c r="AE2" s="30"/>
      <c r="AF2" s="30"/>
      <c r="AG2" s="31"/>
    </row>
    <row r="3" customHeight="1" spans="1:33">
      <c r="A3" s="3">
        <v>1</v>
      </c>
      <c r="B3" s="4">
        <v>43983</v>
      </c>
      <c r="C3" s="5">
        <v>5000</v>
      </c>
      <c r="D3" s="6">
        <v>0</v>
      </c>
      <c r="E3" s="6">
        <v>400</v>
      </c>
      <c r="F3" s="5">
        <v>5000</v>
      </c>
      <c r="G3" s="6">
        <v>0</v>
      </c>
      <c r="H3" s="6">
        <v>10</v>
      </c>
      <c r="I3" s="5">
        <v>5000</v>
      </c>
      <c r="J3" s="6">
        <v>0</v>
      </c>
      <c r="K3" s="5">
        <v>5557</v>
      </c>
      <c r="L3" s="6">
        <f>K3*10.8%/2</f>
        <v>300.078</v>
      </c>
      <c r="M3" s="6">
        <v>114.14</v>
      </c>
      <c r="N3" s="11">
        <f>D3+G3+J3+L3</f>
        <v>300.078</v>
      </c>
      <c r="O3" s="11">
        <f>M3+H3+E3</f>
        <v>524.14</v>
      </c>
      <c r="P3" s="11">
        <v>120</v>
      </c>
      <c r="Q3" s="11">
        <f>SUM(N3:P3)</f>
        <v>944.218</v>
      </c>
      <c r="R3" s="12"/>
      <c r="T3" s="22" t="s">
        <v>75</v>
      </c>
      <c r="U3" s="23" t="s">
        <v>6</v>
      </c>
      <c r="V3" s="23" t="s">
        <v>76</v>
      </c>
      <c r="W3" s="23" t="s">
        <v>77</v>
      </c>
      <c r="X3" s="23" t="s">
        <v>78</v>
      </c>
      <c r="Y3" s="23"/>
      <c r="Z3" s="23"/>
      <c r="AA3" s="23" t="s">
        <v>79</v>
      </c>
      <c r="AB3" s="23"/>
      <c r="AC3" s="23"/>
      <c r="AD3" s="23" t="s">
        <v>80</v>
      </c>
      <c r="AE3" s="22" t="s">
        <v>81</v>
      </c>
      <c r="AF3" s="22" t="s">
        <v>82</v>
      </c>
      <c r="AG3" s="23" t="s">
        <v>83</v>
      </c>
    </row>
    <row r="4" customHeight="1" spans="1:33">
      <c r="A4" s="3">
        <v>2</v>
      </c>
      <c r="B4" s="4">
        <v>44013</v>
      </c>
      <c r="C4" s="5">
        <v>5000</v>
      </c>
      <c r="D4" s="6">
        <v>0</v>
      </c>
      <c r="E4" s="6">
        <f>C4*8%</f>
        <v>400</v>
      </c>
      <c r="F4" s="5">
        <v>5000</v>
      </c>
      <c r="G4" s="6">
        <v>0</v>
      </c>
      <c r="H4" s="6">
        <f>F4*0.2%</f>
        <v>10</v>
      </c>
      <c r="I4" s="5">
        <v>5000</v>
      </c>
      <c r="J4" s="6">
        <v>0</v>
      </c>
      <c r="K4" s="5">
        <v>5360</v>
      </c>
      <c r="L4" s="6">
        <f>K4*10.8%</f>
        <v>578.88</v>
      </c>
      <c r="M4" s="6">
        <f>K4*2%+3</f>
        <v>110.2</v>
      </c>
      <c r="N4" s="11">
        <f>D4+G4+J4+L4</f>
        <v>578.88</v>
      </c>
      <c r="O4" s="11">
        <f>M4+H4+E4</f>
        <v>520.2</v>
      </c>
      <c r="P4" s="11">
        <v>120</v>
      </c>
      <c r="Q4" s="11">
        <f>SUM(N4:P4)</f>
        <v>1219.08</v>
      </c>
      <c r="R4" s="12"/>
      <c r="T4" s="30"/>
      <c r="U4" s="31"/>
      <c r="V4" s="31"/>
      <c r="W4" s="31"/>
      <c r="X4" s="23" t="s">
        <v>84</v>
      </c>
      <c r="Y4" s="23" t="s">
        <v>85</v>
      </c>
      <c r="Z4" s="23" t="s">
        <v>47</v>
      </c>
      <c r="AA4" s="23" t="s">
        <v>84</v>
      </c>
      <c r="AB4" s="23" t="s">
        <v>85</v>
      </c>
      <c r="AC4" s="23" t="s">
        <v>47</v>
      </c>
      <c r="AD4" s="23"/>
      <c r="AE4" s="22"/>
      <c r="AF4" s="22"/>
      <c r="AG4" s="23"/>
    </row>
    <row r="5" customHeight="1" spans="1:33">
      <c r="A5" s="3">
        <v>3</v>
      </c>
      <c r="B5" s="4">
        <v>44044</v>
      </c>
      <c r="C5" s="5">
        <v>5000</v>
      </c>
      <c r="D5" s="6">
        <v>0</v>
      </c>
      <c r="E5" s="6">
        <f>C5*8%</f>
        <v>400</v>
      </c>
      <c r="F5" s="5">
        <v>5000</v>
      </c>
      <c r="G5" s="6">
        <v>0</v>
      </c>
      <c r="H5" s="6">
        <f>F5*0.2%</f>
        <v>10</v>
      </c>
      <c r="I5" s="5">
        <v>5000</v>
      </c>
      <c r="J5" s="6">
        <v>0</v>
      </c>
      <c r="K5" s="5">
        <v>5360</v>
      </c>
      <c r="L5" s="6">
        <f>K5*10.8%</f>
        <v>578.88</v>
      </c>
      <c r="M5" s="6">
        <f>K5*2%+3</f>
        <v>110.2</v>
      </c>
      <c r="N5" s="11">
        <f>D5+G5+J5+L5</f>
        <v>578.88</v>
      </c>
      <c r="O5" s="11">
        <f>M5+H5+E5</f>
        <v>520.2</v>
      </c>
      <c r="P5" s="11">
        <v>120</v>
      </c>
      <c r="Q5" s="11">
        <f>SUM(N5:P5)</f>
        <v>1219.08</v>
      </c>
      <c r="R5" s="12"/>
      <c r="T5" s="22" t="s">
        <v>86</v>
      </c>
      <c r="U5" s="23" t="s">
        <v>87</v>
      </c>
      <c r="V5" s="23">
        <v>5000</v>
      </c>
      <c r="W5" s="23">
        <v>5500</v>
      </c>
      <c r="X5" s="23">
        <f>D3+G3+J3+L3</f>
        <v>300.078</v>
      </c>
      <c r="Y5" s="23">
        <f>E3+H3+M3</f>
        <v>524.14</v>
      </c>
      <c r="Z5" s="23">
        <f>SUM(X5:Y5)</f>
        <v>824.218</v>
      </c>
      <c r="AA5" s="23">
        <v>0</v>
      </c>
      <c r="AB5" s="23">
        <v>0</v>
      </c>
      <c r="AC5" s="23">
        <f t="shared" ref="AC5:AC8" si="0">AA5+AB5</f>
        <v>0</v>
      </c>
      <c r="AD5" s="23">
        <f>V5-Y5-AB5</f>
        <v>4475.86</v>
      </c>
      <c r="AE5" s="22"/>
      <c r="AF5" s="22"/>
      <c r="AG5" s="23"/>
    </row>
    <row r="6" customHeight="1" spans="1:33">
      <c r="A6" s="3">
        <v>4</v>
      </c>
      <c r="B6" s="4">
        <v>44075</v>
      </c>
      <c r="C6" s="5">
        <v>5000</v>
      </c>
      <c r="D6" s="6">
        <v>0</v>
      </c>
      <c r="E6" s="6">
        <f>C6*8%</f>
        <v>400</v>
      </c>
      <c r="F6" s="5">
        <v>5000</v>
      </c>
      <c r="G6" s="6">
        <v>0</v>
      </c>
      <c r="H6" s="6">
        <f>F6*0.2%</f>
        <v>10</v>
      </c>
      <c r="I6" s="5">
        <v>5000</v>
      </c>
      <c r="J6" s="6">
        <v>0</v>
      </c>
      <c r="K6" s="5">
        <v>5360</v>
      </c>
      <c r="L6" s="6">
        <f>K6*10.8%</f>
        <v>578.88</v>
      </c>
      <c r="M6" s="6">
        <f>K6*2%+3</f>
        <v>110.2</v>
      </c>
      <c r="N6" s="11">
        <f>D6+G6+J6+L6</f>
        <v>578.88</v>
      </c>
      <c r="O6" s="11">
        <f>M6+H6+E6</f>
        <v>520.2</v>
      </c>
      <c r="P6" s="11">
        <v>120</v>
      </c>
      <c r="Q6" s="11">
        <f>SUM(N6:P6)</f>
        <v>1219.08</v>
      </c>
      <c r="R6" s="12"/>
      <c r="T6" s="22" t="s">
        <v>88</v>
      </c>
      <c r="U6" s="23" t="s">
        <v>87</v>
      </c>
      <c r="V6" s="23">
        <v>5000</v>
      </c>
      <c r="W6" s="23">
        <v>5500</v>
      </c>
      <c r="X6" s="23">
        <f>D4+G4+J4+L4</f>
        <v>578.88</v>
      </c>
      <c r="Y6" s="23">
        <f>E4+H4+M4</f>
        <v>520.2</v>
      </c>
      <c r="Z6" s="23">
        <f>SUM(X6:Y6)</f>
        <v>1099.08</v>
      </c>
      <c r="AA6" s="23">
        <v>0</v>
      </c>
      <c r="AB6" s="23">
        <v>0</v>
      </c>
      <c r="AC6" s="23">
        <f t="shared" si="0"/>
        <v>0</v>
      </c>
      <c r="AD6" s="23">
        <f>V6-Y6-AB6</f>
        <v>4479.8</v>
      </c>
      <c r="AE6" s="22"/>
      <c r="AF6" s="22"/>
      <c r="AG6" s="23"/>
    </row>
    <row r="7" customHeight="1" spans="17:33">
      <c r="Q7" s="32">
        <f>SUM(Q3:Q6)</f>
        <v>4601.458</v>
      </c>
      <c r="T7" s="22" t="s">
        <v>89</v>
      </c>
      <c r="U7" s="23" t="s">
        <v>87</v>
      </c>
      <c r="V7" s="23">
        <v>5000</v>
      </c>
      <c r="W7" s="23">
        <v>5500</v>
      </c>
      <c r="X7" s="23">
        <f>D5+G5+J5+L5</f>
        <v>578.88</v>
      </c>
      <c r="Y7" s="23">
        <f>E5+H5+M5</f>
        <v>520.2</v>
      </c>
      <c r="Z7" s="23">
        <f>SUM(X7:Y7)</f>
        <v>1099.08</v>
      </c>
      <c r="AA7" s="23">
        <v>0</v>
      </c>
      <c r="AB7" s="23">
        <v>0</v>
      </c>
      <c r="AC7" s="23">
        <f t="shared" si="0"/>
        <v>0</v>
      </c>
      <c r="AD7" s="23">
        <f>V7-Y7-AB7</f>
        <v>4479.8</v>
      </c>
      <c r="AE7" s="22"/>
      <c r="AF7" s="22"/>
      <c r="AG7" s="23"/>
    </row>
    <row r="8" customHeight="1" spans="20:33">
      <c r="T8" s="7" t="s">
        <v>90</v>
      </c>
      <c r="U8" s="23" t="s">
        <v>87</v>
      </c>
      <c r="V8" s="23">
        <v>5000</v>
      </c>
      <c r="W8" s="23">
        <v>5000</v>
      </c>
      <c r="X8" s="23">
        <f>D6+G6+J6+L6</f>
        <v>578.88</v>
      </c>
      <c r="Y8" s="23">
        <f>E6+H6+M6</f>
        <v>520.2</v>
      </c>
      <c r="Z8" s="23">
        <f>SUM(X8:Y8)</f>
        <v>1099.08</v>
      </c>
      <c r="AA8" s="23">
        <v>0</v>
      </c>
      <c r="AB8" s="23">
        <v>0</v>
      </c>
      <c r="AC8" s="23">
        <f t="shared" si="0"/>
        <v>0</v>
      </c>
      <c r="AD8" s="23">
        <f>V8-Y8-AB8</f>
        <v>4479.8</v>
      </c>
      <c r="AE8" s="7"/>
      <c r="AF8" s="7"/>
      <c r="AG8" s="7"/>
    </row>
    <row r="9" customHeight="1" spans="1:6">
      <c r="A9" s="7" t="s">
        <v>91</v>
      </c>
      <c r="B9" s="7"/>
      <c r="C9" s="8" t="s">
        <v>92</v>
      </c>
      <c r="D9" s="8"/>
      <c r="E9" s="8"/>
      <c r="F9" s="9"/>
    </row>
    <row r="10" customHeight="1" spans="1:18">
      <c r="A10" s="7" t="s">
        <v>93</v>
      </c>
      <c r="B10" s="7"/>
      <c r="C10" s="9"/>
      <c r="D10" s="9"/>
      <c r="E10" s="9"/>
      <c r="F10" s="9"/>
      <c r="I10" s="28" t="s">
        <v>94</v>
      </c>
      <c r="J10" s="28"/>
      <c r="K10" s="28"/>
      <c r="L10" s="28"/>
      <c r="M10" s="28"/>
      <c r="N10" s="28"/>
      <c r="O10" s="28"/>
      <c r="P10" s="28"/>
      <c r="Q10" s="28"/>
      <c r="R10" s="28"/>
    </row>
    <row r="11" customHeight="1" spans="1:6">
      <c r="A11" s="7" t="s">
        <v>95</v>
      </c>
      <c r="B11" s="9"/>
      <c r="C11" s="9"/>
      <c r="D11" s="9"/>
      <c r="E11" s="9"/>
      <c r="F11" s="9"/>
    </row>
    <row r="12" customHeight="1" spans="1:6">
      <c r="A12" s="86" t="s">
        <v>96</v>
      </c>
      <c r="B12" s="7"/>
      <c r="C12" s="9"/>
      <c r="D12" s="9"/>
      <c r="E12" s="9"/>
      <c r="F12" s="9"/>
    </row>
    <row r="13" customHeight="1" spans="1:6">
      <c r="A13" s="10" t="s">
        <v>97</v>
      </c>
      <c r="B13" s="10"/>
      <c r="C13" s="10"/>
      <c r="D13" s="10"/>
      <c r="E13" s="10"/>
      <c r="F13" s="10"/>
    </row>
  </sheetData>
  <mergeCells count="23">
    <mergeCell ref="A1:B1"/>
    <mergeCell ref="C1:E1"/>
    <mergeCell ref="F1:H1"/>
    <mergeCell ref="I1:J1"/>
    <mergeCell ref="K1:M1"/>
    <mergeCell ref="N1:R1"/>
    <mergeCell ref="T1:AG1"/>
    <mergeCell ref="X3:Z3"/>
    <mergeCell ref="AA3:AC3"/>
    <mergeCell ref="A9:B9"/>
    <mergeCell ref="C9:E9"/>
    <mergeCell ref="A10:B10"/>
    <mergeCell ref="I10:R10"/>
    <mergeCell ref="A12:B12"/>
    <mergeCell ref="A13:F13"/>
    <mergeCell ref="T3:T4"/>
    <mergeCell ref="U3:U4"/>
    <mergeCell ref="V3:V4"/>
    <mergeCell ref="W3:W4"/>
    <mergeCell ref="AD3:AD4"/>
    <mergeCell ref="AE3:AE4"/>
    <mergeCell ref="AF3:AF4"/>
    <mergeCell ref="AG3:AG4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L12"/>
  <sheetViews>
    <sheetView topLeftCell="T1" workbookViewId="0">
      <selection activeCell="Y1" sqref="Y1:AL6"/>
    </sheetView>
  </sheetViews>
  <sheetFormatPr defaultColWidth="9" defaultRowHeight="20" customHeight="1"/>
  <cols>
    <col min="25" max="25" width="6.25" style="22" customWidth="1"/>
    <col min="26" max="27" width="9" style="23"/>
    <col min="28" max="28" width="13.375" style="23" customWidth="1"/>
    <col min="29" max="30" width="10.125" style="23" customWidth="1"/>
    <col min="31" max="31" width="8.625" style="23" customWidth="1"/>
    <col min="32" max="35" width="9" style="23"/>
    <col min="36" max="36" width="19.125" style="22" customWidth="1"/>
    <col min="37" max="37" width="16.75" style="22" customWidth="1"/>
    <col min="38" max="38" width="19.75" style="23" customWidth="1"/>
    <col min="39" max="44" width="9" style="23"/>
  </cols>
  <sheetData>
    <row r="1" customHeight="1" spans="1:38">
      <c r="A1" s="1" t="s">
        <v>98</v>
      </c>
      <c r="B1" s="1"/>
      <c r="C1" s="2" t="s">
        <v>1</v>
      </c>
      <c r="D1" s="2"/>
      <c r="E1" s="2"/>
      <c r="F1" s="2" t="s">
        <v>2</v>
      </c>
      <c r="G1" s="2"/>
      <c r="H1" s="2"/>
      <c r="I1" s="2" t="s">
        <v>3</v>
      </c>
      <c r="J1" s="2"/>
      <c r="K1" s="2" t="s">
        <v>4</v>
      </c>
      <c r="L1" s="2"/>
      <c r="M1" s="2"/>
      <c r="N1" s="2" t="s">
        <v>40</v>
      </c>
      <c r="O1" s="2"/>
      <c r="P1" s="2"/>
      <c r="Q1" s="2" t="s">
        <v>5</v>
      </c>
      <c r="R1" s="2"/>
      <c r="S1" s="2"/>
      <c r="T1" s="2"/>
      <c r="U1" s="2"/>
      <c r="V1" s="2"/>
      <c r="Y1" s="24" t="s">
        <v>74</v>
      </c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</row>
    <row r="2" customHeight="1" spans="1:38">
      <c r="A2" s="3" t="s">
        <v>11</v>
      </c>
      <c r="B2" s="4" t="s">
        <v>12</v>
      </c>
      <c r="C2" s="5" t="s">
        <v>13</v>
      </c>
      <c r="D2" s="6" t="s">
        <v>14</v>
      </c>
      <c r="E2" s="6" t="s">
        <v>15</v>
      </c>
      <c r="F2" s="5" t="s">
        <v>13</v>
      </c>
      <c r="G2" s="6" t="s">
        <v>16</v>
      </c>
      <c r="H2" s="6" t="s">
        <v>17</v>
      </c>
      <c r="I2" s="5" t="s">
        <v>13</v>
      </c>
      <c r="J2" s="6" t="s">
        <v>18</v>
      </c>
      <c r="K2" s="5" t="s">
        <v>13</v>
      </c>
      <c r="L2" s="6" t="s">
        <v>19</v>
      </c>
      <c r="M2" s="6" t="s">
        <v>20</v>
      </c>
      <c r="N2" s="5" t="s">
        <v>13</v>
      </c>
      <c r="O2" s="6" t="s">
        <v>99</v>
      </c>
      <c r="P2" s="6" t="s">
        <v>100</v>
      </c>
      <c r="Q2" s="11" t="s">
        <v>21</v>
      </c>
      <c r="R2" s="11" t="s">
        <v>22</v>
      </c>
      <c r="S2" s="11" t="s">
        <v>23</v>
      </c>
      <c r="T2" s="11" t="s">
        <v>80</v>
      </c>
      <c r="U2" s="11" t="s">
        <v>24</v>
      </c>
      <c r="V2" s="12" t="s">
        <v>25</v>
      </c>
      <c r="Y2" s="22" t="s">
        <v>75</v>
      </c>
      <c r="Z2" s="23" t="s">
        <v>6</v>
      </c>
      <c r="AA2" s="23" t="s">
        <v>76</v>
      </c>
      <c r="AB2" s="23" t="s">
        <v>77</v>
      </c>
      <c r="AC2" s="23" t="s">
        <v>78</v>
      </c>
      <c r="AF2" s="23" t="s">
        <v>79</v>
      </c>
      <c r="AI2" s="23" t="s">
        <v>80</v>
      </c>
      <c r="AJ2" s="22" t="s">
        <v>81</v>
      </c>
      <c r="AK2" s="22" t="s">
        <v>82</v>
      </c>
      <c r="AL2" s="23" t="s">
        <v>83</v>
      </c>
    </row>
    <row r="3" customHeight="1" spans="1:34">
      <c r="A3" s="3">
        <v>1</v>
      </c>
      <c r="B3" s="4">
        <v>44013</v>
      </c>
      <c r="C3" s="5">
        <v>5500</v>
      </c>
      <c r="D3" s="6">
        <v>0</v>
      </c>
      <c r="E3" s="6">
        <f>C3*8%</f>
        <v>440</v>
      </c>
      <c r="F3" s="5">
        <v>5500</v>
      </c>
      <c r="G3" s="6">
        <v>0</v>
      </c>
      <c r="H3" s="6">
        <v>0</v>
      </c>
      <c r="I3" s="5">
        <v>5500</v>
      </c>
      <c r="J3" s="6">
        <v>0</v>
      </c>
      <c r="K3" s="5">
        <v>5500</v>
      </c>
      <c r="L3" s="6">
        <f>K3*10.8%</f>
        <v>594</v>
      </c>
      <c r="M3" s="6">
        <f>K3*2%+3</f>
        <v>113</v>
      </c>
      <c r="N3" s="5">
        <v>5500</v>
      </c>
      <c r="O3" s="6">
        <f>N3*5%</f>
        <v>275</v>
      </c>
      <c r="P3" s="6">
        <f>N3*5%</f>
        <v>275</v>
      </c>
      <c r="Q3" s="11">
        <f>O3+L3+J3+G3+D3</f>
        <v>869</v>
      </c>
      <c r="R3" s="11">
        <f>P3+M3+H3+E3</f>
        <v>828</v>
      </c>
      <c r="S3" s="11">
        <v>120</v>
      </c>
      <c r="T3" s="11">
        <v>4672</v>
      </c>
      <c r="U3" s="11">
        <f>SUM(Q3:T3)</f>
        <v>6489</v>
      </c>
      <c r="V3" s="12"/>
      <c r="AC3" s="23" t="s">
        <v>84</v>
      </c>
      <c r="AD3" s="23" t="s">
        <v>85</v>
      </c>
      <c r="AE3" s="23" t="s">
        <v>47</v>
      </c>
      <c r="AF3" s="23" t="s">
        <v>84</v>
      </c>
      <c r="AG3" s="23" t="s">
        <v>85</v>
      </c>
      <c r="AH3" s="23" t="s">
        <v>47</v>
      </c>
    </row>
    <row r="4" customHeight="1" spans="1:38">
      <c r="A4" s="3">
        <v>2</v>
      </c>
      <c r="B4" s="4">
        <v>44044</v>
      </c>
      <c r="C4" s="5">
        <v>5500</v>
      </c>
      <c r="D4" s="6">
        <v>0</v>
      </c>
      <c r="E4" s="6">
        <f>C4*8%</f>
        <v>440</v>
      </c>
      <c r="F4" s="5">
        <v>5500</v>
      </c>
      <c r="G4" s="6">
        <v>0</v>
      </c>
      <c r="H4" s="6">
        <v>0</v>
      </c>
      <c r="I4" s="5">
        <v>5500</v>
      </c>
      <c r="J4" s="6">
        <v>0</v>
      </c>
      <c r="K4" s="5">
        <v>5500</v>
      </c>
      <c r="L4" s="6">
        <f>K4*10.8%</f>
        <v>594</v>
      </c>
      <c r="M4" s="6">
        <f>K4*2%+3</f>
        <v>113</v>
      </c>
      <c r="N4" s="5">
        <v>5500</v>
      </c>
      <c r="O4" s="6">
        <f>N4*5%</f>
        <v>275</v>
      </c>
      <c r="P4" s="6">
        <f>N4*5%</f>
        <v>275</v>
      </c>
      <c r="Q4" s="11">
        <f>O4+L4+J4+G4+D4</f>
        <v>869</v>
      </c>
      <c r="R4" s="11">
        <f>P4+M4+H4+E4</f>
        <v>828</v>
      </c>
      <c r="S4" s="11">
        <v>120</v>
      </c>
      <c r="T4" s="11">
        <v>4672</v>
      </c>
      <c r="U4" s="11">
        <f>SUM(Q4:T4)</f>
        <v>6489</v>
      </c>
      <c r="V4" s="12"/>
      <c r="Y4" s="22" t="s">
        <v>88</v>
      </c>
      <c r="Z4" s="23" t="s">
        <v>101</v>
      </c>
      <c r="AA4" s="23">
        <v>5500</v>
      </c>
      <c r="AB4" s="23">
        <v>5500</v>
      </c>
      <c r="AC4" s="23">
        <f>G3+D3+J3+L3</f>
        <v>594</v>
      </c>
      <c r="AD4" s="23">
        <f>E3+H3+M3</f>
        <v>553</v>
      </c>
      <c r="AE4" s="23">
        <f>AC4+AD4</f>
        <v>1147</v>
      </c>
      <c r="AF4" s="23">
        <v>275</v>
      </c>
      <c r="AG4" s="23">
        <v>275</v>
      </c>
      <c r="AH4" s="23">
        <f>AF4+AG4</f>
        <v>550</v>
      </c>
      <c r="AI4" s="23">
        <f>AA4-AD4-AG4</f>
        <v>4672</v>
      </c>
      <c r="AJ4" s="22">
        <v>4.11503198604023e+17</v>
      </c>
      <c r="AK4" s="22">
        <v>6214680016174860</v>
      </c>
      <c r="AL4" s="23" t="s">
        <v>102</v>
      </c>
    </row>
    <row r="5" customHeight="1" spans="1:38">
      <c r="A5" s="3">
        <v>3</v>
      </c>
      <c r="B5" s="4">
        <v>44075</v>
      </c>
      <c r="C5" s="5">
        <v>5500</v>
      </c>
      <c r="D5" s="6">
        <v>0</v>
      </c>
      <c r="E5" s="6">
        <f>C5*8%</f>
        <v>440</v>
      </c>
      <c r="F5" s="5">
        <v>5500</v>
      </c>
      <c r="G5" s="6">
        <v>0</v>
      </c>
      <c r="H5" s="6">
        <v>0</v>
      </c>
      <c r="I5" s="5">
        <v>5500</v>
      </c>
      <c r="J5" s="6">
        <v>0</v>
      </c>
      <c r="K5" s="5">
        <v>5500</v>
      </c>
      <c r="L5" s="6">
        <f>K5*10.8%</f>
        <v>594</v>
      </c>
      <c r="M5" s="6">
        <f>K5*2%+3</f>
        <v>113</v>
      </c>
      <c r="N5" s="5">
        <v>5500</v>
      </c>
      <c r="O5" s="6">
        <f>N5*5%</f>
        <v>275</v>
      </c>
      <c r="P5" s="6">
        <f>N5*5%</f>
        <v>275</v>
      </c>
      <c r="Q5" s="11">
        <f>O5+L5+J5+G5+D5</f>
        <v>869</v>
      </c>
      <c r="R5" s="11">
        <f>P5+M5+H5+E5</f>
        <v>828</v>
      </c>
      <c r="S5" s="11">
        <v>120</v>
      </c>
      <c r="T5" s="11">
        <v>4672</v>
      </c>
      <c r="U5" s="11">
        <f>SUM(Q5:T5)</f>
        <v>6489</v>
      </c>
      <c r="V5" s="12"/>
      <c r="Y5" s="22" t="s">
        <v>89</v>
      </c>
      <c r="Z5" s="23" t="s">
        <v>101</v>
      </c>
      <c r="AA5" s="23">
        <v>5500</v>
      </c>
      <c r="AB5" s="23">
        <v>5500</v>
      </c>
      <c r="AC5" s="23">
        <f>G4+D4+J4+L4</f>
        <v>594</v>
      </c>
      <c r="AD5" s="23">
        <f>E4+H4+M4</f>
        <v>553</v>
      </c>
      <c r="AE5" s="23">
        <f>AC5+AD5</f>
        <v>1147</v>
      </c>
      <c r="AF5" s="23">
        <v>275</v>
      </c>
      <c r="AG5" s="23">
        <v>275</v>
      </c>
      <c r="AH5" s="23">
        <f>AF5+AG5</f>
        <v>550</v>
      </c>
      <c r="AI5" s="23">
        <f>AA5-AD5-AG5</f>
        <v>4672</v>
      </c>
      <c r="AJ5" s="22">
        <v>4.11503198604023e+17</v>
      </c>
      <c r="AK5" s="22">
        <v>6214680016174860</v>
      </c>
      <c r="AL5" s="23" t="s">
        <v>102</v>
      </c>
    </row>
    <row r="6" customHeight="1" spans="21:38">
      <c r="U6">
        <f>SUM(U3:U5)</f>
        <v>19467</v>
      </c>
      <c r="Y6" s="22" t="s">
        <v>90</v>
      </c>
      <c r="Z6" s="23" t="s">
        <v>101</v>
      </c>
      <c r="AA6" s="23">
        <v>5500</v>
      </c>
      <c r="AB6" s="23">
        <v>5500</v>
      </c>
      <c r="AC6" s="23">
        <f>G5+D5+J5+L5</f>
        <v>594</v>
      </c>
      <c r="AD6" s="23">
        <f>E5+H5+M5</f>
        <v>553</v>
      </c>
      <c r="AE6" s="23">
        <f>AC6+AD6</f>
        <v>1147</v>
      </c>
      <c r="AF6" s="23">
        <v>275</v>
      </c>
      <c r="AG6" s="23">
        <v>275</v>
      </c>
      <c r="AH6" s="23">
        <f>AF6+AG6</f>
        <v>550</v>
      </c>
      <c r="AI6" s="23">
        <f>AA6-AD6-AG6</f>
        <v>4672</v>
      </c>
      <c r="AJ6" s="22">
        <v>4.11503198604023e+17</v>
      </c>
      <c r="AK6" s="22">
        <v>6214680016174860</v>
      </c>
      <c r="AL6" s="23" t="s">
        <v>102</v>
      </c>
    </row>
    <row r="8" customHeight="1" spans="1:6">
      <c r="A8" s="7" t="s">
        <v>91</v>
      </c>
      <c r="B8" s="7"/>
      <c r="C8" s="8" t="s">
        <v>103</v>
      </c>
      <c r="D8" s="8"/>
      <c r="E8" s="8"/>
      <c r="F8" s="9"/>
    </row>
    <row r="9" customHeight="1" spans="1:6">
      <c r="A9" s="7" t="s">
        <v>93</v>
      </c>
      <c r="B9" s="7"/>
      <c r="C9" s="9"/>
      <c r="D9" s="9"/>
      <c r="E9" s="9"/>
      <c r="F9" s="9"/>
    </row>
    <row r="10" customHeight="1" spans="1:6">
      <c r="A10" s="7" t="s">
        <v>95</v>
      </c>
      <c r="B10" s="9"/>
      <c r="C10" s="9"/>
      <c r="D10" s="9"/>
      <c r="E10" s="9"/>
      <c r="F10" s="9"/>
    </row>
    <row r="11" customHeight="1" spans="1:6">
      <c r="A11" s="86" t="s">
        <v>96</v>
      </c>
      <c r="B11" s="7"/>
      <c r="C11" s="9"/>
      <c r="D11" s="9"/>
      <c r="E11" s="9"/>
      <c r="F11" s="9"/>
    </row>
    <row r="12" customHeight="1" spans="1:6">
      <c r="A12" s="10" t="s">
        <v>97</v>
      </c>
      <c r="B12" s="10"/>
      <c r="C12" s="10"/>
      <c r="D12" s="10"/>
      <c r="E12" s="10"/>
      <c r="F12" s="10"/>
    </row>
  </sheetData>
  <mergeCells count="23">
    <mergeCell ref="A1:B1"/>
    <mergeCell ref="C1:E1"/>
    <mergeCell ref="F1:H1"/>
    <mergeCell ref="I1:J1"/>
    <mergeCell ref="K1:M1"/>
    <mergeCell ref="N1:P1"/>
    <mergeCell ref="Q1:V1"/>
    <mergeCell ref="Y1:AL1"/>
    <mergeCell ref="AC2:AE2"/>
    <mergeCell ref="AF2:AH2"/>
    <mergeCell ref="A8:B8"/>
    <mergeCell ref="C8:E8"/>
    <mergeCell ref="A9:B9"/>
    <mergeCell ref="A11:B11"/>
    <mergeCell ref="A12:F12"/>
    <mergeCell ref="Y2:Y3"/>
    <mergeCell ref="Z2:Z3"/>
    <mergeCell ref="AA2:AA3"/>
    <mergeCell ref="AB2:AB3"/>
    <mergeCell ref="AI2:AI3"/>
    <mergeCell ref="AJ2:AJ3"/>
    <mergeCell ref="AK2:AK3"/>
    <mergeCell ref="AL2:AL3"/>
  </mergeCells>
  <pageMargins left="0.75" right="0.75" top="1" bottom="1" header="0.5" footer="0.5"/>
  <pageSetup paperSize="9" orientation="portrait"/>
  <headerFooter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L16"/>
  <sheetViews>
    <sheetView topLeftCell="R1" workbookViewId="0">
      <selection activeCell="AF8" sqref="AF8"/>
    </sheetView>
  </sheetViews>
  <sheetFormatPr defaultColWidth="9" defaultRowHeight="20" customHeight="1"/>
  <cols>
    <col min="36" max="36" width="17.375" style="20" customWidth="1"/>
    <col min="37" max="37" width="19.75" style="21" customWidth="1"/>
    <col min="38" max="38" width="20.25" customWidth="1"/>
  </cols>
  <sheetData>
    <row r="1" customHeight="1" spans="1:38">
      <c r="A1" s="1" t="s">
        <v>98</v>
      </c>
      <c r="B1" s="1"/>
      <c r="C1" s="2" t="s">
        <v>1</v>
      </c>
      <c r="D1" s="2"/>
      <c r="E1" s="2"/>
      <c r="F1" s="2" t="s">
        <v>2</v>
      </c>
      <c r="G1" s="2"/>
      <c r="H1" s="2"/>
      <c r="I1" s="2" t="s">
        <v>3</v>
      </c>
      <c r="J1" s="2"/>
      <c r="K1" s="2" t="s">
        <v>4</v>
      </c>
      <c r="L1" s="2"/>
      <c r="M1" s="2"/>
      <c r="N1" s="2" t="s">
        <v>40</v>
      </c>
      <c r="O1" s="2"/>
      <c r="P1" s="2"/>
      <c r="Q1" s="2" t="s">
        <v>5</v>
      </c>
      <c r="R1" s="2"/>
      <c r="S1" s="2"/>
      <c r="T1" s="2"/>
      <c r="U1" s="2"/>
      <c r="V1" s="2"/>
      <c r="Y1" s="13" t="s">
        <v>104</v>
      </c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6"/>
      <c r="AL1" s="13"/>
    </row>
    <row r="2" customHeight="1" spans="1:38">
      <c r="A2" s="3" t="s">
        <v>11</v>
      </c>
      <c r="B2" s="4" t="s">
        <v>12</v>
      </c>
      <c r="C2" s="5" t="s">
        <v>13</v>
      </c>
      <c r="D2" s="6" t="s">
        <v>14</v>
      </c>
      <c r="E2" s="6" t="s">
        <v>15</v>
      </c>
      <c r="F2" s="5" t="s">
        <v>13</v>
      </c>
      <c r="G2" s="6" t="s">
        <v>16</v>
      </c>
      <c r="H2" s="6" t="s">
        <v>17</v>
      </c>
      <c r="I2" s="5" t="s">
        <v>13</v>
      </c>
      <c r="J2" s="6" t="s">
        <v>18</v>
      </c>
      <c r="K2" s="5" t="s">
        <v>13</v>
      </c>
      <c r="L2" s="6" t="s">
        <v>19</v>
      </c>
      <c r="M2" s="6" t="s">
        <v>20</v>
      </c>
      <c r="N2" s="5" t="s">
        <v>13</v>
      </c>
      <c r="O2" s="6" t="s">
        <v>99</v>
      </c>
      <c r="P2" s="6" t="s">
        <v>100</v>
      </c>
      <c r="Q2" s="11" t="s">
        <v>21</v>
      </c>
      <c r="R2" s="11" t="s">
        <v>22</v>
      </c>
      <c r="S2" s="11" t="s">
        <v>23</v>
      </c>
      <c r="T2" s="11" t="s">
        <v>80</v>
      </c>
      <c r="U2" s="11" t="s">
        <v>24</v>
      </c>
      <c r="V2" s="12" t="s">
        <v>25</v>
      </c>
      <c r="Y2" s="14" t="s">
        <v>75</v>
      </c>
      <c r="Z2" s="15" t="s">
        <v>6</v>
      </c>
      <c r="AA2" s="15" t="s">
        <v>76</v>
      </c>
      <c r="AB2" s="15" t="s">
        <v>77</v>
      </c>
      <c r="AC2" s="15" t="s">
        <v>78</v>
      </c>
      <c r="AD2" s="15"/>
      <c r="AE2" s="15"/>
      <c r="AF2" s="15" t="s">
        <v>79</v>
      </c>
      <c r="AG2" s="15"/>
      <c r="AH2" s="15"/>
      <c r="AI2" s="15" t="s">
        <v>80</v>
      </c>
      <c r="AJ2" s="14" t="s">
        <v>81</v>
      </c>
      <c r="AK2" s="18" t="s">
        <v>82</v>
      </c>
      <c r="AL2" s="15" t="s">
        <v>83</v>
      </c>
    </row>
    <row r="3" customHeight="1" spans="1:38">
      <c r="A3" s="3">
        <v>1</v>
      </c>
      <c r="B3" s="4">
        <v>44013</v>
      </c>
      <c r="C3" s="5">
        <v>5500</v>
      </c>
      <c r="D3" s="6">
        <v>0</v>
      </c>
      <c r="E3" s="6">
        <f>C3*8%</f>
        <v>440</v>
      </c>
      <c r="F3" s="5">
        <v>5500</v>
      </c>
      <c r="G3" s="6">
        <v>0</v>
      </c>
      <c r="H3" s="6">
        <v>0</v>
      </c>
      <c r="I3" s="5">
        <v>5500</v>
      </c>
      <c r="J3" s="6">
        <v>0</v>
      </c>
      <c r="K3" s="5">
        <v>5500</v>
      </c>
      <c r="L3" s="6">
        <f>K3*10.8%</f>
        <v>594</v>
      </c>
      <c r="M3" s="6">
        <f>K3*2%+3</f>
        <v>113</v>
      </c>
      <c r="N3" s="5">
        <v>5500</v>
      </c>
      <c r="O3" s="6">
        <f>N3*5%</f>
        <v>275</v>
      </c>
      <c r="P3" s="6">
        <f>N3*5%</f>
        <v>275</v>
      </c>
      <c r="Q3" s="11">
        <f>O3+L3+J3+G3+D3</f>
        <v>869</v>
      </c>
      <c r="R3" s="11">
        <f>P3+M3+H3+E3</f>
        <v>828</v>
      </c>
      <c r="S3" s="11">
        <v>120</v>
      </c>
      <c r="T3" s="11">
        <v>4672</v>
      </c>
      <c r="U3" s="11">
        <f>SUM(Q3:T3)</f>
        <v>6489</v>
      </c>
      <c r="V3" s="12"/>
      <c r="Y3" s="14"/>
      <c r="Z3" s="15"/>
      <c r="AA3" s="15"/>
      <c r="AB3" s="15"/>
      <c r="AC3" s="15" t="s">
        <v>84</v>
      </c>
      <c r="AD3" s="15" t="s">
        <v>85</v>
      </c>
      <c r="AE3" s="15" t="s">
        <v>47</v>
      </c>
      <c r="AF3" s="15" t="s">
        <v>84</v>
      </c>
      <c r="AG3" s="15" t="s">
        <v>85</v>
      </c>
      <c r="AH3" s="15" t="s">
        <v>47</v>
      </c>
      <c r="AI3" s="15"/>
      <c r="AJ3" s="14"/>
      <c r="AK3" s="18"/>
      <c r="AL3" s="15"/>
    </row>
    <row r="4" customHeight="1" spans="1:38">
      <c r="A4" s="3">
        <v>2</v>
      </c>
      <c r="B4" s="4">
        <v>44044</v>
      </c>
      <c r="C4" s="5">
        <v>5500</v>
      </c>
      <c r="D4" s="6">
        <v>0</v>
      </c>
      <c r="E4" s="6">
        <f>C4*8%</f>
        <v>440</v>
      </c>
      <c r="F4" s="5">
        <v>5500</v>
      </c>
      <c r="G4" s="6">
        <v>0</v>
      </c>
      <c r="H4" s="6">
        <v>0</v>
      </c>
      <c r="I4" s="5">
        <v>5500</v>
      </c>
      <c r="J4" s="6">
        <v>0</v>
      </c>
      <c r="K4" s="5">
        <v>5500</v>
      </c>
      <c r="L4" s="6">
        <f>K4*10.8%</f>
        <v>594</v>
      </c>
      <c r="M4" s="6">
        <f>K4*2%+3</f>
        <v>113</v>
      </c>
      <c r="N4" s="5">
        <v>5500</v>
      </c>
      <c r="O4" s="6">
        <f>N4*5%</f>
        <v>275</v>
      </c>
      <c r="P4" s="6">
        <f>N4*5%</f>
        <v>275</v>
      </c>
      <c r="Q4" s="11">
        <f>O4+L4+J4+G4+D4</f>
        <v>869</v>
      </c>
      <c r="R4" s="11">
        <f>P4+M4+H4+E4</f>
        <v>828</v>
      </c>
      <c r="S4" s="11">
        <v>120</v>
      </c>
      <c r="T4" s="11">
        <v>4672</v>
      </c>
      <c r="U4" s="11">
        <f>SUM(Q4:T4)</f>
        <v>6489</v>
      </c>
      <c r="V4" s="12"/>
      <c r="Y4" s="14" t="s">
        <v>88</v>
      </c>
      <c r="Z4" s="15" t="s">
        <v>105</v>
      </c>
      <c r="AA4" s="15">
        <v>5500</v>
      </c>
      <c r="AB4" s="15">
        <v>5500</v>
      </c>
      <c r="AC4" s="15">
        <f t="shared" ref="AC4:AC6" si="0">G4+D4+J4+L4</f>
        <v>594</v>
      </c>
      <c r="AD4" s="15">
        <f t="shared" ref="AD4:AD6" si="1">E4+H4+M4</f>
        <v>553</v>
      </c>
      <c r="AE4" s="15">
        <f t="shared" ref="AE4:AE6" si="2">AC4+AD4</f>
        <v>1147</v>
      </c>
      <c r="AF4" s="15">
        <v>275</v>
      </c>
      <c r="AG4" s="15">
        <v>275</v>
      </c>
      <c r="AH4" s="15">
        <f t="shared" ref="AH4:AH6" si="3">AF4+AG4</f>
        <v>550</v>
      </c>
      <c r="AI4" s="15">
        <f t="shared" ref="AI4:AI6" si="4">AA5-AD4-AG4</f>
        <v>4672</v>
      </c>
      <c r="AJ4" s="18" t="s">
        <v>106</v>
      </c>
      <c r="AK4" s="18" t="s">
        <v>107</v>
      </c>
      <c r="AL4" s="15" t="s">
        <v>108</v>
      </c>
    </row>
    <row r="5" customHeight="1" spans="1:38">
      <c r="A5" s="3">
        <v>3</v>
      </c>
      <c r="B5" s="4">
        <v>44075</v>
      </c>
      <c r="C5" s="5">
        <v>5500</v>
      </c>
      <c r="D5" s="6">
        <v>0</v>
      </c>
      <c r="E5" s="6">
        <f>C5*8%</f>
        <v>440</v>
      </c>
      <c r="F5" s="5">
        <v>5500</v>
      </c>
      <c r="G5" s="6">
        <v>0</v>
      </c>
      <c r="H5" s="6">
        <v>0</v>
      </c>
      <c r="I5" s="5">
        <v>5500</v>
      </c>
      <c r="J5" s="6">
        <v>0</v>
      </c>
      <c r="K5" s="5">
        <v>5500</v>
      </c>
      <c r="L5" s="6">
        <f>K5*10.8%</f>
        <v>594</v>
      </c>
      <c r="M5" s="6">
        <f>K5*2%+3</f>
        <v>113</v>
      </c>
      <c r="N5" s="5">
        <v>5500</v>
      </c>
      <c r="O5" s="6">
        <f>N5*5%</f>
        <v>275</v>
      </c>
      <c r="P5" s="6">
        <f>N5*5%</f>
        <v>275</v>
      </c>
      <c r="Q5" s="11">
        <f>O5+L5+J5+G5+D5</f>
        <v>869</v>
      </c>
      <c r="R5" s="11">
        <f>P5+M5+H5+E5</f>
        <v>828</v>
      </c>
      <c r="S5" s="11">
        <v>120</v>
      </c>
      <c r="T5" s="11">
        <v>4672</v>
      </c>
      <c r="U5" s="11">
        <f>SUM(Q5:T5)</f>
        <v>6489</v>
      </c>
      <c r="V5" s="12"/>
      <c r="Y5" s="14" t="s">
        <v>89</v>
      </c>
      <c r="Z5" s="15" t="s">
        <v>105</v>
      </c>
      <c r="AA5" s="15">
        <v>5500</v>
      </c>
      <c r="AB5" s="15">
        <v>5500</v>
      </c>
      <c r="AC5" s="15">
        <f t="shared" si="0"/>
        <v>594</v>
      </c>
      <c r="AD5" s="15">
        <f t="shared" si="1"/>
        <v>553</v>
      </c>
      <c r="AE5" s="15">
        <f t="shared" si="2"/>
        <v>1147</v>
      </c>
      <c r="AF5" s="15">
        <v>275</v>
      </c>
      <c r="AG5" s="15">
        <v>275</v>
      </c>
      <c r="AH5" s="15">
        <f t="shared" si="3"/>
        <v>550</v>
      </c>
      <c r="AI5" s="15">
        <f t="shared" si="4"/>
        <v>4672</v>
      </c>
      <c r="AJ5" s="18" t="s">
        <v>106</v>
      </c>
      <c r="AK5" s="18" t="s">
        <v>107</v>
      </c>
      <c r="AL5" s="15" t="s">
        <v>108</v>
      </c>
    </row>
    <row r="6" customHeight="1" spans="21:38">
      <c r="U6">
        <f>SUM(U3:U5)</f>
        <v>19467</v>
      </c>
      <c r="Y6" s="15" t="s">
        <v>90</v>
      </c>
      <c r="Z6" s="15" t="s">
        <v>105</v>
      </c>
      <c r="AA6" s="15">
        <v>5500</v>
      </c>
      <c r="AB6" s="15">
        <v>5500</v>
      </c>
      <c r="AC6" s="15">
        <v>594</v>
      </c>
      <c r="AD6" s="15">
        <v>553</v>
      </c>
      <c r="AE6" s="15">
        <f t="shared" si="2"/>
        <v>1147</v>
      </c>
      <c r="AF6" s="15">
        <v>275</v>
      </c>
      <c r="AG6" s="15">
        <v>275</v>
      </c>
      <c r="AH6" s="15">
        <f t="shared" si="3"/>
        <v>550</v>
      </c>
      <c r="AI6" s="15">
        <f>AA6-AD6-AG6</f>
        <v>4672</v>
      </c>
      <c r="AJ6" s="18" t="s">
        <v>106</v>
      </c>
      <c r="AK6" s="18" t="s">
        <v>107</v>
      </c>
      <c r="AL6" s="15" t="s">
        <v>108</v>
      </c>
    </row>
    <row r="7" customHeight="1" spans="1:7">
      <c r="A7" s="7" t="s">
        <v>91</v>
      </c>
      <c r="B7" s="7"/>
      <c r="C7" s="8" t="s">
        <v>103</v>
      </c>
      <c r="D7" s="8"/>
      <c r="E7" s="8"/>
      <c r="F7" s="9"/>
      <c r="G7" s="9"/>
    </row>
    <row r="8" customHeight="1" spans="1:7">
      <c r="A8" s="7" t="s">
        <v>93</v>
      </c>
      <c r="B8" s="7"/>
      <c r="C8" s="9"/>
      <c r="D8" s="9"/>
      <c r="E8" s="9"/>
      <c r="F8" s="9"/>
      <c r="G8" s="9"/>
    </row>
    <row r="9" customHeight="1" spans="1:7">
      <c r="A9" s="7" t="s">
        <v>95</v>
      </c>
      <c r="B9" s="9"/>
      <c r="C9" s="9"/>
      <c r="D9" s="9"/>
      <c r="E9" s="9"/>
      <c r="F9" s="9"/>
      <c r="G9" s="9"/>
    </row>
    <row r="10" customHeight="1" spans="1:7">
      <c r="A10" s="86" t="s">
        <v>96</v>
      </c>
      <c r="B10" s="7"/>
      <c r="C10" s="9"/>
      <c r="D10" s="9"/>
      <c r="E10" s="9"/>
      <c r="F10" s="9"/>
      <c r="G10" s="9"/>
    </row>
    <row r="11" customHeight="1" spans="1:7">
      <c r="A11" s="10" t="s">
        <v>97</v>
      </c>
      <c r="B11" s="10"/>
      <c r="C11" s="10"/>
      <c r="D11" s="10"/>
      <c r="E11" s="10"/>
      <c r="F11" s="10"/>
      <c r="G11" s="9"/>
    </row>
    <row r="12" customHeight="1" spans="1:7">
      <c r="A12" s="9"/>
      <c r="B12" s="9"/>
      <c r="C12" s="9"/>
      <c r="D12" s="9"/>
      <c r="E12" s="9"/>
      <c r="F12" s="9"/>
      <c r="G12" s="9"/>
    </row>
    <row r="13" customHeight="1" spans="1:7">
      <c r="A13" s="9"/>
      <c r="B13" s="9"/>
      <c r="C13" s="9"/>
      <c r="D13" s="9"/>
      <c r="E13" s="9"/>
      <c r="F13" s="9"/>
      <c r="G13" s="9"/>
    </row>
    <row r="14" customHeight="1" spans="1:7">
      <c r="A14" s="9"/>
      <c r="B14" s="9"/>
      <c r="C14" s="9"/>
      <c r="D14" s="9"/>
      <c r="E14" s="9"/>
      <c r="F14" s="9"/>
      <c r="G14" s="9"/>
    </row>
    <row r="15" customHeight="1" spans="1:7">
      <c r="A15" s="9"/>
      <c r="B15" s="9"/>
      <c r="C15" s="9"/>
      <c r="D15" s="9"/>
      <c r="E15" s="9"/>
      <c r="F15" s="9"/>
      <c r="G15" s="9"/>
    </row>
    <row r="16" customHeight="1" spans="1:7">
      <c r="A16" s="9"/>
      <c r="B16" s="9"/>
      <c r="C16" s="9"/>
      <c r="D16" s="9"/>
      <c r="E16" s="9"/>
      <c r="F16" s="9"/>
      <c r="G16" s="9"/>
    </row>
  </sheetData>
  <mergeCells count="23">
    <mergeCell ref="A1:B1"/>
    <mergeCell ref="C1:E1"/>
    <mergeCell ref="F1:H1"/>
    <mergeCell ref="I1:J1"/>
    <mergeCell ref="K1:M1"/>
    <mergeCell ref="N1:P1"/>
    <mergeCell ref="Q1:V1"/>
    <mergeCell ref="Y1:AL1"/>
    <mergeCell ref="AC2:AE2"/>
    <mergeCell ref="AF2:AH2"/>
    <mergeCell ref="A7:B7"/>
    <mergeCell ref="C7:E7"/>
    <mergeCell ref="A8:B8"/>
    <mergeCell ref="A10:B10"/>
    <mergeCell ref="A11:F11"/>
    <mergeCell ref="Y2:Y3"/>
    <mergeCell ref="Z2:Z3"/>
    <mergeCell ref="AA2:AA3"/>
    <mergeCell ref="AB2:AB3"/>
    <mergeCell ref="AI2:AI3"/>
    <mergeCell ref="AJ2:AJ3"/>
    <mergeCell ref="AK2:AK3"/>
    <mergeCell ref="AL2:AL3"/>
  </mergeCell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秦岭（保险-继航）</vt:lpstr>
      <vt:lpstr>姜禹辰（保险-继航）</vt:lpstr>
      <vt:lpstr>任育静（保险-继航）</vt:lpstr>
      <vt:lpstr>刘义（保险-继航）</vt:lpstr>
      <vt:lpstr>刘治华（保险-颐知贤）</vt:lpstr>
      <vt:lpstr>刘朋鸽（保险-颐知贤）</vt:lpstr>
      <vt:lpstr>栗永兴（保险+工资-继航）</vt:lpstr>
      <vt:lpstr>张新勇（保险+工资-继航）</vt:lpstr>
      <vt:lpstr>高海强（保险+工资-继航）</vt:lpstr>
      <vt:lpstr>赵海俊（保险+工资-继航）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Maylin</cp:lastModifiedBy>
  <dcterms:created xsi:type="dcterms:W3CDTF">2020-07-30T01:34:00Z</dcterms:created>
  <dcterms:modified xsi:type="dcterms:W3CDTF">2020-08-03T02:07:40Z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2052-11.1.0.9912</vt:lpwstr>
  </property>
</Properties>
</file>