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tabRatio="820"/>
  </bookViews>
  <sheets>
    <sheet name="7月社保和公积金明细表" sheetId="66" r:id="rId1"/>
    <sheet name="6月社保和公积金明细表" sheetId="63" r:id="rId2"/>
    <sheet name="5月社保和公积金明细表" sheetId="60" r:id="rId3"/>
    <sheet name="4月社保和公积金明细表" sheetId="57" r:id="rId4"/>
    <sheet name="3月社保明细表" sheetId="56" r:id="rId5"/>
    <sheet name="2月社保明细表" sheetId="50" r:id="rId6"/>
    <sheet name="1月社保明细表" sheetId="46" r:id="rId7"/>
    <sheet name="劳务费个税计算" sheetId="7" r:id="rId8"/>
  </sheets>
  <definedNames>
    <definedName name="_xlnm.Print_Area" localSheetId="6">'1月社保明细表'!$B$1:$M$15</definedName>
    <definedName name="_xlnm.Print_Area" localSheetId="5">'2月社保明细表'!$B$1:$M$16</definedName>
    <definedName name="_xlnm.Print_Area" localSheetId="4">'3月社保明细表'!$B$1:$M$17</definedName>
    <definedName name="_xlnm.Print_Area" localSheetId="3">'4月社保和公积金明细表'!$B$1:$P$20</definedName>
    <definedName name="_xlnm.Print_Area" localSheetId="2">'5月社保和公积金明细表'!$B$1:$P$20</definedName>
    <definedName name="_xlnm.Print_Area" localSheetId="1">'6月社保和公积金明细表'!$B$1:$P$21</definedName>
    <definedName name="_xlnm.Print_Area" localSheetId="0">'7月社保和公积金明细表'!$B$1:$P$21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66" l="1"/>
  <c r="N12" i="66"/>
  <c r="L28" i="66"/>
  <c r="K28" i="66"/>
  <c r="J28" i="66"/>
  <c r="I28" i="66"/>
  <c r="H28" i="66"/>
  <c r="G28" i="66"/>
  <c r="F28" i="66"/>
  <c r="E28" i="66"/>
  <c r="L26" i="66"/>
  <c r="K26" i="66"/>
  <c r="J26" i="66"/>
  <c r="I26" i="66"/>
  <c r="H26" i="66"/>
  <c r="G26" i="66"/>
  <c r="F26" i="66"/>
  <c r="E26" i="66"/>
  <c r="L17" i="66"/>
  <c r="K17" i="66"/>
  <c r="J17" i="66"/>
  <c r="I17" i="66"/>
  <c r="F17" i="66"/>
  <c r="K16" i="66"/>
  <c r="J16" i="66"/>
  <c r="I16" i="66"/>
  <c r="F16" i="66"/>
  <c r="L15" i="66"/>
  <c r="K15" i="66"/>
  <c r="J15" i="66"/>
  <c r="J18" i="66" s="1"/>
  <c r="I15" i="66"/>
  <c r="F15" i="66"/>
  <c r="E18" i="66" s="1"/>
  <c r="L13" i="66"/>
  <c r="K13" i="66"/>
  <c r="J13" i="66"/>
  <c r="I13" i="66"/>
  <c r="F13" i="66"/>
  <c r="P12" i="66"/>
  <c r="K12" i="66"/>
  <c r="J12" i="66"/>
  <c r="I12" i="66"/>
  <c r="F12" i="66"/>
  <c r="M12" i="66" s="1"/>
  <c r="O11" i="66"/>
  <c r="N11" i="66"/>
  <c r="P11" i="66" s="1"/>
  <c r="L11" i="66"/>
  <c r="K11" i="66"/>
  <c r="J11" i="66"/>
  <c r="I11" i="66"/>
  <c r="F11" i="66"/>
  <c r="O10" i="66"/>
  <c r="N10" i="66"/>
  <c r="P10" i="66" s="1"/>
  <c r="K10" i="66"/>
  <c r="J10" i="66"/>
  <c r="I10" i="66"/>
  <c r="F10" i="66"/>
  <c r="P9" i="66"/>
  <c r="K9" i="66"/>
  <c r="J9" i="66"/>
  <c r="I9" i="66"/>
  <c r="F9" i="66"/>
  <c r="M9" i="66" s="1"/>
  <c r="P8" i="66"/>
  <c r="L8" i="66"/>
  <c r="K8" i="66"/>
  <c r="J8" i="66"/>
  <c r="I8" i="66"/>
  <c r="F8" i="66"/>
  <c r="M8" i="66" s="1"/>
  <c r="N7" i="66"/>
  <c r="P7" i="66" s="1"/>
  <c r="L7" i="66"/>
  <c r="K7" i="66"/>
  <c r="J7" i="66"/>
  <c r="I7" i="66"/>
  <c r="F7" i="66"/>
  <c r="M7" i="66" s="1"/>
  <c r="P6" i="66"/>
  <c r="L6" i="66"/>
  <c r="K6" i="66"/>
  <c r="J6" i="66"/>
  <c r="J14" i="66" s="1"/>
  <c r="I6" i="66"/>
  <c r="F6" i="66"/>
  <c r="E14" i="66" s="1"/>
  <c r="M10" i="66" l="1"/>
  <c r="M11" i="66"/>
  <c r="M13" i="66"/>
  <c r="M16" i="66"/>
  <c r="M17" i="66"/>
  <c r="N14" i="66"/>
  <c r="M6" i="66"/>
  <c r="M14" i="66" s="1"/>
  <c r="M15" i="66"/>
  <c r="M18" i="66" l="1"/>
  <c r="E19" i="66" s="1"/>
  <c r="E18" i="63"/>
  <c r="P12" i="63"/>
  <c r="O11" i="63"/>
  <c r="O10" i="63"/>
  <c r="N11" i="63"/>
  <c r="P11" i="63" s="1"/>
  <c r="N10" i="63"/>
  <c r="N7" i="63"/>
  <c r="F12" i="63"/>
  <c r="M12" i="63" s="1"/>
  <c r="I12" i="63"/>
  <c r="J12" i="63"/>
  <c r="K12" i="63"/>
  <c r="L28" i="63"/>
  <c r="K28" i="63"/>
  <c r="J28" i="63"/>
  <c r="I28" i="63"/>
  <c r="H28" i="63"/>
  <c r="G28" i="63"/>
  <c r="F28" i="63"/>
  <c r="E28" i="63"/>
  <c r="L26" i="63"/>
  <c r="K26" i="63"/>
  <c r="J26" i="63"/>
  <c r="I26" i="63"/>
  <c r="H26" i="63"/>
  <c r="G26" i="63"/>
  <c r="F26" i="63"/>
  <c r="E26" i="63"/>
  <c r="L17" i="63"/>
  <c r="K17" i="63"/>
  <c r="J17" i="63"/>
  <c r="I17" i="63"/>
  <c r="F17" i="63"/>
  <c r="K16" i="63"/>
  <c r="J16" i="63"/>
  <c r="I16" i="63"/>
  <c r="F16" i="63"/>
  <c r="M16" i="63" s="1"/>
  <c r="L15" i="63"/>
  <c r="K15" i="63"/>
  <c r="J15" i="63"/>
  <c r="I15" i="63"/>
  <c r="F15" i="63"/>
  <c r="L13" i="63"/>
  <c r="K13" i="63"/>
  <c r="J13" i="63"/>
  <c r="I13" i="63"/>
  <c r="F13" i="63"/>
  <c r="M13" i="63" s="1"/>
  <c r="L11" i="63"/>
  <c r="K11" i="63"/>
  <c r="J11" i="63"/>
  <c r="I11" i="63"/>
  <c r="M11" i="63" s="1"/>
  <c r="F11" i="63"/>
  <c r="P10" i="63"/>
  <c r="K10" i="63"/>
  <c r="J10" i="63"/>
  <c r="I10" i="63"/>
  <c r="F10" i="63"/>
  <c r="M10" i="63" s="1"/>
  <c r="P9" i="63"/>
  <c r="K9" i="63"/>
  <c r="J9" i="63"/>
  <c r="I9" i="63"/>
  <c r="F9" i="63"/>
  <c r="P8" i="63"/>
  <c r="L8" i="63"/>
  <c r="K8" i="63"/>
  <c r="J8" i="63"/>
  <c r="I8" i="63"/>
  <c r="F8" i="63"/>
  <c r="P7" i="63"/>
  <c r="N14" i="63" s="1"/>
  <c r="L7" i="63"/>
  <c r="K7" i="63"/>
  <c r="J7" i="63"/>
  <c r="I7" i="63"/>
  <c r="F7" i="63"/>
  <c r="P6" i="63"/>
  <c r="L6" i="63"/>
  <c r="K6" i="63"/>
  <c r="J6" i="63"/>
  <c r="I6" i="63"/>
  <c r="F6" i="63"/>
  <c r="M7" i="63" l="1"/>
  <c r="M8" i="63"/>
  <c r="M9" i="63"/>
  <c r="J18" i="63"/>
  <c r="M17" i="63"/>
  <c r="E14" i="63"/>
  <c r="J14" i="63"/>
  <c r="M6" i="63"/>
  <c r="M14" i="63" s="1"/>
  <c r="M15" i="63"/>
  <c r="M18" i="63" s="1"/>
  <c r="N18" i="60"/>
  <c r="E18" i="60"/>
  <c r="M17" i="60"/>
  <c r="J17" i="60"/>
  <c r="E17" i="60"/>
  <c r="N13" i="60"/>
  <c r="M13" i="60"/>
  <c r="J13" i="60"/>
  <c r="E13" i="60"/>
  <c r="E19" i="63" l="1"/>
  <c r="Q19" i="63" s="1"/>
  <c r="L12" i="60" l="1"/>
  <c r="F12" i="60"/>
  <c r="M12" i="60" s="1"/>
  <c r="I12" i="60"/>
  <c r="J12" i="60"/>
  <c r="K12" i="60"/>
  <c r="L27" i="60"/>
  <c r="K27" i="60"/>
  <c r="J27" i="60"/>
  <c r="I27" i="60"/>
  <c r="H27" i="60"/>
  <c r="G27" i="60"/>
  <c r="F27" i="60"/>
  <c r="E27" i="60"/>
  <c r="L25" i="60"/>
  <c r="K25" i="60"/>
  <c r="J25" i="60"/>
  <c r="I25" i="60"/>
  <c r="H25" i="60"/>
  <c r="G25" i="60"/>
  <c r="F25" i="60"/>
  <c r="E25" i="60"/>
  <c r="O11" i="60"/>
  <c r="N11" i="60"/>
  <c r="L11" i="60"/>
  <c r="K11" i="60"/>
  <c r="J11" i="60"/>
  <c r="I11" i="60"/>
  <c r="F11" i="60"/>
  <c r="O10" i="60"/>
  <c r="N10" i="60"/>
  <c r="P10" i="60" s="1"/>
  <c r="K10" i="60"/>
  <c r="J10" i="60"/>
  <c r="I10" i="60"/>
  <c r="F10" i="60"/>
  <c r="M10" i="60" s="1"/>
  <c r="L16" i="60"/>
  <c r="K16" i="60"/>
  <c r="J16" i="60"/>
  <c r="I16" i="60"/>
  <c r="F16" i="60"/>
  <c r="K15" i="60"/>
  <c r="J15" i="60"/>
  <c r="I15" i="60"/>
  <c r="F15" i="60"/>
  <c r="L14" i="60"/>
  <c r="K14" i="60"/>
  <c r="J14" i="60"/>
  <c r="I14" i="60"/>
  <c r="F14" i="60"/>
  <c r="P9" i="60"/>
  <c r="K9" i="60"/>
  <c r="J9" i="60"/>
  <c r="I9" i="60"/>
  <c r="F9" i="60"/>
  <c r="P8" i="60"/>
  <c r="L8" i="60"/>
  <c r="K8" i="60"/>
  <c r="J8" i="60"/>
  <c r="I8" i="60"/>
  <c r="F8" i="60"/>
  <c r="N7" i="60"/>
  <c r="P7" i="60" s="1"/>
  <c r="L7" i="60"/>
  <c r="K7" i="60"/>
  <c r="J7" i="60"/>
  <c r="I7" i="60"/>
  <c r="F7" i="60"/>
  <c r="P6" i="60"/>
  <c r="L6" i="60"/>
  <c r="K6" i="60"/>
  <c r="J6" i="60"/>
  <c r="I6" i="60"/>
  <c r="F6" i="60"/>
  <c r="M8" i="60" l="1"/>
  <c r="M9" i="60"/>
  <c r="M14" i="60"/>
  <c r="M15" i="60"/>
  <c r="M16" i="60"/>
  <c r="P11" i="60"/>
  <c r="N17" i="60" s="1"/>
  <c r="M7" i="60"/>
  <c r="M6" i="60"/>
  <c r="M11" i="60"/>
  <c r="Q18" i="60" l="1"/>
  <c r="Q18" i="57"/>
  <c r="M17" i="57" l="1"/>
  <c r="E18" i="57"/>
  <c r="J10" i="57"/>
  <c r="E10" i="57"/>
  <c r="J17" i="57"/>
  <c r="E17" i="57"/>
  <c r="N18" i="57"/>
  <c r="N17" i="57"/>
  <c r="P15" i="57"/>
  <c r="P14" i="57"/>
  <c r="O15" i="57"/>
  <c r="O14" i="57"/>
  <c r="N15" i="57"/>
  <c r="N14" i="57"/>
  <c r="M14" i="57"/>
  <c r="M15" i="57"/>
  <c r="L15" i="57"/>
  <c r="F15" i="57"/>
  <c r="I15" i="57"/>
  <c r="J15" i="57"/>
  <c r="K15" i="57"/>
  <c r="F14" i="57"/>
  <c r="I14" i="57"/>
  <c r="J14" i="57"/>
  <c r="K14" i="57"/>
  <c r="N10" i="57"/>
  <c r="P7" i="57"/>
  <c r="P8" i="57"/>
  <c r="P9" i="57"/>
  <c r="P6" i="57"/>
  <c r="N7" i="57"/>
  <c r="L27" i="57" l="1"/>
  <c r="K27" i="57"/>
  <c r="J27" i="57"/>
  <c r="I27" i="57"/>
  <c r="H27" i="57"/>
  <c r="G27" i="57"/>
  <c r="F27" i="57"/>
  <c r="E27" i="57"/>
  <c r="L25" i="57"/>
  <c r="K25" i="57"/>
  <c r="J25" i="57"/>
  <c r="I25" i="57"/>
  <c r="H25" i="57"/>
  <c r="G25" i="57"/>
  <c r="F25" i="57"/>
  <c r="E25" i="57"/>
  <c r="L13" i="57"/>
  <c r="K13" i="57"/>
  <c r="J13" i="57"/>
  <c r="I13" i="57"/>
  <c r="M13" i="57" s="1"/>
  <c r="F13" i="57"/>
  <c r="K12" i="57"/>
  <c r="J12" i="57"/>
  <c r="I12" i="57"/>
  <c r="F12" i="57"/>
  <c r="M12" i="57" s="1"/>
  <c r="L11" i="57"/>
  <c r="K11" i="57"/>
  <c r="J11" i="57"/>
  <c r="I11" i="57"/>
  <c r="F11" i="57"/>
  <c r="K9" i="57"/>
  <c r="J9" i="57"/>
  <c r="I9" i="57"/>
  <c r="F9" i="57"/>
  <c r="M9" i="57" s="1"/>
  <c r="L8" i="57"/>
  <c r="K8" i="57"/>
  <c r="J8" i="57"/>
  <c r="I8" i="57"/>
  <c r="F8" i="57"/>
  <c r="M8" i="57" s="1"/>
  <c r="L7" i="57"/>
  <c r="K7" i="57"/>
  <c r="J7" i="57"/>
  <c r="I7" i="57"/>
  <c r="F7" i="57"/>
  <c r="M7" i="57" s="1"/>
  <c r="L6" i="57"/>
  <c r="K6" i="57"/>
  <c r="J6" i="57"/>
  <c r="I6" i="57"/>
  <c r="F6" i="57"/>
  <c r="M6" i="57" l="1"/>
  <c r="M10" i="57" s="1"/>
  <c r="M11" i="57"/>
  <c r="J10" i="56"/>
  <c r="E10" i="56"/>
  <c r="L8" i="56"/>
  <c r="K8" i="56"/>
  <c r="J8" i="56"/>
  <c r="I8" i="56"/>
  <c r="F8" i="56"/>
  <c r="M8" i="56" s="1"/>
  <c r="L24" i="56"/>
  <c r="K24" i="56"/>
  <c r="J24" i="56"/>
  <c r="I24" i="56"/>
  <c r="H24" i="56"/>
  <c r="G24" i="56"/>
  <c r="F24" i="56"/>
  <c r="E24" i="56"/>
  <c r="M24" i="56" s="1"/>
  <c r="L22" i="56"/>
  <c r="K22" i="56"/>
  <c r="J22" i="56"/>
  <c r="I22" i="56"/>
  <c r="H22" i="56"/>
  <c r="G22" i="56"/>
  <c r="F22" i="56"/>
  <c r="E22" i="56"/>
  <c r="M22" i="56" s="1"/>
  <c r="L13" i="56"/>
  <c r="K13" i="56"/>
  <c r="J13" i="56"/>
  <c r="I13" i="56"/>
  <c r="F13" i="56"/>
  <c r="M13" i="56" s="1"/>
  <c r="K12" i="56"/>
  <c r="J12" i="56"/>
  <c r="I12" i="56"/>
  <c r="F12" i="56"/>
  <c r="M12" i="56" s="1"/>
  <c r="L11" i="56"/>
  <c r="K11" i="56"/>
  <c r="J11" i="56"/>
  <c r="J14" i="56" s="1"/>
  <c r="I11" i="56"/>
  <c r="E14" i="56" s="1"/>
  <c r="F11" i="56"/>
  <c r="K9" i="56"/>
  <c r="J9" i="56"/>
  <c r="I9" i="56"/>
  <c r="F9" i="56"/>
  <c r="M9" i="56" s="1"/>
  <c r="M10" i="56" s="1"/>
  <c r="L7" i="56"/>
  <c r="K7" i="56"/>
  <c r="J7" i="56"/>
  <c r="I7" i="56"/>
  <c r="F7" i="56"/>
  <c r="M7" i="56" s="1"/>
  <c r="L6" i="56"/>
  <c r="K6" i="56"/>
  <c r="J6" i="56"/>
  <c r="I6" i="56"/>
  <c r="F6" i="56"/>
  <c r="M6" i="56" s="1"/>
  <c r="M11" i="56" l="1"/>
  <c r="M14" i="56" s="1"/>
  <c r="I12" i="50"/>
  <c r="I11" i="50"/>
  <c r="I10" i="50"/>
  <c r="I8" i="50"/>
  <c r="I7" i="50"/>
  <c r="I6" i="50"/>
  <c r="F12" i="50"/>
  <c r="F11" i="50"/>
  <c r="F10" i="50"/>
  <c r="F8" i="50"/>
  <c r="F6" i="50"/>
  <c r="F7" i="50"/>
  <c r="E15" i="56" l="1"/>
  <c r="E9" i="50" l="1"/>
  <c r="L7" i="50"/>
  <c r="K7" i="50"/>
  <c r="J7" i="50"/>
  <c r="M7" i="50" s="1"/>
  <c r="L23" i="50"/>
  <c r="K23" i="50"/>
  <c r="J23" i="50"/>
  <c r="I23" i="50"/>
  <c r="H23" i="50"/>
  <c r="G23" i="50"/>
  <c r="F23" i="50"/>
  <c r="E23" i="50"/>
  <c r="M23" i="50" s="1"/>
  <c r="L21" i="50"/>
  <c r="K21" i="50"/>
  <c r="J21" i="50"/>
  <c r="I21" i="50"/>
  <c r="H21" i="50"/>
  <c r="G21" i="50"/>
  <c r="F21" i="50"/>
  <c r="E21" i="50"/>
  <c r="M21" i="50" s="1"/>
  <c r="L12" i="50"/>
  <c r="K12" i="50"/>
  <c r="J12" i="50"/>
  <c r="M12" i="50"/>
  <c r="K11" i="50"/>
  <c r="J11" i="50"/>
  <c r="M11" i="50" s="1"/>
  <c r="L10" i="50"/>
  <c r="K10" i="50"/>
  <c r="J10" i="50"/>
  <c r="J13" i="50" s="1"/>
  <c r="E13" i="50"/>
  <c r="L8" i="50"/>
  <c r="K8" i="50"/>
  <c r="J8" i="50"/>
  <c r="M8" i="50" s="1"/>
  <c r="L6" i="50"/>
  <c r="K6" i="50"/>
  <c r="J6" i="50"/>
  <c r="J9" i="50" l="1"/>
  <c r="M10" i="50"/>
  <c r="M13" i="50" s="1"/>
  <c r="M6" i="50"/>
  <c r="M9" i="50" s="1"/>
  <c r="E14" i="50" s="1"/>
  <c r="E13" i="46" l="1"/>
  <c r="M12" i="46"/>
  <c r="J12" i="46"/>
  <c r="E12" i="46"/>
  <c r="M8" i="46"/>
  <c r="J8" i="46"/>
  <c r="E8" i="46"/>
  <c r="L22" i="46" l="1"/>
  <c r="K22" i="46"/>
  <c r="J22" i="46"/>
  <c r="I22" i="46"/>
  <c r="H22" i="46"/>
  <c r="G22" i="46"/>
  <c r="F22" i="46"/>
  <c r="E22" i="46"/>
  <c r="L20" i="46"/>
  <c r="K20" i="46"/>
  <c r="J20" i="46"/>
  <c r="I20" i="46"/>
  <c r="H20" i="46"/>
  <c r="G20" i="46"/>
  <c r="F20" i="46"/>
  <c r="E20" i="46"/>
  <c r="L11" i="46"/>
  <c r="K11" i="46"/>
  <c r="J11" i="46"/>
  <c r="I11" i="46"/>
  <c r="H11" i="46"/>
  <c r="G11" i="46"/>
  <c r="F11" i="46"/>
  <c r="E11" i="46"/>
  <c r="K10" i="46"/>
  <c r="J10" i="46"/>
  <c r="I10" i="46"/>
  <c r="H10" i="46"/>
  <c r="G10" i="46"/>
  <c r="F10" i="46"/>
  <c r="E10" i="46"/>
  <c r="M10" i="46" s="1"/>
  <c r="L9" i="46"/>
  <c r="K9" i="46"/>
  <c r="J9" i="46"/>
  <c r="I9" i="46"/>
  <c r="H9" i="46"/>
  <c r="G9" i="46"/>
  <c r="F9" i="46"/>
  <c r="E9" i="46"/>
  <c r="L7" i="46"/>
  <c r="K7" i="46"/>
  <c r="J7" i="46"/>
  <c r="I7" i="46"/>
  <c r="H7" i="46"/>
  <c r="G7" i="46"/>
  <c r="F7" i="46"/>
  <c r="E7" i="46"/>
  <c r="M7" i="46" s="1"/>
  <c r="L6" i="46"/>
  <c r="K6" i="46"/>
  <c r="J6" i="46"/>
  <c r="I6" i="46"/>
  <c r="H6" i="46"/>
  <c r="G6" i="46"/>
  <c r="F6" i="46"/>
  <c r="E6" i="46"/>
  <c r="M11" i="46" l="1"/>
  <c r="M20" i="46"/>
  <c r="M22" i="46"/>
  <c r="M9" i="46"/>
  <c r="M6" i="46"/>
  <c r="K5" i="7" l="1"/>
</calcChain>
</file>

<file path=xl/sharedStrings.xml><?xml version="1.0" encoding="utf-8"?>
<sst xmlns="http://schemas.openxmlformats.org/spreadsheetml/2006/main" count="363" uniqueCount="64">
  <si>
    <t>2%+3</t>
    <phoneticPr fontId="1" type="noConversion"/>
  </si>
  <si>
    <t>收入额</t>
    <phoneticPr fontId="1" type="noConversion"/>
  </si>
  <si>
    <t>收入额范围</t>
    <phoneticPr fontId="1" type="noConversion"/>
  </si>
  <si>
    <t>应纳税所得额</t>
    <phoneticPr fontId="1" type="noConversion"/>
  </si>
  <si>
    <t>应纳税所得额范围</t>
    <phoneticPr fontId="1" type="noConversion"/>
  </si>
  <si>
    <t>税率</t>
    <phoneticPr fontId="1" type="noConversion"/>
  </si>
  <si>
    <t>扣除数</t>
    <phoneticPr fontId="1" type="noConversion"/>
  </si>
  <si>
    <t>应交个人所得税</t>
    <phoneticPr fontId="1" type="noConversion"/>
  </si>
  <si>
    <t>A</t>
    <phoneticPr fontId="1" type="noConversion"/>
  </si>
  <si>
    <t>A≤4000</t>
    <phoneticPr fontId="1" type="noConversion"/>
  </si>
  <si>
    <t>A-800</t>
    <phoneticPr fontId="1" type="noConversion"/>
  </si>
  <si>
    <t>(A-800)x20%</t>
    <phoneticPr fontId="1" type="noConversion"/>
  </si>
  <si>
    <t>A＞4000</t>
    <phoneticPr fontId="1" type="noConversion"/>
  </si>
  <si>
    <t>Ax(1-20%)</t>
    <phoneticPr fontId="1" type="noConversion"/>
  </si>
  <si>
    <t>Ax(1-20%)x20%</t>
    <phoneticPr fontId="1" type="noConversion"/>
  </si>
  <si>
    <t>20,000＜Ax(1-20%)≤50,000</t>
    <phoneticPr fontId="1" type="noConversion"/>
  </si>
  <si>
    <t>Ax(1-20%)x30%-2,000</t>
    <phoneticPr fontId="1" type="noConversion"/>
  </si>
  <si>
    <t>Ax(1-20%)＞50,000</t>
    <phoneticPr fontId="1" type="noConversion"/>
  </si>
  <si>
    <t>Ax(1-20%)x40%-7,000</t>
    <phoneticPr fontId="1" type="noConversion"/>
  </si>
  <si>
    <t>Ax(1-20%)≤20,000</t>
    <phoneticPr fontId="1" type="noConversion"/>
  </si>
  <si>
    <r>
      <rPr>
        <sz val="11"/>
        <color theme="1"/>
        <rFont val="等线"/>
        <family val="2"/>
      </rPr>
      <t>姓名</t>
    </r>
    <phoneticPr fontId="1" type="noConversion"/>
  </si>
  <si>
    <r>
      <rPr>
        <sz val="11"/>
        <color theme="1"/>
        <rFont val="等线"/>
        <family val="2"/>
      </rPr>
      <t>个人社保</t>
    </r>
    <phoneticPr fontId="1" type="noConversion"/>
  </si>
  <si>
    <r>
      <rPr>
        <sz val="11"/>
        <color theme="1"/>
        <rFont val="等线"/>
        <family val="2"/>
      </rPr>
      <t>养老</t>
    </r>
    <phoneticPr fontId="1" type="noConversion"/>
  </si>
  <si>
    <r>
      <rPr>
        <sz val="11"/>
        <color theme="1"/>
        <rFont val="等线"/>
        <family val="2"/>
      </rPr>
      <t>医疗</t>
    </r>
    <phoneticPr fontId="1" type="noConversion"/>
  </si>
  <si>
    <r>
      <rPr>
        <sz val="11"/>
        <color theme="1"/>
        <rFont val="等线"/>
        <family val="2"/>
      </rPr>
      <t>失业</t>
    </r>
    <phoneticPr fontId="1" type="noConversion"/>
  </si>
  <si>
    <r>
      <rPr>
        <sz val="11"/>
        <color theme="1"/>
        <rFont val="等线"/>
        <family val="2"/>
      </rPr>
      <t>工伤</t>
    </r>
    <phoneticPr fontId="1" type="noConversion"/>
  </si>
  <si>
    <r>
      <rPr>
        <sz val="11"/>
        <color theme="1"/>
        <rFont val="等线"/>
        <family val="2"/>
      </rPr>
      <t>生育</t>
    </r>
    <phoneticPr fontId="1" type="noConversion"/>
  </si>
  <si>
    <r>
      <rPr>
        <sz val="11"/>
        <color theme="1"/>
        <rFont val="等线"/>
        <family val="2"/>
      </rPr>
      <t>佟旺</t>
    </r>
    <phoneticPr fontId="1" type="noConversion"/>
  </si>
  <si>
    <r>
      <rPr>
        <sz val="11"/>
        <color theme="1"/>
        <rFont val="等线"/>
        <family val="2"/>
      </rPr>
      <t>合计</t>
    </r>
    <phoneticPr fontId="1" type="noConversion"/>
  </si>
  <si>
    <r>
      <rPr>
        <sz val="11"/>
        <color theme="1"/>
        <rFont val="等线"/>
        <family val="2"/>
      </rPr>
      <t>基数上限</t>
    </r>
    <phoneticPr fontId="1" type="noConversion"/>
  </si>
  <si>
    <r>
      <rPr>
        <sz val="11"/>
        <color theme="1"/>
        <rFont val="等线"/>
        <family val="2"/>
      </rPr>
      <t>序号</t>
    </r>
    <phoneticPr fontId="1" type="noConversion"/>
  </si>
  <si>
    <r>
      <rPr>
        <sz val="11"/>
        <color theme="1"/>
        <rFont val="等线"/>
        <family val="2"/>
      </rPr>
      <t>社保基数</t>
    </r>
    <phoneticPr fontId="1" type="noConversion"/>
  </si>
  <si>
    <r>
      <rPr>
        <sz val="11"/>
        <color theme="1"/>
        <rFont val="等线"/>
        <family val="2"/>
      </rPr>
      <t>单位社保</t>
    </r>
    <phoneticPr fontId="1" type="noConversion"/>
  </si>
  <si>
    <r>
      <t xml:space="preserve">                                  </t>
    </r>
    <r>
      <rPr>
        <b/>
        <sz val="11"/>
        <color theme="1"/>
        <rFont val="等线"/>
        <family val="3"/>
        <charset val="134"/>
      </rPr>
      <t>制表人：</t>
    </r>
    <r>
      <rPr>
        <b/>
        <sz val="11"/>
        <color theme="1"/>
        <rFont val="Arial Narrow"/>
        <family val="2"/>
      </rPr>
      <t xml:space="preserve">                                             </t>
    </r>
    <r>
      <rPr>
        <b/>
        <sz val="11"/>
        <color theme="1"/>
        <rFont val="等线"/>
        <family val="3"/>
        <charset val="134"/>
      </rPr>
      <t>审批人：</t>
    </r>
    <r>
      <rPr>
        <b/>
        <sz val="11"/>
        <color theme="1"/>
        <rFont val="Arial Narrow"/>
        <family val="2"/>
      </rPr>
      <t xml:space="preserve">                                         </t>
    </r>
    <r>
      <rPr>
        <b/>
        <sz val="11"/>
        <color theme="1"/>
        <rFont val="等线"/>
        <family val="3"/>
        <charset val="134"/>
      </rPr>
      <t>日期：</t>
    </r>
    <phoneticPr fontId="1" type="noConversion"/>
  </si>
  <si>
    <r>
      <rPr>
        <sz val="11"/>
        <color theme="1"/>
        <rFont val="等线"/>
        <family val="2"/>
      </rPr>
      <t>最低缴费</t>
    </r>
    <phoneticPr fontId="1" type="noConversion"/>
  </si>
  <si>
    <r>
      <rPr>
        <sz val="11"/>
        <color theme="1"/>
        <rFont val="等线"/>
        <family val="2"/>
      </rPr>
      <t>最高缴费</t>
    </r>
    <phoneticPr fontId="1" type="noConversion"/>
  </si>
  <si>
    <r>
      <rPr>
        <sz val="11"/>
        <color theme="1"/>
        <rFont val="等线"/>
        <family val="2"/>
      </rPr>
      <t>基数下限</t>
    </r>
    <phoneticPr fontId="1" type="noConversion"/>
  </si>
  <si>
    <r>
      <rPr>
        <b/>
        <sz val="11"/>
        <color theme="1"/>
        <rFont val="等线"/>
        <family val="3"/>
        <charset val="134"/>
      </rPr>
      <t>小计</t>
    </r>
    <phoneticPr fontId="1" type="noConversion"/>
  </si>
  <si>
    <r>
      <rPr>
        <sz val="11"/>
        <color theme="1"/>
        <rFont val="等线"/>
        <family val="2"/>
      </rPr>
      <t>任育静</t>
    </r>
    <phoneticPr fontId="1" type="noConversion"/>
  </si>
  <si>
    <r>
      <rPr>
        <sz val="11"/>
        <color theme="1"/>
        <rFont val="等线"/>
        <family val="2"/>
      </rPr>
      <t>姜禹辰</t>
    </r>
    <phoneticPr fontId="1" type="noConversion"/>
  </si>
  <si>
    <r>
      <rPr>
        <sz val="10"/>
        <color theme="1"/>
        <rFont val="等线"/>
        <family val="3"/>
        <charset val="134"/>
      </rPr>
      <t>编制单位</t>
    </r>
    <r>
      <rPr>
        <sz val="10"/>
        <color theme="1"/>
        <rFont val="Arial Narrow"/>
        <family val="2"/>
      </rPr>
      <t>:</t>
    </r>
    <r>
      <rPr>
        <sz val="10"/>
        <color theme="1"/>
        <rFont val="等线"/>
        <family val="3"/>
        <charset val="134"/>
      </rPr>
      <t>北京继航智励人力资源服务有限公司</t>
    </r>
    <r>
      <rPr>
        <sz val="10"/>
        <color theme="1"/>
        <rFont val="Arial Narrow"/>
        <family val="2"/>
      </rPr>
      <t xml:space="preserve">                                                                                                                                                                                       </t>
    </r>
    <phoneticPr fontId="1" type="noConversion"/>
  </si>
  <si>
    <r>
      <rPr>
        <sz val="11"/>
        <color theme="1"/>
        <rFont val="等线"/>
        <family val="2"/>
      </rPr>
      <t>秦岭</t>
    </r>
    <phoneticPr fontId="1" type="noConversion"/>
  </si>
  <si>
    <r>
      <rPr>
        <b/>
        <sz val="11"/>
        <color theme="1"/>
        <rFont val="等线"/>
        <family val="3"/>
        <charset val="134"/>
      </rPr>
      <t>总计</t>
    </r>
    <phoneticPr fontId="1" type="noConversion"/>
  </si>
  <si>
    <t>孙琰</t>
    <phoneticPr fontId="1" type="noConversion"/>
  </si>
  <si>
    <r>
      <t xml:space="preserve">1 </t>
    </r>
    <r>
      <rPr>
        <b/>
        <sz val="16"/>
        <color theme="1"/>
        <rFont val="等线"/>
        <family val="3"/>
        <charset val="134"/>
      </rPr>
      <t>月社保明细表</t>
    </r>
    <phoneticPr fontId="1" type="noConversion"/>
  </si>
  <si>
    <t>王美伶</t>
    <phoneticPr fontId="1" type="noConversion"/>
  </si>
  <si>
    <t>邱菊</t>
    <phoneticPr fontId="1" type="noConversion"/>
  </si>
  <si>
    <r>
      <t xml:space="preserve">2 </t>
    </r>
    <r>
      <rPr>
        <b/>
        <sz val="16"/>
        <color theme="1"/>
        <rFont val="等线"/>
        <family val="3"/>
        <charset val="134"/>
      </rPr>
      <t>月社保明细表</t>
    </r>
    <phoneticPr fontId="1" type="noConversion"/>
  </si>
  <si>
    <r>
      <rPr>
        <sz val="11"/>
        <color theme="0"/>
        <rFont val="等线"/>
        <family val="2"/>
      </rPr>
      <t>代缴</t>
    </r>
    <phoneticPr fontId="1" type="noConversion"/>
  </si>
  <si>
    <r>
      <t xml:space="preserve">3 </t>
    </r>
    <r>
      <rPr>
        <b/>
        <sz val="16"/>
        <color theme="1"/>
        <rFont val="等线"/>
        <family val="3"/>
        <charset val="134"/>
      </rPr>
      <t>月社保明细表</t>
    </r>
    <phoneticPr fontId="1" type="noConversion"/>
  </si>
  <si>
    <t>王微</t>
    <phoneticPr fontId="1" type="noConversion"/>
  </si>
  <si>
    <t>单位</t>
    <phoneticPr fontId="1" type="noConversion"/>
  </si>
  <si>
    <t>个人</t>
    <phoneticPr fontId="1" type="noConversion"/>
  </si>
  <si>
    <t>合计</t>
    <phoneticPr fontId="1" type="noConversion"/>
  </si>
  <si>
    <t>公积金</t>
    <phoneticPr fontId="1" type="noConversion"/>
  </si>
  <si>
    <t>高海强</t>
    <phoneticPr fontId="1" type="noConversion"/>
  </si>
  <si>
    <t>赵海俊</t>
    <phoneticPr fontId="1" type="noConversion"/>
  </si>
  <si>
    <r>
      <t xml:space="preserve">4 </t>
    </r>
    <r>
      <rPr>
        <b/>
        <sz val="16"/>
        <color theme="1"/>
        <rFont val="等线"/>
        <family val="3"/>
        <charset val="134"/>
      </rPr>
      <t>月社保和公积金明细表</t>
    </r>
    <phoneticPr fontId="1" type="noConversion"/>
  </si>
  <si>
    <t>王默</t>
    <phoneticPr fontId="1" type="noConversion"/>
  </si>
  <si>
    <r>
      <t xml:space="preserve">5 </t>
    </r>
    <r>
      <rPr>
        <b/>
        <sz val="16"/>
        <color theme="1"/>
        <rFont val="等线"/>
        <family val="3"/>
        <charset val="134"/>
      </rPr>
      <t>月社保和公积金明细表</t>
    </r>
    <phoneticPr fontId="1" type="noConversion"/>
  </si>
  <si>
    <r>
      <rPr>
        <sz val="10"/>
        <color theme="1"/>
        <rFont val="等线"/>
        <family val="3"/>
        <charset val="134"/>
      </rPr>
      <t>编制单位</t>
    </r>
    <r>
      <rPr>
        <sz val="10"/>
        <color theme="1"/>
        <rFont val="Arial Narrow"/>
        <family val="2"/>
      </rPr>
      <t>:</t>
    </r>
    <r>
      <rPr>
        <sz val="10"/>
        <color theme="1"/>
        <rFont val="等线"/>
        <family val="3"/>
        <charset val="134"/>
      </rPr>
      <t>北京继航智励人力资源有限公司</t>
    </r>
    <r>
      <rPr>
        <sz val="10"/>
        <color theme="1"/>
        <rFont val="Arial Narrow"/>
        <family val="2"/>
      </rPr>
      <t xml:space="preserve">                                                                                                                                                                                       </t>
    </r>
    <phoneticPr fontId="1" type="noConversion"/>
  </si>
  <si>
    <r>
      <t xml:space="preserve">6 </t>
    </r>
    <r>
      <rPr>
        <b/>
        <sz val="16"/>
        <color theme="1"/>
        <rFont val="等线"/>
        <family val="3"/>
        <charset val="134"/>
      </rPr>
      <t>月社保和公积金明细表</t>
    </r>
    <phoneticPr fontId="1" type="noConversion"/>
  </si>
  <si>
    <t>张新勇</t>
    <phoneticPr fontId="1" type="noConversion"/>
  </si>
  <si>
    <r>
      <t xml:space="preserve">7 </t>
    </r>
    <r>
      <rPr>
        <b/>
        <sz val="16"/>
        <color theme="1"/>
        <rFont val="等线"/>
        <family val="3"/>
        <charset val="134"/>
      </rPr>
      <t>月社保和公积金明细表</t>
    </r>
    <r>
      <rPr>
        <b/>
        <sz val="16"/>
        <color rgb="FFFF0000"/>
        <rFont val="等线"/>
        <family val="3"/>
        <charset val="134"/>
      </rPr>
      <t>（未改）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</si>
</sst>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#,##0.00_ 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1"/>
      <color rgb="FFFF0000"/>
      <name val="Arial Narrow"/>
      <family val="2"/>
    </font>
    <font>
      <sz val="10"/>
      <color theme="1"/>
      <name val="Arial Narrow"/>
      <family val="2"/>
    </font>
    <font>
      <b/>
      <sz val="11"/>
      <color rgb="FFFF0000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宋体"/>
      <family val="3"/>
      <charset val="134"/>
    </font>
    <font>
      <sz val="11"/>
      <color theme="0"/>
      <name val="Arial Narrow"/>
      <family val="2"/>
    </font>
    <font>
      <sz val="11"/>
      <color theme="0"/>
      <name val="等线"/>
      <family val="2"/>
    </font>
    <font>
      <b/>
      <sz val="16"/>
      <color rgb="FFFF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177" fontId="8" fillId="2" borderId="0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176" fontId="8" fillId="2" borderId="0" xfId="0" applyNumberFormat="1" applyFont="1" applyFill="1" applyAlignment="1">
      <alignment horizontal="center" vertical="center"/>
    </xf>
    <xf numFmtId="0" fontId="9" fillId="2" borderId="0" xfId="0" applyNumberFormat="1" applyFont="1" applyFill="1" applyBorder="1" applyAlignment="1"/>
    <xf numFmtId="0" fontId="10" fillId="2" borderId="0" xfId="0" applyFont="1" applyFill="1" applyAlignment="1">
      <alignment horizontal="center" vertical="center"/>
    </xf>
    <xf numFmtId="0" fontId="11" fillId="2" borderId="0" xfId="0" applyNumberFormat="1" applyFont="1" applyFill="1" applyBorder="1" applyAlignment="1">
      <alignment vertical="center"/>
    </xf>
    <xf numFmtId="177" fontId="8" fillId="2" borderId="9" xfId="0" applyNumberFormat="1" applyFont="1" applyFill="1" applyBorder="1" applyAlignment="1">
      <alignment horizontal="center" vertical="center"/>
    </xf>
    <xf numFmtId="177" fontId="12" fillId="2" borderId="0" xfId="0" applyNumberFormat="1" applyFont="1" applyFill="1" applyAlignment="1">
      <alignment horizontal="center" vertical="center"/>
    </xf>
    <xf numFmtId="177" fontId="8" fillId="2" borderId="9" xfId="0" applyNumberFormat="1" applyFont="1" applyFill="1" applyBorder="1" applyAlignment="1">
      <alignment horizontal="left" vertical="center"/>
    </xf>
    <xf numFmtId="177" fontId="13" fillId="2" borderId="1" xfId="0" applyNumberFormat="1" applyFont="1" applyFill="1" applyBorder="1" applyAlignment="1">
      <alignment horizontal="center" vertical="center"/>
    </xf>
    <xf numFmtId="177" fontId="13" fillId="2" borderId="0" xfId="0" applyNumberFormat="1" applyFont="1" applyFill="1" applyBorder="1" applyAlignment="1">
      <alignment horizontal="center" vertical="center"/>
    </xf>
    <xf numFmtId="177" fontId="10" fillId="2" borderId="0" xfId="0" applyNumberFormat="1" applyFont="1" applyFill="1" applyAlignment="1">
      <alignment horizontal="center" vertical="center"/>
    </xf>
    <xf numFmtId="0" fontId="13" fillId="2" borderId="0" xfId="0" applyNumberFormat="1" applyFont="1" applyFill="1" applyBorder="1" applyAlignment="1">
      <alignment vertical="center"/>
    </xf>
    <xf numFmtId="177" fontId="6" fillId="2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7" fontId="13" fillId="2" borderId="1" xfId="0" applyNumberFormat="1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77" fontId="15" fillId="2" borderId="9" xfId="0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177" fontId="13" fillId="2" borderId="1" xfId="0" applyNumberFormat="1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/>
    </xf>
    <xf numFmtId="177" fontId="8" fillId="2" borderId="1" xfId="0" applyNumberFormat="1" applyFont="1" applyFill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9" fontId="8" fillId="2" borderId="1" xfId="0" applyNumberFormat="1" applyFont="1" applyFill="1" applyBorder="1" applyAlignment="1">
      <alignment horizontal="center" vertical="center"/>
    </xf>
    <xf numFmtId="177" fontId="14" fillId="2" borderId="1" xfId="0" applyNumberFormat="1" applyFont="1" applyFill="1" applyBorder="1" applyAlignment="1">
      <alignment horizontal="center" vertical="center"/>
    </xf>
    <xf numFmtId="177" fontId="12" fillId="2" borderId="9" xfId="0" applyNumberFormat="1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/>
    </xf>
    <xf numFmtId="177" fontId="8" fillId="2" borderId="9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/>
    </xf>
    <xf numFmtId="177" fontId="8" fillId="2" borderId="9" xfId="0" applyNumberFormat="1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77" fontId="8" fillId="2" borderId="9" xfId="0" applyNumberFormat="1" applyFont="1" applyFill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/>
    </xf>
    <xf numFmtId="0" fontId="8" fillId="2" borderId="8" xfId="0" applyNumberFormat="1" applyFont="1" applyFill="1" applyBorder="1" applyAlignment="1">
      <alignment horizontal="center" vertical="center"/>
    </xf>
    <xf numFmtId="0" fontId="8" fillId="2" borderId="9" xfId="0" applyNumberFormat="1" applyFont="1" applyFill="1" applyBorder="1" applyAlignment="1">
      <alignment horizontal="center" vertical="center"/>
    </xf>
    <xf numFmtId="0" fontId="8" fillId="2" borderId="10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77" fontId="8" fillId="2" borderId="2" xfId="0" applyNumberFormat="1" applyFont="1" applyFill="1" applyBorder="1" applyAlignment="1">
      <alignment horizontal="center" vertical="center"/>
    </xf>
    <xf numFmtId="177" fontId="8" fillId="2" borderId="3" xfId="0" applyNumberFormat="1" applyFont="1" applyFill="1" applyBorder="1" applyAlignment="1">
      <alignment horizontal="center" vertical="center"/>
    </xf>
    <xf numFmtId="177" fontId="8" fillId="2" borderId="4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8" fillId="2" borderId="9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3" fillId="2" borderId="8" xfId="0" applyNumberFormat="1" applyFont="1" applyFill="1" applyBorder="1" applyAlignment="1">
      <alignment horizontal="center" vertical="center"/>
    </xf>
    <xf numFmtId="0" fontId="13" fillId="2" borderId="12" xfId="0" applyNumberFormat="1" applyFont="1" applyFill="1" applyBorder="1" applyAlignment="1">
      <alignment horizontal="center" vertical="center"/>
    </xf>
    <xf numFmtId="0" fontId="13" fillId="2" borderId="11" xfId="0" applyNumberFormat="1" applyFont="1" applyFill="1" applyBorder="1" applyAlignment="1">
      <alignment horizontal="center" vertical="center"/>
    </xf>
    <xf numFmtId="177" fontId="8" fillId="2" borderId="5" xfId="0" applyNumberFormat="1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center" vertical="center"/>
    </xf>
    <xf numFmtId="177" fontId="8" fillId="2" borderId="7" xfId="0" applyNumberFormat="1" applyFont="1" applyFill="1" applyBorder="1" applyAlignment="1">
      <alignment horizontal="center" vertical="center"/>
    </xf>
    <xf numFmtId="177" fontId="13" fillId="2" borderId="5" xfId="0" applyNumberFormat="1" applyFont="1" applyFill="1" applyBorder="1" applyAlignment="1">
      <alignment horizontal="center" vertical="center"/>
    </xf>
    <xf numFmtId="177" fontId="13" fillId="2" borderId="6" xfId="0" applyNumberFormat="1" applyFont="1" applyFill="1" applyBorder="1" applyAlignment="1">
      <alignment horizontal="center" vertical="center"/>
    </xf>
    <xf numFmtId="177" fontId="13" fillId="2" borderId="7" xfId="0" applyNumberFormat="1" applyFont="1" applyFill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/>
    </xf>
    <xf numFmtId="0" fontId="13" fillId="2" borderId="5" xfId="0" applyNumberFormat="1" applyFont="1" applyFill="1" applyBorder="1" applyAlignment="1">
      <alignment horizontal="center" vertical="center"/>
    </xf>
    <xf numFmtId="0" fontId="13" fillId="2" borderId="6" xfId="0" applyNumberFormat="1" applyFont="1" applyFill="1" applyBorder="1" applyAlignment="1">
      <alignment horizontal="center" vertical="center"/>
    </xf>
    <xf numFmtId="0" fontId="13" fillId="2" borderId="7" xfId="0" applyNumberFormat="1" applyFont="1" applyFill="1" applyBorder="1" applyAlignment="1">
      <alignment horizontal="center" vertical="center"/>
    </xf>
    <xf numFmtId="177" fontId="13" fillId="2" borderId="1" xfId="0" applyNumberFormat="1" applyFont="1" applyFill="1" applyBorder="1" applyAlignment="1">
      <alignment horizontal="center" vertical="center"/>
    </xf>
    <xf numFmtId="177" fontId="13" fillId="2" borderId="12" xfId="0" applyNumberFormat="1" applyFont="1" applyFill="1" applyBorder="1" applyAlignment="1">
      <alignment horizontal="left" vertical="center"/>
    </xf>
    <xf numFmtId="176" fontId="8" fillId="2" borderId="5" xfId="0" applyNumberFormat="1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/>
    </xf>
    <xf numFmtId="176" fontId="8" fillId="2" borderId="7" xfId="0" applyNumberFormat="1" applyFont="1" applyFill="1" applyBorder="1" applyAlignment="1">
      <alignment horizontal="center" vertical="center"/>
    </xf>
    <xf numFmtId="177" fontId="8" fillId="2" borderId="9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"/>
  <sheetViews>
    <sheetView tabSelected="1" workbookViewId="0">
      <selection activeCell="T21" sqref="T21"/>
    </sheetView>
  </sheetViews>
  <sheetFormatPr defaultColWidth="9.125" defaultRowHeight="20.100000000000001" customHeight="1" x14ac:dyDescent="0.2"/>
  <cols>
    <col min="1" max="1" width="1.375" style="94" customWidth="1"/>
    <col min="2" max="2" width="4.875" style="16" bestFit="1" customWidth="1"/>
    <col min="3" max="3" width="7" style="12" customWidth="1"/>
    <col min="4" max="4" width="9" style="12" customWidth="1"/>
    <col min="5" max="5" width="9.75" style="17" customWidth="1"/>
    <col min="6" max="6" width="9.75" style="17" bestFit="1" customWidth="1"/>
    <col min="7" max="8" width="9.75" style="17" customWidth="1"/>
    <col min="9" max="10" width="9.75" style="17" bestFit="1" customWidth="1"/>
    <col min="11" max="11" width="9.75" style="12" bestFit="1" customWidth="1"/>
    <col min="12" max="12" width="9.75" style="17" customWidth="1"/>
    <col min="13" max="13" width="9.75" style="15" customWidth="1"/>
    <col min="14" max="14" width="9.75" style="17" bestFit="1" customWidth="1"/>
    <col min="15" max="15" width="9.75" style="12" bestFit="1" customWidth="1"/>
    <col min="16" max="16" width="9.75" style="17" customWidth="1"/>
    <col min="17" max="17" width="9.375" style="17" customWidth="1"/>
    <col min="18" max="18" width="8.5" style="12" customWidth="1"/>
    <col min="19" max="19" width="10" style="12" customWidth="1"/>
    <col min="20" max="20" width="7.875" style="12" bestFit="1" customWidth="1"/>
    <col min="21" max="21" width="5.5" style="19" customWidth="1"/>
    <col min="22" max="22" width="5.5" style="12" customWidth="1"/>
    <col min="23" max="24" width="5.25" style="12" customWidth="1"/>
    <col min="25" max="26" width="6.5" style="12" customWidth="1"/>
    <col min="27" max="27" width="6.625" style="12" customWidth="1"/>
    <col min="28" max="28" width="5.5" style="12" customWidth="1"/>
    <col min="29" max="16384" width="9.125" style="12"/>
  </cols>
  <sheetData>
    <row r="1" spans="1:21" ht="30" customHeight="1" x14ac:dyDescent="0.3">
      <c r="B1" s="95" t="s">
        <v>63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89"/>
      <c r="O1" s="89"/>
      <c r="P1" s="89"/>
      <c r="Q1" s="18"/>
      <c r="R1" s="18"/>
      <c r="S1" s="18"/>
    </row>
    <row r="2" spans="1:21" ht="20.100000000000001" customHeight="1" x14ac:dyDescent="0.2">
      <c r="B2" s="20" t="s">
        <v>60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21" ht="20.100000000000001" customHeight="1" x14ac:dyDescent="0.2">
      <c r="B3" s="96" t="s">
        <v>30</v>
      </c>
      <c r="C3" s="99" t="s">
        <v>20</v>
      </c>
      <c r="D3" s="99" t="s">
        <v>31</v>
      </c>
      <c r="E3" s="102" t="s">
        <v>32</v>
      </c>
      <c r="F3" s="102"/>
      <c r="G3" s="102"/>
      <c r="H3" s="102"/>
      <c r="I3" s="102"/>
      <c r="J3" s="102" t="s">
        <v>21</v>
      </c>
      <c r="K3" s="102"/>
      <c r="L3" s="102"/>
      <c r="M3" s="103" t="s">
        <v>28</v>
      </c>
      <c r="N3" s="106" t="s">
        <v>54</v>
      </c>
      <c r="O3" s="102"/>
      <c r="P3" s="102"/>
      <c r="Q3" s="107"/>
      <c r="R3" s="108"/>
      <c r="S3" s="108"/>
    </row>
    <row r="4" spans="1:21" ht="20.100000000000001" hidden="1" customHeight="1" x14ac:dyDescent="0.2">
      <c r="B4" s="97"/>
      <c r="C4" s="100"/>
      <c r="D4" s="100"/>
      <c r="E4" s="87">
        <v>0.16</v>
      </c>
      <c r="F4" s="87">
        <v>0.1</v>
      </c>
      <c r="G4" s="87">
        <v>8.0000000000000002E-3</v>
      </c>
      <c r="H4" s="87">
        <v>4.0000000000000001E-3</v>
      </c>
      <c r="I4" s="87">
        <v>8.0000000000000002E-3</v>
      </c>
      <c r="J4" s="87">
        <v>0.08</v>
      </c>
      <c r="K4" s="90" t="s">
        <v>0</v>
      </c>
      <c r="L4" s="87">
        <v>2E-3</v>
      </c>
      <c r="M4" s="104"/>
      <c r="N4" s="62">
        <v>0.05</v>
      </c>
      <c r="O4" s="62">
        <v>0.05</v>
      </c>
      <c r="P4" s="62">
        <v>0.1</v>
      </c>
      <c r="Q4" s="107"/>
      <c r="R4" s="108"/>
      <c r="S4" s="108"/>
    </row>
    <row r="5" spans="1:21" ht="20.100000000000001" customHeight="1" x14ac:dyDescent="0.2">
      <c r="B5" s="98"/>
      <c r="C5" s="101"/>
      <c r="D5" s="101"/>
      <c r="E5" s="87" t="s">
        <v>22</v>
      </c>
      <c r="F5" s="87" t="s">
        <v>23</v>
      </c>
      <c r="G5" s="87" t="s">
        <v>24</v>
      </c>
      <c r="H5" s="87" t="s">
        <v>25</v>
      </c>
      <c r="I5" s="87" t="s">
        <v>26</v>
      </c>
      <c r="J5" s="87" t="s">
        <v>22</v>
      </c>
      <c r="K5" s="90" t="s">
        <v>23</v>
      </c>
      <c r="L5" s="87" t="s">
        <v>24</v>
      </c>
      <c r="M5" s="105"/>
      <c r="N5" s="93" t="s">
        <v>51</v>
      </c>
      <c r="O5" s="61" t="s">
        <v>52</v>
      </c>
      <c r="P5" s="93" t="s">
        <v>53</v>
      </c>
      <c r="Q5" s="107"/>
      <c r="R5" s="108"/>
      <c r="S5" s="108"/>
    </row>
    <row r="6" spans="1:21" s="15" customFormat="1" ht="20.100000000000001" customHeight="1" x14ac:dyDescent="0.2">
      <c r="A6" s="13"/>
      <c r="B6" s="14">
        <v>1</v>
      </c>
      <c r="C6" s="85" t="s">
        <v>27</v>
      </c>
      <c r="D6" s="85">
        <v>2200</v>
      </c>
      <c r="E6" s="85"/>
      <c r="F6" s="85">
        <f t="shared" ref="F6:F13" si="0">ROUND(MAX(F$25,MIN($D6,F$27))*F$4,2)/2</f>
        <v>268</v>
      </c>
      <c r="G6" s="85"/>
      <c r="H6" s="85"/>
      <c r="I6" s="85">
        <f t="shared" ref="I6:I13" si="1">ROUND(MAX(I$25,MIN($D6,I$27))*I$4,2)/2</f>
        <v>21.44</v>
      </c>
      <c r="J6" s="85">
        <f t="shared" ref="J6:J13" si="2">ROUND(MAX(J$25,MIN($D6,J$27))*J$4,2)</f>
        <v>289.04000000000002</v>
      </c>
      <c r="K6" s="85">
        <f t="shared" ref="K6:K13" si="3">ROUND(MAX(K$25,MIN($D6,K$27))*2%+3,2)</f>
        <v>110.2</v>
      </c>
      <c r="L6" s="85">
        <f>ROUND(MAX(L$25,MIN($D6,L$27))*L$4,2)</f>
        <v>7.23</v>
      </c>
      <c r="M6" s="85">
        <f>SUM(E6:L6)</f>
        <v>695.91000000000008</v>
      </c>
      <c r="N6" s="85"/>
      <c r="O6" s="85"/>
      <c r="P6" s="85">
        <f>N6+O6</f>
        <v>0</v>
      </c>
      <c r="Q6" s="91"/>
      <c r="R6" s="13"/>
      <c r="S6" s="13"/>
      <c r="U6" s="22"/>
    </row>
    <row r="7" spans="1:21" s="15" customFormat="1" ht="20.100000000000001" customHeight="1" x14ac:dyDescent="0.2">
      <c r="A7" s="13"/>
      <c r="B7" s="14">
        <v>2</v>
      </c>
      <c r="C7" s="28" t="s">
        <v>46</v>
      </c>
      <c r="D7" s="85">
        <v>2200</v>
      </c>
      <c r="E7" s="85"/>
      <c r="F7" s="85">
        <f t="shared" si="0"/>
        <v>268</v>
      </c>
      <c r="G7" s="85"/>
      <c r="H7" s="85"/>
      <c r="I7" s="85">
        <f t="shared" si="1"/>
        <v>21.44</v>
      </c>
      <c r="J7" s="85">
        <f t="shared" si="2"/>
        <v>289.04000000000002</v>
      </c>
      <c r="K7" s="85">
        <f t="shared" si="3"/>
        <v>110.2</v>
      </c>
      <c r="L7" s="85">
        <f>ROUND(MAX(L$25,MIN($D7,L$27))*L$4,2)</f>
        <v>7.23</v>
      </c>
      <c r="M7" s="85">
        <f t="shared" ref="M7:M9" si="4">SUM(E7:L7)</f>
        <v>695.91000000000008</v>
      </c>
      <c r="N7" s="85">
        <f>D7*$N$4</f>
        <v>110</v>
      </c>
      <c r="O7" s="85"/>
      <c r="P7" s="85">
        <f t="shared" ref="P7:P12" si="5">N7+O7</f>
        <v>110</v>
      </c>
      <c r="Q7" s="91"/>
      <c r="R7" s="13"/>
      <c r="S7" s="13"/>
      <c r="U7" s="22"/>
    </row>
    <row r="8" spans="1:21" s="15" customFormat="1" ht="20.100000000000001" customHeight="1" x14ac:dyDescent="0.2">
      <c r="A8" s="13"/>
      <c r="B8" s="14">
        <v>3</v>
      </c>
      <c r="C8" s="28" t="s">
        <v>45</v>
      </c>
      <c r="D8" s="85">
        <v>2200</v>
      </c>
      <c r="E8" s="85"/>
      <c r="F8" s="85">
        <f t="shared" si="0"/>
        <v>268</v>
      </c>
      <c r="G8" s="85"/>
      <c r="H8" s="85"/>
      <c r="I8" s="85">
        <f t="shared" si="1"/>
        <v>21.44</v>
      </c>
      <c r="J8" s="85">
        <f t="shared" si="2"/>
        <v>289.04000000000002</v>
      </c>
      <c r="K8" s="85">
        <f t="shared" si="3"/>
        <v>110.2</v>
      </c>
      <c r="L8" s="85">
        <f>ROUND(MAX(L$25,MIN($D8,L$27))*L$4,2)</f>
        <v>7.23</v>
      </c>
      <c r="M8" s="85">
        <f t="shared" si="4"/>
        <v>695.91000000000008</v>
      </c>
      <c r="N8" s="85"/>
      <c r="O8" s="85"/>
      <c r="P8" s="85">
        <f t="shared" si="5"/>
        <v>0</v>
      </c>
      <c r="Q8" s="91"/>
      <c r="R8" s="13"/>
      <c r="S8" s="13"/>
      <c r="U8" s="22"/>
    </row>
    <row r="9" spans="1:21" s="15" customFormat="1" ht="20.100000000000001" customHeight="1" x14ac:dyDescent="0.2">
      <c r="A9" s="13"/>
      <c r="B9" s="14">
        <v>4</v>
      </c>
      <c r="C9" s="28" t="s">
        <v>50</v>
      </c>
      <c r="D9" s="85">
        <v>2200</v>
      </c>
      <c r="E9" s="85"/>
      <c r="F9" s="85">
        <f t="shared" si="0"/>
        <v>268</v>
      </c>
      <c r="G9" s="85"/>
      <c r="H9" s="85"/>
      <c r="I9" s="85">
        <f t="shared" si="1"/>
        <v>21.44</v>
      </c>
      <c r="J9" s="85">
        <f t="shared" si="2"/>
        <v>289.04000000000002</v>
      </c>
      <c r="K9" s="85">
        <f t="shared" si="3"/>
        <v>110.2</v>
      </c>
      <c r="L9" s="85"/>
      <c r="M9" s="85">
        <f t="shared" si="4"/>
        <v>688.68000000000006</v>
      </c>
      <c r="N9" s="85"/>
      <c r="O9" s="85"/>
      <c r="P9" s="85">
        <f t="shared" si="5"/>
        <v>0</v>
      </c>
      <c r="Q9" s="23"/>
      <c r="R9" s="13"/>
      <c r="S9" s="13"/>
      <c r="U9" s="22"/>
    </row>
    <row r="10" spans="1:21" s="15" customFormat="1" ht="20.100000000000001" customHeight="1" x14ac:dyDescent="0.2">
      <c r="A10" s="13"/>
      <c r="B10" s="14">
        <v>5</v>
      </c>
      <c r="C10" s="63" t="s">
        <v>55</v>
      </c>
      <c r="D10" s="85">
        <v>5500</v>
      </c>
      <c r="E10" s="85"/>
      <c r="F10" s="85">
        <f t="shared" si="0"/>
        <v>275</v>
      </c>
      <c r="G10" s="85"/>
      <c r="H10" s="85"/>
      <c r="I10" s="85">
        <f t="shared" si="1"/>
        <v>22</v>
      </c>
      <c r="J10" s="85">
        <f t="shared" si="2"/>
        <v>440</v>
      </c>
      <c r="K10" s="85">
        <f t="shared" si="3"/>
        <v>113</v>
      </c>
      <c r="L10" s="85"/>
      <c r="M10" s="85">
        <f>SUM(E10:L10)</f>
        <v>850</v>
      </c>
      <c r="N10" s="85">
        <f>D10*$N$4</f>
        <v>275</v>
      </c>
      <c r="O10" s="85">
        <f>D10*$O$4</f>
        <v>275</v>
      </c>
      <c r="P10" s="85">
        <f t="shared" si="5"/>
        <v>550</v>
      </c>
      <c r="Q10" s="42"/>
      <c r="R10" s="13"/>
      <c r="S10" s="13"/>
      <c r="U10" s="22"/>
    </row>
    <row r="11" spans="1:21" s="15" customFormat="1" ht="20.100000000000001" customHeight="1" x14ac:dyDescent="0.2">
      <c r="A11" s="13"/>
      <c r="B11" s="14">
        <v>6</v>
      </c>
      <c r="C11" s="63" t="s">
        <v>56</v>
      </c>
      <c r="D11" s="85">
        <v>5500</v>
      </c>
      <c r="E11" s="85"/>
      <c r="F11" s="85">
        <f t="shared" si="0"/>
        <v>275</v>
      </c>
      <c r="G11" s="85"/>
      <c r="H11" s="85"/>
      <c r="I11" s="85">
        <f t="shared" si="1"/>
        <v>22</v>
      </c>
      <c r="J11" s="85">
        <f t="shared" si="2"/>
        <v>440</v>
      </c>
      <c r="K11" s="85">
        <f t="shared" si="3"/>
        <v>113</v>
      </c>
      <c r="L11" s="85">
        <f>ROUND(MAX(L$25,MIN($D11,L$27))*L$4,2)</f>
        <v>11</v>
      </c>
      <c r="M11" s="85">
        <f>SUM(E11:L11)</f>
        <v>861</v>
      </c>
      <c r="N11" s="85">
        <f>D11*$N$4</f>
        <v>275</v>
      </c>
      <c r="O11" s="85">
        <f>D11*$O$4</f>
        <v>275</v>
      </c>
      <c r="P11" s="85">
        <f t="shared" si="5"/>
        <v>550</v>
      </c>
      <c r="Q11" s="42"/>
      <c r="R11" s="13"/>
      <c r="S11" s="13"/>
      <c r="U11" s="22"/>
    </row>
    <row r="12" spans="1:21" s="15" customFormat="1" ht="20.100000000000001" customHeight="1" x14ac:dyDescent="0.2">
      <c r="A12" s="13"/>
      <c r="B12" s="14">
        <v>7</v>
      </c>
      <c r="C12" s="63" t="s">
        <v>62</v>
      </c>
      <c r="D12" s="85">
        <v>5500</v>
      </c>
      <c r="E12" s="85"/>
      <c r="F12" s="85">
        <f t="shared" si="0"/>
        <v>275</v>
      </c>
      <c r="G12" s="85"/>
      <c r="H12" s="85"/>
      <c r="I12" s="85">
        <f t="shared" si="1"/>
        <v>22</v>
      </c>
      <c r="J12" s="85">
        <f t="shared" si="2"/>
        <v>440</v>
      </c>
      <c r="K12" s="85">
        <f t="shared" si="3"/>
        <v>113</v>
      </c>
      <c r="L12" s="85"/>
      <c r="M12" s="85">
        <f>SUM(E12:L12)</f>
        <v>850</v>
      </c>
      <c r="N12" s="85">
        <f>D12*$N$4</f>
        <v>275</v>
      </c>
      <c r="O12" s="85">
        <f>D12*$O$4</f>
        <v>275</v>
      </c>
      <c r="P12" s="85">
        <f t="shared" si="5"/>
        <v>550</v>
      </c>
      <c r="Q12" s="42"/>
      <c r="R12" s="13"/>
      <c r="S12" s="13"/>
      <c r="U12" s="22"/>
    </row>
    <row r="13" spans="1:21" s="15" customFormat="1" ht="20.100000000000001" customHeight="1" x14ac:dyDescent="0.2">
      <c r="A13" s="13"/>
      <c r="B13" s="14">
        <v>8</v>
      </c>
      <c r="C13" s="63" t="s">
        <v>58</v>
      </c>
      <c r="D13" s="85">
        <v>2200</v>
      </c>
      <c r="E13" s="85"/>
      <c r="F13" s="85">
        <f t="shared" si="0"/>
        <v>268</v>
      </c>
      <c r="G13" s="85"/>
      <c r="H13" s="85"/>
      <c r="I13" s="85">
        <f t="shared" si="1"/>
        <v>21.44</v>
      </c>
      <c r="J13" s="85">
        <f t="shared" si="2"/>
        <v>289.04000000000002</v>
      </c>
      <c r="K13" s="85">
        <f t="shared" si="3"/>
        <v>110.2</v>
      </c>
      <c r="L13" s="85">
        <f>ROUND(MAX(L$25,MIN($D13,L$27))*L$4,2)</f>
        <v>7.23</v>
      </c>
      <c r="M13" s="85">
        <f>SUM(E13:L13)</f>
        <v>695.91000000000008</v>
      </c>
      <c r="N13" s="85"/>
      <c r="O13" s="85"/>
      <c r="P13" s="85"/>
      <c r="Q13" s="42"/>
      <c r="R13" s="13"/>
      <c r="S13" s="13"/>
      <c r="U13" s="22"/>
    </row>
    <row r="14" spans="1:21" s="15" customFormat="1" ht="20.100000000000001" customHeight="1" x14ac:dyDescent="0.2">
      <c r="A14" s="13"/>
      <c r="B14" s="109" t="s">
        <v>37</v>
      </c>
      <c r="C14" s="110"/>
      <c r="D14" s="111"/>
      <c r="E14" s="112">
        <f>SUM(E6:I13)</f>
        <v>2338.2000000000003</v>
      </c>
      <c r="F14" s="113"/>
      <c r="G14" s="113"/>
      <c r="H14" s="113"/>
      <c r="I14" s="114"/>
      <c r="J14" s="112">
        <f>SUM(J6:L13)</f>
        <v>3695.12</v>
      </c>
      <c r="K14" s="113"/>
      <c r="L14" s="114"/>
      <c r="M14" s="85">
        <f>SUM(M6:M13)</f>
        <v>6033.3200000000006</v>
      </c>
      <c r="N14" s="115">
        <f>SUM(P6:P13)</f>
        <v>1760</v>
      </c>
      <c r="O14" s="116"/>
      <c r="P14" s="117"/>
      <c r="Q14" s="23"/>
      <c r="R14" s="13"/>
      <c r="S14" s="13"/>
      <c r="U14" s="22"/>
    </row>
    <row r="15" spans="1:21" s="15" customFormat="1" ht="20.100000000000001" customHeight="1" x14ac:dyDescent="0.2">
      <c r="A15" s="13"/>
      <c r="B15" s="14">
        <v>9</v>
      </c>
      <c r="C15" s="85" t="s">
        <v>41</v>
      </c>
      <c r="D15" s="85">
        <v>2200</v>
      </c>
      <c r="E15" s="85"/>
      <c r="F15" s="85">
        <f>ROUND(MAX(F$25,MIN($D15,F$27))*F$4,2)/2</f>
        <v>268</v>
      </c>
      <c r="G15" s="85"/>
      <c r="H15" s="85"/>
      <c r="I15" s="85">
        <f>ROUND(MAX(I$25,MIN($D15,I$27))*I$4,2)/2</f>
        <v>21.44</v>
      </c>
      <c r="J15" s="85">
        <f>ROUND(MAX(J$25,MIN($D15,J$27))*J$4,2)</f>
        <v>289.04000000000002</v>
      </c>
      <c r="K15" s="85">
        <f>ROUND(MAX(K$25,MIN($D15,K$27))*2%+3,2)</f>
        <v>110.2</v>
      </c>
      <c r="L15" s="85">
        <f>ROUND(MAX(L$25,MIN($D15,L$27))*L$4,2)</f>
        <v>7.23</v>
      </c>
      <c r="M15" s="85">
        <f t="shared" ref="M15:M17" si="6">SUM(E15:L15)</f>
        <v>695.91000000000008</v>
      </c>
      <c r="N15" s="85"/>
      <c r="O15" s="85"/>
      <c r="P15" s="85"/>
      <c r="Q15" s="42" t="s">
        <v>48</v>
      </c>
      <c r="R15" s="13"/>
      <c r="S15" s="13"/>
      <c r="U15" s="22"/>
    </row>
    <row r="16" spans="1:21" s="15" customFormat="1" ht="20.100000000000001" customHeight="1" x14ac:dyDescent="0.2">
      <c r="A16" s="13"/>
      <c r="B16" s="14">
        <v>10</v>
      </c>
      <c r="C16" s="85" t="s">
        <v>38</v>
      </c>
      <c r="D16" s="85">
        <v>2200</v>
      </c>
      <c r="E16" s="85"/>
      <c r="F16" s="85">
        <f>ROUND(MAX(F$25,MIN($D16,F$27))*F$4,2)/2</f>
        <v>268</v>
      </c>
      <c r="G16" s="85"/>
      <c r="H16" s="85"/>
      <c r="I16" s="85">
        <f>ROUND(MAX(I$25,MIN($D16,I$27))*I$4,2)/2</f>
        <v>21.44</v>
      </c>
      <c r="J16" s="85">
        <f>ROUND(MAX(J$25,MIN($D16,J$27))*J$4,2)</f>
        <v>289.04000000000002</v>
      </c>
      <c r="K16" s="85">
        <f>ROUND(MAX(K$25,MIN($D16,K$27))*2%+3,2)</f>
        <v>110.2</v>
      </c>
      <c r="L16" s="85"/>
      <c r="M16" s="85">
        <f t="shared" si="6"/>
        <v>688.68000000000006</v>
      </c>
      <c r="N16" s="85"/>
      <c r="O16" s="85"/>
      <c r="P16" s="85"/>
      <c r="Q16" s="42" t="s">
        <v>48</v>
      </c>
      <c r="R16" s="13"/>
      <c r="S16" s="13"/>
      <c r="U16" s="22"/>
    </row>
    <row r="17" spans="1:21" s="15" customFormat="1" ht="20.100000000000001" customHeight="1" x14ac:dyDescent="0.2">
      <c r="A17" s="13"/>
      <c r="B17" s="14">
        <v>11</v>
      </c>
      <c r="C17" s="85" t="s">
        <v>39</v>
      </c>
      <c r="D17" s="85">
        <v>2200</v>
      </c>
      <c r="E17" s="85"/>
      <c r="F17" s="85">
        <f>ROUND(MAX(F$25,MIN($D17,F$27))*F$4,2)/2</f>
        <v>268</v>
      </c>
      <c r="G17" s="85"/>
      <c r="H17" s="85"/>
      <c r="I17" s="85">
        <f>ROUND(MAX(I$25,MIN($D17,I$27))*I$4,2)/2</f>
        <v>21.44</v>
      </c>
      <c r="J17" s="85">
        <f>ROUND(MAX(J$25,MIN($D17,J$27))*J$4,2)</f>
        <v>289.04000000000002</v>
      </c>
      <c r="K17" s="85">
        <f>ROUND(MAX(K$25,MIN($D17,K$27))*2%+3,2)</f>
        <v>110.2</v>
      </c>
      <c r="L17" s="85">
        <f>ROUND(MAX(L$25,MIN($D17,L$27))*L$4,2)</f>
        <v>7.23</v>
      </c>
      <c r="M17" s="85">
        <f t="shared" si="6"/>
        <v>695.91000000000008</v>
      </c>
      <c r="N17" s="85"/>
      <c r="O17" s="85"/>
      <c r="P17" s="85"/>
      <c r="Q17" s="42" t="s">
        <v>48</v>
      </c>
      <c r="R17" s="13"/>
      <c r="S17" s="13"/>
      <c r="U17" s="22"/>
    </row>
    <row r="18" spans="1:21" s="15" customFormat="1" ht="15" customHeight="1" x14ac:dyDescent="0.2">
      <c r="A18" s="13"/>
      <c r="B18" s="119" t="s">
        <v>37</v>
      </c>
      <c r="C18" s="120"/>
      <c r="D18" s="121"/>
      <c r="E18" s="112">
        <f>SUM(E15:I17)</f>
        <v>868.32000000000016</v>
      </c>
      <c r="F18" s="113"/>
      <c r="G18" s="113"/>
      <c r="H18" s="113"/>
      <c r="I18" s="114"/>
      <c r="J18" s="112">
        <f>SUM(J15:L17)</f>
        <v>1212.18</v>
      </c>
      <c r="K18" s="113"/>
      <c r="L18" s="114"/>
      <c r="M18" s="85">
        <f>SUM(M15:M17)</f>
        <v>2080.5</v>
      </c>
      <c r="N18" s="112"/>
      <c r="O18" s="113"/>
      <c r="P18" s="114"/>
      <c r="Q18" s="91"/>
      <c r="R18" s="25"/>
      <c r="S18" s="25"/>
      <c r="U18" s="26"/>
    </row>
    <row r="19" spans="1:21" s="15" customFormat="1" ht="15" customHeight="1" x14ac:dyDescent="0.2">
      <c r="A19" s="13"/>
      <c r="B19" s="119" t="s">
        <v>42</v>
      </c>
      <c r="C19" s="120"/>
      <c r="D19" s="121"/>
      <c r="E19" s="115">
        <f>M14+M18</f>
        <v>8113.8200000000006</v>
      </c>
      <c r="F19" s="116"/>
      <c r="G19" s="116"/>
      <c r="H19" s="116"/>
      <c r="I19" s="116"/>
      <c r="J19" s="116"/>
      <c r="K19" s="116"/>
      <c r="L19" s="116"/>
      <c r="M19" s="117"/>
      <c r="N19" s="122"/>
      <c r="O19" s="122"/>
      <c r="P19" s="122"/>
      <c r="Q19" s="64"/>
      <c r="R19" s="25"/>
      <c r="S19" s="25"/>
      <c r="U19" s="26"/>
    </row>
    <row r="20" spans="1:21" s="15" customFormat="1" ht="9.75" customHeight="1" x14ac:dyDescent="0.2">
      <c r="A20" s="13"/>
      <c r="B20" s="110"/>
      <c r="C20" s="110"/>
      <c r="D20" s="123"/>
      <c r="E20" s="123"/>
      <c r="F20" s="123"/>
      <c r="G20" s="123"/>
      <c r="H20" s="123"/>
      <c r="I20" s="123"/>
      <c r="J20" s="25"/>
      <c r="K20" s="25"/>
      <c r="L20" s="25"/>
      <c r="M20" s="25"/>
      <c r="N20" s="25"/>
      <c r="O20" s="25"/>
      <c r="P20" s="25"/>
      <c r="Q20" s="25"/>
      <c r="R20" s="25"/>
      <c r="S20" s="25"/>
      <c r="U20" s="26"/>
    </row>
    <row r="21" spans="1:21" s="15" customFormat="1" ht="20.100000000000001" customHeight="1" x14ac:dyDescent="0.2">
      <c r="A21" s="13"/>
      <c r="B21" s="27" t="s">
        <v>33</v>
      </c>
      <c r="C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U21" s="26"/>
    </row>
    <row r="22" spans="1:21" s="15" customFormat="1" ht="20.100000000000001" customHeight="1" x14ac:dyDescent="0.2">
      <c r="A22" s="13"/>
      <c r="B22" s="16"/>
      <c r="U22" s="26"/>
    </row>
    <row r="23" spans="1:21" s="15" customFormat="1" ht="20.100000000000001" customHeight="1" x14ac:dyDescent="0.2">
      <c r="A23" s="13"/>
      <c r="B23" s="16"/>
      <c r="E23" s="124" t="s">
        <v>32</v>
      </c>
      <c r="F23" s="125"/>
      <c r="G23" s="125"/>
      <c r="H23" s="125"/>
      <c r="I23" s="126"/>
      <c r="J23" s="124" t="s">
        <v>21</v>
      </c>
      <c r="K23" s="125"/>
      <c r="L23" s="126"/>
      <c r="M23" s="127"/>
      <c r="N23" s="118"/>
      <c r="O23" s="118"/>
      <c r="P23" s="118"/>
      <c r="U23" s="26"/>
    </row>
    <row r="24" spans="1:21" s="15" customFormat="1" ht="20.100000000000001" customHeight="1" x14ac:dyDescent="0.2">
      <c r="A24" s="13"/>
      <c r="B24" s="16"/>
      <c r="E24" s="88" t="s">
        <v>22</v>
      </c>
      <c r="F24" s="88" t="s">
        <v>23</v>
      </c>
      <c r="G24" s="88" t="s">
        <v>24</v>
      </c>
      <c r="H24" s="88" t="s">
        <v>25</v>
      </c>
      <c r="I24" s="88" t="s">
        <v>26</v>
      </c>
      <c r="J24" s="88" t="s">
        <v>22</v>
      </c>
      <c r="K24" s="86" t="s">
        <v>23</v>
      </c>
      <c r="L24" s="88" t="s">
        <v>24</v>
      </c>
      <c r="M24" s="127"/>
      <c r="N24" s="92"/>
      <c r="O24" s="94"/>
      <c r="P24" s="92"/>
      <c r="U24" s="26"/>
    </row>
    <row r="25" spans="1:21" s="15" customFormat="1" ht="20.100000000000001" customHeight="1" x14ac:dyDescent="0.2">
      <c r="A25" s="13"/>
      <c r="B25" s="16"/>
      <c r="D25" s="85" t="s">
        <v>36</v>
      </c>
      <c r="E25" s="85">
        <v>3613</v>
      </c>
      <c r="F25" s="85">
        <v>5360</v>
      </c>
      <c r="G25" s="85">
        <v>3613</v>
      </c>
      <c r="H25" s="85">
        <v>4713</v>
      </c>
      <c r="I25" s="85">
        <v>5360</v>
      </c>
      <c r="J25" s="85">
        <v>3613</v>
      </c>
      <c r="K25" s="85">
        <v>5360</v>
      </c>
      <c r="L25" s="85">
        <v>3613</v>
      </c>
      <c r="M25" s="91"/>
      <c r="N25" s="13"/>
      <c r="O25" s="13"/>
      <c r="P25" s="13"/>
      <c r="U25" s="26"/>
    </row>
    <row r="26" spans="1:21" s="15" customFormat="1" ht="20.100000000000001" customHeight="1" x14ac:dyDescent="0.2">
      <c r="A26" s="13"/>
      <c r="B26" s="16"/>
      <c r="D26" s="85" t="s">
        <v>34</v>
      </c>
      <c r="E26" s="85">
        <f>ROUND(E25*$E$4,2)</f>
        <v>578.08000000000004</v>
      </c>
      <c r="F26" s="85">
        <f>ROUND(F25*$F$4,2)</f>
        <v>536</v>
      </c>
      <c r="G26" s="85">
        <f>ROUND(G25*$G$4,2)</f>
        <v>28.9</v>
      </c>
      <c r="H26" s="85">
        <f>ROUND(H25*$H$4,2)</f>
        <v>18.850000000000001</v>
      </c>
      <c r="I26" s="85">
        <f>ROUND(I25*$I$4,2)</f>
        <v>42.88</v>
      </c>
      <c r="J26" s="85">
        <f>ROUND(J25*$J$4,2)</f>
        <v>289.04000000000002</v>
      </c>
      <c r="K26" s="85">
        <f>ROUND(K25*2%+3,2)</f>
        <v>110.2</v>
      </c>
      <c r="L26" s="85">
        <f>ROUND(L25*$L$4,2)</f>
        <v>7.23</v>
      </c>
      <c r="M26" s="91"/>
      <c r="N26" s="13"/>
      <c r="O26" s="13"/>
      <c r="P26" s="13"/>
      <c r="U26" s="26"/>
    </row>
    <row r="27" spans="1:21" s="15" customFormat="1" ht="20.100000000000001" customHeight="1" x14ac:dyDescent="0.2">
      <c r="A27" s="13"/>
      <c r="B27" s="16"/>
      <c r="D27" s="85" t="s">
        <v>29</v>
      </c>
      <c r="E27" s="85">
        <v>23565</v>
      </c>
      <c r="F27" s="85">
        <v>27786</v>
      </c>
      <c r="G27" s="85">
        <v>23565</v>
      </c>
      <c r="H27" s="85">
        <v>23565</v>
      </c>
      <c r="I27" s="85">
        <v>27786</v>
      </c>
      <c r="J27" s="85">
        <v>23565</v>
      </c>
      <c r="K27" s="85">
        <v>27786</v>
      </c>
      <c r="L27" s="85">
        <v>23565</v>
      </c>
      <c r="M27" s="91"/>
      <c r="N27" s="13"/>
      <c r="O27" s="13"/>
      <c r="P27" s="13"/>
      <c r="U27" s="26"/>
    </row>
    <row r="28" spans="1:21" s="15" customFormat="1" ht="20.100000000000001" customHeight="1" x14ac:dyDescent="0.2">
      <c r="A28" s="13"/>
      <c r="B28" s="16"/>
      <c r="D28" s="85" t="s">
        <v>35</v>
      </c>
      <c r="E28" s="85">
        <f>ROUND(E27*$E$4,2)</f>
        <v>3770.4</v>
      </c>
      <c r="F28" s="85">
        <f>ROUND(F27*$F$4,2)</f>
        <v>2778.6</v>
      </c>
      <c r="G28" s="85">
        <f>ROUND(G27*$G$4,2)</f>
        <v>188.52</v>
      </c>
      <c r="H28" s="85">
        <f>ROUND(H27*$H$4,2)</f>
        <v>94.26</v>
      </c>
      <c r="I28" s="85">
        <f>ROUND(I27*$I$4,2)</f>
        <v>222.29</v>
      </c>
      <c r="J28" s="85">
        <f>ROUND(J27*$J$4,2)</f>
        <v>1885.2</v>
      </c>
      <c r="K28" s="85">
        <f>ROUND(K27*2%,2)+3</f>
        <v>558.72</v>
      </c>
      <c r="L28" s="85">
        <f>ROUND(L27*$L$4,2)</f>
        <v>47.13</v>
      </c>
      <c r="M28" s="91"/>
      <c r="N28" s="13"/>
      <c r="O28" s="13"/>
      <c r="P28" s="13"/>
      <c r="U28" s="26"/>
    </row>
    <row r="29" spans="1:21" s="15" customFormat="1" ht="20.100000000000001" customHeight="1" x14ac:dyDescent="0.2">
      <c r="A29" s="13"/>
      <c r="B29" s="16"/>
      <c r="M29" s="13"/>
      <c r="N29" s="13"/>
      <c r="O29" s="13"/>
      <c r="P29" s="13"/>
      <c r="U29" s="26"/>
    </row>
    <row r="30" spans="1:21" s="15" customFormat="1" ht="20.100000000000001" customHeight="1" x14ac:dyDescent="0.2">
      <c r="A30" s="13"/>
      <c r="B30" s="16"/>
      <c r="U30" s="26"/>
    </row>
    <row r="31" spans="1:21" s="15" customFormat="1" ht="20.100000000000001" customHeight="1" x14ac:dyDescent="0.2">
      <c r="A31" s="13"/>
      <c r="B31" s="16"/>
      <c r="U31" s="26"/>
    </row>
    <row r="32" spans="1:21" s="15" customFormat="1" ht="20.100000000000001" customHeight="1" x14ac:dyDescent="0.2">
      <c r="A32" s="13"/>
      <c r="B32" s="16"/>
      <c r="U32" s="26"/>
    </row>
    <row r="33" spans="1:21" s="15" customFormat="1" ht="20.100000000000001" customHeight="1" x14ac:dyDescent="0.2">
      <c r="A33" s="13"/>
      <c r="B33" s="16"/>
      <c r="U33" s="26"/>
    </row>
    <row r="34" spans="1:21" s="15" customFormat="1" ht="20.100000000000001" customHeight="1" x14ac:dyDescent="0.2">
      <c r="A34" s="13"/>
      <c r="B34" s="16"/>
      <c r="U34" s="26"/>
    </row>
    <row r="35" spans="1:21" ht="20.100000000000001" customHeight="1" x14ac:dyDescent="0.2">
      <c r="R35" s="15"/>
    </row>
  </sheetData>
  <mergeCells count="28">
    <mergeCell ref="N23:P23"/>
    <mergeCell ref="B18:D18"/>
    <mergeCell ref="E18:I18"/>
    <mergeCell ref="J18:L18"/>
    <mergeCell ref="N18:P18"/>
    <mergeCell ref="B19:D19"/>
    <mergeCell ref="E19:M19"/>
    <mergeCell ref="N19:P19"/>
    <mergeCell ref="B20:C20"/>
    <mergeCell ref="D20:I20"/>
    <mergeCell ref="E23:I23"/>
    <mergeCell ref="J23:L23"/>
    <mergeCell ref="M23:M24"/>
    <mergeCell ref="N3:P3"/>
    <mergeCell ref="Q3:Q5"/>
    <mergeCell ref="R3:R5"/>
    <mergeCell ref="S3:S5"/>
    <mergeCell ref="B14:D14"/>
    <mergeCell ref="E14:I14"/>
    <mergeCell ref="J14:L14"/>
    <mergeCell ref="N14:P14"/>
    <mergeCell ref="B1:M1"/>
    <mergeCell ref="B3:B5"/>
    <mergeCell ref="C3:C5"/>
    <mergeCell ref="D3:D5"/>
    <mergeCell ref="E3:I3"/>
    <mergeCell ref="J3:L3"/>
    <mergeCell ref="M3:M5"/>
  </mergeCells>
  <phoneticPr fontId="1" type="noConversion"/>
  <pageMargins left="0.34" right="0.17" top="0.36" bottom="0.75" header="0.17" footer="0.3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5"/>
  <sheetViews>
    <sheetView workbookViewId="0">
      <selection activeCell="N12" sqref="N12"/>
    </sheetView>
  </sheetViews>
  <sheetFormatPr defaultColWidth="9.125" defaultRowHeight="20.100000000000001" customHeight="1" x14ac:dyDescent="0.2"/>
  <cols>
    <col min="1" max="1" width="1.375" style="82" customWidth="1"/>
    <col min="2" max="2" width="4.875" style="16" bestFit="1" customWidth="1"/>
    <col min="3" max="3" width="7" style="12" customWidth="1"/>
    <col min="4" max="4" width="9" style="12" hidden="1" customWidth="1"/>
    <col min="5" max="5" width="9.75" style="17" hidden="1" customWidth="1"/>
    <col min="6" max="6" width="9.75" style="17" bestFit="1" customWidth="1"/>
    <col min="7" max="8" width="9.75" style="17" hidden="1" customWidth="1"/>
    <col min="9" max="10" width="9.75" style="17" bestFit="1" customWidth="1"/>
    <col min="11" max="11" width="9.75" style="12" bestFit="1" customWidth="1"/>
    <col min="12" max="12" width="9.75" style="17" customWidth="1"/>
    <col min="13" max="13" width="9.75" style="15" customWidth="1"/>
    <col min="14" max="14" width="9.75" style="17" bestFit="1" customWidth="1"/>
    <col min="15" max="15" width="9.75" style="12" bestFit="1" customWidth="1"/>
    <col min="16" max="16" width="9.75" style="17" customWidth="1"/>
    <col min="17" max="17" width="9.375" style="17" customWidth="1"/>
    <col min="18" max="18" width="8.5" style="12" customWidth="1"/>
    <col min="19" max="19" width="10" style="12" customWidth="1"/>
    <col min="20" max="20" width="3.75" style="12" customWidth="1"/>
    <col min="21" max="21" width="5.5" style="19" customWidth="1"/>
    <col min="22" max="22" width="5.5" style="12" customWidth="1"/>
    <col min="23" max="24" width="5.25" style="12" customWidth="1"/>
    <col min="25" max="26" width="6.5" style="12" customWidth="1"/>
    <col min="27" max="27" width="6.625" style="12" customWidth="1"/>
    <col min="28" max="28" width="5.5" style="12" customWidth="1"/>
    <col min="29" max="16384" width="9.125" style="12"/>
  </cols>
  <sheetData>
    <row r="1" spans="1:21" ht="30" customHeight="1" x14ac:dyDescent="0.3">
      <c r="B1" s="95" t="s">
        <v>61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75"/>
      <c r="O1" s="75"/>
      <c r="P1" s="75"/>
      <c r="Q1" s="18"/>
      <c r="R1" s="18"/>
      <c r="S1" s="18"/>
    </row>
    <row r="2" spans="1:21" ht="20.100000000000001" customHeight="1" x14ac:dyDescent="0.2">
      <c r="B2" s="20" t="s">
        <v>60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21" ht="20.100000000000001" customHeight="1" x14ac:dyDescent="0.2">
      <c r="B3" s="96" t="s">
        <v>30</v>
      </c>
      <c r="C3" s="99" t="s">
        <v>20</v>
      </c>
      <c r="D3" s="99" t="s">
        <v>31</v>
      </c>
      <c r="E3" s="102" t="s">
        <v>32</v>
      </c>
      <c r="F3" s="102"/>
      <c r="G3" s="102"/>
      <c r="H3" s="102"/>
      <c r="I3" s="102"/>
      <c r="J3" s="102" t="s">
        <v>21</v>
      </c>
      <c r="K3" s="102"/>
      <c r="L3" s="102"/>
      <c r="M3" s="103" t="s">
        <v>28</v>
      </c>
      <c r="N3" s="106" t="s">
        <v>54</v>
      </c>
      <c r="O3" s="102"/>
      <c r="P3" s="102"/>
      <c r="Q3" s="107"/>
      <c r="R3" s="108"/>
      <c r="S3" s="108"/>
    </row>
    <row r="4" spans="1:21" ht="20.100000000000001" hidden="1" customHeight="1" x14ac:dyDescent="0.2">
      <c r="B4" s="97"/>
      <c r="C4" s="100"/>
      <c r="D4" s="100"/>
      <c r="E4" s="79">
        <v>0.16</v>
      </c>
      <c r="F4" s="79">
        <v>0.1</v>
      </c>
      <c r="G4" s="79">
        <v>8.0000000000000002E-3</v>
      </c>
      <c r="H4" s="79">
        <v>4.0000000000000001E-3</v>
      </c>
      <c r="I4" s="79">
        <v>8.0000000000000002E-3</v>
      </c>
      <c r="J4" s="79">
        <v>0.08</v>
      </c>
      <c r="K4" s="77" t="s">
        <v>0</v>
      </c>
      <c r="L4" s="79">
        <v>2E-3</v>
      </c>
      <c r="M4" s="104"/>
      <c r="N4" s="62">
        <v>0.05</v>
      </c>
      <c r="O4" s="62">
        <v>0.05</v>
      </c>
      <c r="P4" s="62">
        <v>0.1</v>
      </c>
      <c r="Q4" s="107"/>
      <c r="R4" s="108"/>
      <c r="S4" s="108"/>
    </row>
    <row r="5" spans="1:21" ht="20.100000000000001" customHeight="1" x14ac:dyDescent="0.2">
      <c r="B5" s="98"/>
      <c r="C5" s="101"/>
      <c r="D5" s="101"/>
      <c r="E5" s="79" t="s">
        <v>22</v>
      </c>
      <c r="F5" s="79" t="s">
        <v>23</v>
      </c>
      <c r="G5" s="79" t="s">
        <v>24</v>
      </c>
      <c r="H5" s="79" t="s">
        <v>25</v>
      </c>
      <c r="I5" s="79" t="s">
        <v>26</v>
      </c>
      <c r="J5" s="79" t="s">
        <v>22</v>
      </c>
      <c r="K5" s="77" t="s">
        <v>23</v>
      </c>
      <c r="L5" s="79" t="s">
        <v>24</v>
      </c>
      <c r="M5" s="105"/>
      <c r="N5" s="81" t="s">
        <v>51</v>
      </c>
      <c r="O5" s="61" t="s">
        <v>52</v>
      </c>
      <c r="P5" s="81" t="s">
        <v>53</v>
      </c>
      <c r="Q5" s="107"/>
      <c r="R5" s="108"/>
      <c r="S5" s="108"/>
    </row>
    <row r="6" spans="1:21" s="15" customFormat="1" ht="20.100000000000001" customHeight="1" x14ac:dyDescent="0.2">
      <c r="A6" s="13"/>
      <c r="B6" s="14">
        <v>1</v>
      </c>
      <c r="C6" s="78" t="s">
        <v>27</v>
      </c>
      <c r="D6" s="78">
        <v>2200</v>
      </c>
      <c r="E6" s="78"/>
      <c r="F6" s="78">
        <f t="shared" ref="F6:F13" si="0">ROUND(MAX(F$25,MIN($D6,F$27))*F$4,2)/2</f>
        <v>277.85000000000002</v>
      </c>
      <c r="G6" s="78"/>
      <c r="H6" s="78"/>
      <c r="I6" s="78">
        <f t="shared" ref="I6:I13" si="1">ROUND(MAX(I$25,MIN($D6,I$27))*I$4,2)/2</f>
        <v>22.23</v>
      </c>
      <c r="J6" s="78">
        <f t="shared" ref="J6:J13" si="2">ROUND(MAX(J$25,MIN($D6,J$27))*J$4,2)</f>
        <v>289.04000000000002</v>
      </c>
      <c r="K6" s="78">
        <f t="shared" ref="K6:K13" si="3">ROUND(MAX(K$25,MIN($D6,K$27))*2%+3,2)</f>
        <v>114.14</v>
      </c>
      <c r="L6" s="78">
        <f>ROUND(MAX(L$25,MIN($D6,L$27))*L$4,2)</f>
        <v>7.23</v>
      </c>
      <c r="M6" s="78">
        <f>SUM(E6:L6)</f>
        <v>710.49000000000012</v>
      </c>
      <c r="N6" s="78"/>
      <c r="O6" s="78"/>
      <c r="P6" s="78">
        <f>N6+O6</f>
        <v>0</v>
      </c>
      <c r="Q6" s="84"/>
      <c r="R6" s="13"/>
      <c r="S6" s="13"/>
      <c r="U6" s="22"/>
    </row>
    <row r="7" spans="1:21" s="15" customFormat="1" ht="20.100000000000001" customHeight="1" x14ac:dyDescent="0.2">
      <c r="A7" s="13"/>
      <c r="B7" s="14">
        <v>2</v>
      </c>
      <c r="C7" s="28" t="s">
        <v>46</v>
      </c>
      <c r="D7" s="78">
        <v>2200</v>
      </c>
      <c r="E7" s="78"/>
      <c r="F7" s="78">
        <f t="shared" si="0"/>
        <v>277.85000000000002</v>
      </c>
      <c r="G7" s="78"/>
      <c r="H7" s="78"/>
      <c r="I7" s="78">
        <f t="shared" si="1"/>
        <v>22.23</v>
      </c>
      <c r="J7" s="78">
        <f t="shared" si="2"/>
        <v>289.04000000000002</v>
      </c>
      <c r="K7" s="78">
        <f t="shared" si="3"/>
        <v>114.14</v>
      </c>
      <c r="L7" s="78">
        <f>ROUND(MAX(L$25,MIN($D7,L$27))*L$4,2)</f>
        <v>7.23</v>
      </c>
      <c r="M7" s="78">
        <f t="shared" ref="M7:M9" si="4">SUM(E7:L7)</f>
        <v>710.49000000000012</v>
      </c>
      <c r="N7" s="78">
        <f>D7*$N$4</f>
        <v>110</v>
      </c>
      <c r="O7" s="78"/>
      <c r="P7" s="78">
        <f t="shared" ref="P7:P12" si="5">N7+O7</f>
        <v>110</v>
      </c>
      <c r="Q7" s="84"/>
      <c r="R7" s="13"/>
      <c r="S7" s="13"/>
      <c r="U7" s="22"/>
    </row>
    <row r="8" spans="1:21" s="15" customFormat="1" ht="20.100000000000001" customHeight="1" x14ac:dyDescent="0.2">
      <c r="A8" s="13"/>
      <c r="B8" s="14">
        <v>3</v>
      </c>
      <c r="C8" s="28" t="s">
        <v>45</v>
      </c>
      <c r="D8" s="78">
        <v>2200</v>
      </c>
      <c r="E8" s="78"/>
      <c r="F8" s="78">
        <f t="shared" si="0"/>
        <v>277.85000000000002</v>
      </c>
      <c r="G8" s="78"/>
      <c r="H8" s="78"/>
      <c r="I8" s="78">
        <f t="shared" si="1"/>
        <v>22.23</v>
      </c>
      <c r="J8" s="78">
        <f t="shared" si="2"/>
        <v>289.04000000000002</v>
      </c>
      <c r="K8" s="78">
        <f t="shared" si="3"/>
        <v>114.14</v>
      </c>
      <c r="L8" s="78">
        <f>ROUND(MAX(L$25,MIN($D8,L$27))*L$4,2)</f>
        <v>7.23</v>
      </c>
      <c r="M8" s="78">
        <f t="shared" si="4"/>
        <v>710.49000000000012</v>
      </c>
      <c r="N8" s="78"/>
      <c r="O8" s="78"/>
      <c r="P8" s="78">
        <f t="shared" si="5"/>
        <v>0</v>
      </c>
      <c r="Q8" s="84"/>
      <c r="R8" s="13"/>
      <c r="S8" s="13"/>
      <c r="U8" s="22"/>
    </row>
    <row r="9" spans="1:21" s="15" customFormat="1" ht="20.100000000000001" customHeight="1" x14ac:dyDescent="0.2">
      <c r="A9" s="13"/>
      <c r="B9" s="14">
        <v>4</v>
      </c>
      <c r="C9" s="28" t="s">
        <v>50</v>
      </c>
      <c r="D9" s="78">
        <v>2200</v>
      </c>
      <c r="E9" s="78"/>
      <c r="F9" s="78">
        <f t="shared" si="0"/>
        <v>277.85000000000002</v>
      </c>
      <c r="G9" s="78"/>
      <c r="H9" s="78"/>
      <c r="I9" s="78">
        <f t="shared" si="1"/>
        <v>22.23</v>
      </c>
      <c r="J9" s="78">
        <f t="shared" si="2"/>
        <v>289.04000000000002</v>
      </c>
      <c r="K9" s="78">
        <f t="shared" si="3"/>
        <v>114.14</v>
      </c>
      <c r="L9" s="78"/>
      <c r="M9" s="78">
        <f t="shared" si="4"/>
        <v>703.2600000000001</v>
      </c>
      <c r="N9" s="78"/>
      <c r="O9" s="78"/>
      <c r="P9" s="78">
        <f t="shared" si="5"/>
        <v>0</v>
      </c>
      <c r="Q9" s="23"/>
      <c r="R9" s="13"/>
      <c r="S9" s="13"/>
      <c r="U9" s="22"/>
    </row>
    <row r="10" spans="1:21" s="15" customFormat="1" ht="20.100000000000001" customHeight="1" x14ac:dyDescent="0.2">
      <c r="A10" s="13"/>
      <c r="B10" s="14">
        <v>5</v>
      </c>
      <c r="C10" s="63" t="s">
        <v>55</v>
      </c>
      <c r="D10" s="78">
        <v>5500</v>
      </c>
      <c r="E10" s="78"/>
      <c r="F10" s="78">
        <f t="shared" si="0"/>
        <v>277.85000000000002</v>
      </c>
      <c r="G10" s="78"/>
      <c r="H10" s="78"/>
      <c r="I10" s="78">
        <f t="shared" si="1"/>
        <v>22.23</v>
      </c>
      <c r="J10" s="78">
        <f t="shared" si="2"/>
        <v>440</v>
      </c>
      <c r="K10" s="78">
        <f t="shared" si="3"/>
        <v>114.14</v>
      </c>
      <c r="L10" s="78"/>
      <c r="M10" s="78">
        <f>SUM(E10:L10)</f>
        <v>854.22</v>
      </c>
      <c r="N10" s="78">
        <f>D10*$N$4</f>
        <v>275</v>
      </c>
      <c r="O10" s="78">
        <f>D10*$O$4</f>
        <v>275</v>
      </c>
      <c r="P10" s="78">
        <f t="shared" si="5"/>
        <v>550</v>
      </c>
      <c r="Q10" s="42"/>
      <c r="R10" s="13"/>
      <c r="S10" s="13"/>
      <c r="U10" s="22"/>
    </row>
    <row r="11" spans="1:21" s="15" customFormat="1" ht="20.100000000000001" customHeight="1" x14ac:dyDescent="0.2">
      <c r="A11" s="13"/>
      <c r="B11" s="14">
        <v>6</v>
      </c>
      <c r="C11" s="63" t="s">
        <v>56</v>
      </c>
      <c r="D11" s="78">
        <v>5500</v>
      </c>
      <c r="E11" s="78"/>
      <c r="F11" s="78">
        <f t="shared" si="0"/>
        <v>277.85000000000002</v>
      </c>
      <c r="G11" s="78"/>
      <c r="H11" s="78"/>
      <c r="I11" s="78">
        <f t="shared" si="1"/>
        <v>22.23</v>
      </c>
      <c r="J11" s="78">
        <f t="shared" si="2"/>
        <v>440</v>
      </c>
      <c r="K11" s="78">
        <f t="shared" si="3"/>
        <v>114.14</v>
      </c>
      <c r="L11" s="78">
        <f>ROUND(MAX(L$25,MIN($D11,L$27))*L$4,2)</f>
        <v>11</v>
      </c>
      <c r="M11" s="78">
        <f>SUM(E11:L11)</f>
        <v>865.22</v>
      </c>
      <c r="N11" s="78">
        <f>D11*$N$4</f>
        <v>275</v>
      </c>
      <c r="O11" s="78">
        <f>D11*$O$4</f>
        <v>275</v>
      </c>
      <c r="P11" s="78">
        <f t="shared" si="5"/>
        <v>550</v>
      </c>
      <c r="Q11" s="42"/>
      <c r="R11" s="13"/>
      <c r="S11" s="13"/>
      <c r="U11" s="22"/>
    </row>
    <row r="12" spans="1:21" s="15" customFormat="1" ht="20.100000000000001" customHeight="1" x14ac:dyDescent="0.2">
      <c r="A12" s="13"/>
      <c r="B12" s="14">
        <v>7</v>
      </c>
      <c r="C12" s="63" t="s">
        <v>62</v>
      </c>
      <c r="D12" s="78">
        <v>5500</v>
      </c>
      <c r="E12" s="78"/>
      <c r="F12" s="78">
        <f t="shared" si="0"/>
        <v>277.85000000000002</v>
      </c>
      <c r="G12" s="78"/>
      <c r="H12" s="78"/>
      <c r="I12" s="78">
        <f t="shared" si="1"/>
        <v>22.23</v>
      </c>
      <c r="J12" s="78">
        <f t="shared" si="2"/>
        <v>440</v>
      </c>
      <c r="K12" s="78">
        <f t="shared" si="3"/>
        <v>114.14</v>
      </c>
      <c r="L12" s="78"/>
      <c r="M12" s="78">
        <f>SUM(E12:L12)</f>
        <v>854.22</v>
      </c>
      <c r="N12" s="78"/>
      <c r="O12" s="78"/>
      <c r="P12" s="78">
        <f t="shared" si="5"/>
        <v>0</v>
      </c>
      <c r="Q12" s="42"/>
      <c r="R12" s="13"/>
      <c r="S12" s="13"/>
      <c r="U12" s="22"/>
    </row>
    <row r="13" spans="1:21" s="15" customFormat="1" ht="20.100000000000001" customHeight="1" x14ac:dyDescent="0.2">
      <c r="A13" s="13"/>
      <c r="B13" s="14">
        <v>8</v>
      </c>
      <c r="C13" s="63" t="s">
        <v>58</v>
      </c>
      <c r="D13" s="78">
        <v>2200</v>
      </c>
      <c r="E13" s="78"/>
      <c r="F13" s="78">
        <f t="shared" si="0"/>
        <v>277.85000000000002</v>
      </c>
      <c r="G13" s="78"/>
      <c r="H13" s="78"/>
      <c r="I13" s="78">
        <f t="shared" si="1"/>
        <v>22.23</v>
      </c>
      <c r="J13" s="78">
        <f t="shared" si="2"/>
        <v>289.04000000000002</v>
      </c>
      <c r="K13" s="78">
        <f t="shared" si="3"/>
        <v>114.14</v>
      </c>
      <c r="L13" s="78">
        <f>ROUND(MAX(L$25,MIN($D13,L$27))*L$4,2)</f>
        <v>7.23</v>
      </c>
      <c r="M13" s="78">
        <f>SUM(E13:L13)</f>
        <v>710.49000000000012</v>
      </c>
      <c r="N13" s="78"/>
      <c r="O13" s="78"/>
      <c r="P13" s="78"/>
      <c r="Q13" s="42"/>
      <c r="R13" s="13"/>
      <c r="S13" s="13"/>
      <c r="U13" s="22"/>
    </row>
    <row r="14" spans="1:21" s="15" customFormat="1" ht="20.100000000000001" customHeight="1" x14ac:dyDescent="0.2">
      <c r="A14" s="13"/>
      <c r="B14" s="109" t="s">
        <v>37</v>
      </c>
      <c r="C14" s="110"/>
      <c r="D14" s="111"/>
      <c r="E14" s="112">
        <f>SUM(E6:I13)</f>
        <v>2400.64</v>
      </c>
      <c r="F14" s="113"/>
      <c r="G14" s="113"/>
      <c r="H14" s="113"/>
      <c r="I14" s="114"/>
      <c r="J14" s="112">
        <f>SUM(J6:L13)</f>
        <v>3718.24</v>
      </c>
      <c r="K14" s="113"/>
      <c r="L14" s="114"/>
      <c r="M14" s="78">
        <f>SUM(M6:M13)</f>
        <v>6118.880000000001</v>
      </c>
      <c r="N14" s="115">
        <f>SUM(P6:P13)</f>
        <v>1210</v>
      </c>
      <c r="O14" s="116"/>
      <c r="P14" s="117"/>
      <c r="Q14" s="23"/>
      <c r="R14" s="13"/>
      <c r="S14" s="13"/>
      <c r="U14" s="22"/>
    </row>
    <row r="15" spans="1:21" s="15" customFormat="1" ht="20.100000000000001" customHeight="1" x14ac:dyDescent="0.2">
      <c r="A15" s="13"/>
      <c r="B15" s="14">
        <v>9</v>
      </c>
      <c r="C15" s="78" t="s">
        <v>41</v>
      </c>
      <c r="D15" s="78">
        <v>2200</v>
      </c>
      <c r="E15" s="78"/>
      <c r="F15" s="78">
        <f>ROUND(MAX(F$25,MIN($D15,F$27))*F$4,2)/2</f>
        <v>277.85000000000002</v>
      </c>
      <c r="G15" s="78"/>
      <c r="H15" s="78"/>
      <c r="I15" s="78">
        <f>ROUND(MAX(I$25,MIN($D15,I$27))*I$4,2)/2</f>
        <v>22.23</v>
      </c>
      <c r="J15" s="78">
        <f>ROUND(MAX(J$25,MIN($D15,J$27))*J$4,2)</f>
        <v>289.04000000000002</v>
      </c>
      <c r="K15" s="78">
        <f>ROUND(MAX(K$25,MIN($D15,K$27))*2%+3,2)</f>
        <v>114.14</v>
      </c>
      <c r="L15" s="78">
        <f>ROUND(MAX(L$25,MIN($D15,L$27))*L$4,2)</f>
        <v>7.23</v>
      </c>
      <c r="M15" s="78">
        <f t="shared" ref="M15:M17" si="6">SUM(E15:L15)</f>
        <v>710.49000000000012</v>
      </c>
      <c r="N15" s="78"/>
      <c r="O15" s="78"/>
      <c r="P15" s="78"/>
      <c r="Q15" s="42" t="s">
        <v>48</v>
      </c>
      <c r="R15" s="13"/>
      <c r="S15" s="13"/>
      <c r="U15" s="22"/>
    </row>
    <row r="16" spans="1:21" s="15" customFormat="1" ht="20.100000000000001" customHeight="1" x14ac:dyDescent="0.2">
      <c r="A16" s="13"/>
      <c r="B16" s="14">
        <v>10</v>
      </c>
      <c r="C16" s="78" t="s">
        <v>38</v>
      </c>
      <c r="D16" s="78">
        <v>2200</v>
      </c>
      <c r="E16" s="78"/>
      <c r="F16" s="78">
        <f>ROUND(MAX(F$25,MIN($D16,F$27))*F$4,2)/2</f>
        <v>277.85000000000002</v>
      </c>
      <c r="G16" s="78"/>
      <c r="H16" s="78"/>
      <c r="I16" s="78">
        <f>ROUND(MAX(I$25,MIN($D16,I$27))*I$4,2)/2</f>
        <v>22.23</v>
      </c>
      <c r="J16" s="78">
        <f>ROUND(MAX(J$25,MIN($D16,J$27))*J$4,2)</f>
        <v>289.04000000000002</v>
      </c>
      <c r="K16" s="78">
        <f>ROUND(MAX(K$25,MIN($D16,K$27))*2%+3,2)</f>
        <v>114.14</v>
      </c>
      <c r="L16" s="78"/>
      <c r="M16" s="78">
        <f t="shared" si="6"/>
        <v>703.2600000000001</v>
      </c>
      <c r="N16" s="78"/>
      <c r="O16" s="78"/>
      <c r="P16" s="78"/>
      <c r="Q16" s="42" t="s">
        <v>48</v>
      </c>
      <c r="R16" s="13"/>
      <c r="S16" s="13"/>
      <c r="U16" s="22"/>
    </row>
    <row r="17" spans="1:21" s="15" customFormat="1" ht="20.100000000000001" customHeight="1" x14ac:dyDescent="0.2">
      <c r="A17" s="13"/>
      <c r="B17" s="14">
        <v>11</v>
      </c>
      <c r="C17" s="78" t="s">
        <v>39</v>
      </c>
      <c r="D17" s="78">
        <v>2200</v>
      </c>
      <c r="E17" s="78"/>
      <c r="F17" s="78">
        <f>ROUND(MAX(F$25,MIN($D17,F$27))*F$4,2)/2</f>
        <v>277.85000000000002</v>
      </c>
      <c r="G17" s="78"/>
      <c r="H17" s="78"/>
      <c r="I17" s="78">
        <f>ROUND(MAX(I$25,MIN($D17,I$27))*I$4,2)/2</f>
        <v>22.23</v>
      </c>
      <c r="J17" s="78">
        <f>ROUND(MAX(J$25,MIN($D17,J$27))*J$4,2)</f>
        <v>289.04000000000002</v>
      </c>
      <c r="K17" s="78">
        <f>ROUND(MAX(K$25,MIN($D17,K$27))*2%+3,2)</f>
        <v>114.14</v>
      </c>
      <c r="L17" s="78">
        <f>ROUND(MAX(L$25,MIN($D17,L$27))*L$4,2)</f>
        <v>7.23</v>
      </c>
      <c r="M17" s="78">
        <f t="shared" si="6"/>
        <v>710.49000000000012</v>
      </c>
      <c r="N17" s="78"/>
      <c r="O17" s="78"/>
      <c r="P17" s="78"/>
      <c r="Q17" s="42" t="s">
        <v>48</v>
      </c>
      <c r="R17" s="13"/>
      <c r="S17" s="13"/>
      <c r="U17" s="22"/>
    </row>
    <row r="18" spans="1:21" s="15" customFormat="1" ht="15" customHeight="1" x14ac:dyDescent="0.2">
      <c r="A18" s="13"/>
      <c r="B18" s="119" t="s">
        <v>37</v>
      </c>
      <c r="C18" s="120"/>
      <c r="D18" s="121"/>
      <c r="E18" s="112">
        <f>SUM(E15:I17)</f>
        <v>900.24000000000012</v>
      </c>
      <c r="F18" s="113"/>
      <c r="G18" s="113"/>
      <c r="H18" s="113"/>
      <c r="I18" s="114"/>
      <c r="J18" s="112">
        <f>SUM(J15:L17)</f>
        <v>1224.0000000000002</v>
      </c>
      <c r="K18" s="113"/>
      <c r="L18" s="114"/>
      <c r="M18" s="78">
        <f>SUM(M15:M17)</f>
        <v>2124.2400000000002</v>
      </c>
      <c r="N18" s="112"/>
      <c r="O18" s="113"/>
      <c r="P18" s="114"/>
      <c r="Q18" s="84"/>
      <c r="R18" s="25"/>
      <c r="S18" s="25"/>
      <c r="U18" s="26"/>
    </row>
    <row r="19" spans="1:21" s="15" customFormat="1" ht="15" customHeight="1" x14ac:dyDescent="0.2">
      <c r="A19" s="13"/>
      <c r="B19" s="119" t="s">
        <v>42</v>
      </c>
      <c r="C19" s="120"/>
      <c r="D19" s="121"/>
      <c r="E19" s="115">
        <f>M14+M18</f>
        <v>8243.1200000000008</v>
      </c>
      <c r="F19" s="116"/>
      <c r="G19" s="116"/>
      <c r="H19" s="116"/>
      <c r="I19" s="116"/>
      <c r="J19" s="116"/>
      <c r="K19" s="116"/>
      <c r="L19" s="116"/>
      <c r="M19" s="117"/>
      <c r="N19" s="122"/>
      <c r="O19" s="122"/>
      <c r="P19" s="122"/>
      <c r="Q19" s="64">
        <f>E19+N19</f>
        <v>8243.1200000000008</v>
      </c>
      <c r="R19" s="25"/>
      <c r="S19" s="25"/>
      <c r="U19" s="26"/>
    </row>
    <row r="20" spans="1:21" s="15" customFormat="1" ht="9.75" customHeight="1" x14ac:dyDescent="0.2">
      <c r="A20" s="13"/>
      <c r="B20" s="110"/>
      <c r="C20" s="110"/>
      <c r="D20" s="123"/>
      <c r="E20" s="123"/>
      <c r="F20" s="123"/>
      <c r="G20" s="123"/>
      <c r="H20" s="123"/>
      <c r="I20" s="123"/>
      <c r="J20" s="25"/>
      <c r="K20" s="25"/>
      <c r="L20" s="25"/>
      <c r="M20" s="25"/>
      <c r="N20" s="25"/>
      <c r="O20" s="25"/>
      <c r="P20" s="25"/>
      <c r="Q20" s="25"/>
      <c r="R20" s="25"/>
      <c r="S20" s="25"/>
      <c r="U20" s="26"/>
    </row>
    <row r="21" spans="1:21" s="15" customFormat="1" ht="20.100000000000001" customHeight="1" x14ac:dyDescent="0.2">
      <c r="A21" s="13"/>
      <c r="B21" s="27" t="s">
        <v>33</v>
      </c>
      <c r="C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U21" s="26"/>
    </row>
    <row r="22" spans="1:21" s="15" customFormat="1" ht="20.100000000000001" customHeight="1" x14ac:dyDescent="0.2">
      <c r="A22" s="13"/>
      <c r="B22" s="16"/>
      <c r="U22" s="26"/>
    </row>
    <row r="23" spans="1:21" s="15" customFormat="1" ht="20.100000000000001" customHeight="1" x14ac:dyDescent="0.2">
      <c r="A23" s="13"/>
      <c r="B23" s="16"/>
      <c r="E23" s="124" t="s">
        <v>32</v>
      </c>
      <c r="F23" s="125"/>
      <c r="G23" s="125"/>
      <c r="H23" s="125"/>
      <c r="I23" s="126"/>
      <c r="J23" s="124" t="s">
        <v>21</v>
      </c>
      <c r="K23" s="125"/>
      <c r="L23" s="126"/>
      <c r="M23" s="127"/>
      <c r="N23" s="118"/>
      <c r="O23" s="118"/>
      <c r="P23" s="118"/>
      <c r="U23" s="26"/>
    </row>
    <row r="24" spans="1:21" s="15" customFormat="1" ht="20.100000000000001" customHeight="1" x14ac:dyDescent="0.2">
      <c r="A24" s="13"/>
      <c r="B24" s="16"/>
      <c r="E24" s="80" t="s">
        <v>22</v>
      </c>
      <c r="F24" s="80" t="s">
        <v>23</v>
      </c>
      <c r="G24" s="80" t="s">
        <v>24</v>
      </c>
      <c r="H24" s="80" t="s">
        <v>25</v>
      </c>
      <c r="I24" s="80" t="s">
        <v>26</v>
      </c>
      <c r="J24" s="80" t="s">
        <v>22</v>
      </c>
      <c r="K24" s="76" t="s">
        <v>23</v>
      </c>
      <c r="L24" s="80" t="s">
        <v>24</v>
      </c>
      <c r="M24" s="127"/>
      <c r="N24" s="83"/>
      <c r="O24" s="82"/>
      <c r="P24" s="83"/>
      <c r="U24" s="26"/>
    </row>
    <row r="25" spans="1:21" s="15" customFormat="1" ht="20.100000000000001" customHeight="1" x14ac:dyDescent="0.2">
      <c r="A25" s="13"/>
      <c r="B25" s="16"/>
      <c r="D25" s="78" t="s">
        <v>36</v>
      </c>
      <c r="E25" s="78">
        <v>3613</v>
      </c>
      <c r="F25" s="78">
        <v>5557</v>
      </c>
      <c r="G25" s="78">
        <v>3613</v>
      </c>
      <c r="H25" s="78">
        <v>4713</v>
      </c>
      <c r="I25" s="78">
        <v>5557</v>
      </c>
      <c r="J25" s="78">
        <v>3613</v>
      </c>
      <c r="K25" s="78">
        <v>5557</v>
      </c>
      <c r="L25" s="78">
        <v>3613</v>
      </c>
      <c r="M25" s="84"/>
      <c r="N25" s="13"/>
      <c r="O25" s="13"/>
      <c r="P25" s="13"/>
      <c r="U25" s="26"/>
    </row>
    <row r="26" spans="1:21" s="15" customFormat="1" ht="20.100000000000001" customHeight="1" x14ac:dyDescent="0.2">
      <c r="A26" s="13"/>
      <c r="B26" s="16"/>
      <c r="D26" s="78" t="s">
        <v>34</v>
      </c>
      <c r="E26" s="78">
        <f>ROUND(E25*$E$4,2)</f>
        <v>578.08000000000004</v>
      </c>
      <c r="F26" s="78">
        <f>ROUND(F25*$F$4,2)</f>
        <v>555.70000000000005</v>
      </c>
      <c r="G26" s="78">
        <f>ROUND(G25*$G$4,2)</f>
        <v>28.9</v>
      </c>
      <c r="H26" s="78">
        <f>ROUND(H25*$H$4,2)</f>
        <v>18.850000000000001</v>
      </c>
      <c r="I26" s="78">
        <f>ROUND(I25*$I$4,2)</f>
        <v>44.46</v>
      </c>
      <c r="J26" s="78">
        <f>ROUND(J25*$J$4,2)</f>
        <v>289.04000000000002</v>
      </c>
      <c r="K26" s="78">
        <f>ROUND(K25*2%+3,2)</f>
        <v>114.14</v>
      </c>
      <c r="L26" s="78">
        <f>ROUND(L25*$L$4,2)</f>
        <v>7.23</v>
      </c>
      <c r="M26" s="84"/>
      <c r="N26" s="13"/>
      <c r="O26" s="13"/>
      <c r="P26" s="13"/>
      <c r="U26" s="26"/>
    </row>
    <row r="27" spans="1:21" s="15" customFormat="1" ht="20.100000000000001" customHeight="1" x14ac:dyDescent="0.2">
      <c r="A27" s="13"/>
      <c r="B27" s="16"/>
      <c r="D27" s="78" t="s">
        <v>29</v>
      </c>
      <c r="E27" s="78">
        <v>23565</v>
      </c>
      <c r="F27" s="78">
        <v>27786</v>
      </c>
      <c r="G27" s="78">
        <v>23565</v>
      </c>
      <c r="H27" s="78">
        <v>23565</v>
      </c>
      <c r="I27" s="78">
        <v>27786</v>
      </c>
      <c r="J27" s="78">
        <v>23565</v>
      </c>
      <c r="K27" s="78">
        <v>27786</v>
      </c>
      <c r="L27" s="78">
        <v>23565</v>
      </c>
      <c r="M27" s="84"/>
      <c r="N27" s="13"/>
      <c r="O27" s="13"/>
      <c r="P27" s="13"/>
      <c r="U27" s="26"/>
    </row>
    <row r="28" spans="1:21" s="15" customFormat="1" ht="20.100000000000001" customHeight="1" x14ac:dyDescent="0.2">
      <c r="A28" s="13"/>
      <c r="B28" s="16"/>
      <c r="D28" s="78" t="s">
        <v>35</v>
      </c>
      <c r="E28" s="78">
        <f>ROUND(E27*$E$4,2)</f>
        <v>3770.4</v>
      </c>
      <c r="F28" s="78">
        <f>ROUND(F27*$F$4,2)</f>
        <v>2778.6</v>
      </c>
      <c r="G28" s="78">
        <f>ROUND(G27*$G$4,2)</f>
        <v>188.52</v>
      </c>
      <c r="H28" s="78">
        <f>ROUND(H27*$H$4,2)</f>
        <v>94.26</v>
      </c>
      <c r="I28" s="78">
        <f>ROUND(I27*$I$4,2)</f>
        <v>222.29</v>
      </c>
      <c r="J28" s="78">
        <f>ROUND(J27*$J$4,2)</f>
        <v>1885.2</v>
      </c>
      <c r="K28" s="78">
        <f>ROUND(K27*2%,2)+3</f>
        <v>558.72</v>
      </c>
      <c r="L28" s="78">
        <f>ROUND(L27*$L$4,2)</f>
        <v>47.13</v>
      </c>
      <c r="M28" s="84"/>
      <c r="N28" s="13"/>
      <c r="O28" s="13"/>
      <c r="P28" s="13"/>
      <c r="U28" s="26"/>
    </row>
    <row r="29" spans="1:21" s="15" customFormat="1" ht="20.100000000000001" customHeight="1" x14ac:dyDescent="0.2">
      <c r="A29" s="13"/>
      <c r="B29" s="16"/>
      <c r="M29" s="13"/>
      <c r="N29" s="13"/>
      <c r="O29" s="13"/>
      <c r="P29" s="13"/>
      <c r="U29" s="26"/>
    </row>
    <row r="30" spans="1:21" s="15" customFormat="1" ht="20.100000000000001" customHeight="1" x14ac:dyDescent="0.2">
      <c r="A30" s="13"/>
      <c r="B30" s="16"/>
      <c r="U30" s="26"/>
    </row>
    <row r="31" spans="1:21" s="15" customFormat="1" ht="20.100000000000001" customHeight="1" x14ac:dyDescent="0.2">
      <c r="A31" s="13"/>
      <c r="B31" s="16"/>
      <c r="U31" s="26"/>
    </row>
    <row r="32" spans="1:21" s="15" customFormat="1" ht="20.100000000000001" customHeight="1" x14ac:dyDescent="0.2">
      <c r="A32" s="13"/>
      <c r="B32" s="16"/>
      <c r="U32" s="26"/>
    </row>
    <row r="33" spans="1:21" s="15" customFormat="1" ht="20.100000000000001" customHeight="1" x14ac:dyDescent="0.2">
      <c r="A33" s="13"/>
      <c r="B33" s="16"/>
      <c r="U33" s="26"/>
    </row>
    <row r="34" spans="1:21" s="15" customFormat="1" ht="20.100000000000001" customHeight="1" x14ac:dyDescent="0.2">
      <c r="A34" s="13"/>
      <c r="B34" s="16"/>
      <c r="U34" s="26"/>
    </row>
    <row r="35" spans="1:21" ht="20.100000000000001" customHeight="1" x14ac:dyDescent="0.2">
      <c r="R35" s="15"/>
    </row>
  </sheetData>
  <mergeCells count="28">
    <mergeCell ref="N23:P23"/>
    <mergeCell ref="B18:D18"/>
    <mergeCell ref="E18:I18"/>
    <mergeCell ref="J18:L18"/>
    <mergeCell ref="N18:P18"/>
    <mergeCell ref="B19:D19"/>
    <mergeCell ref="E19:M19"/>
    <mergeCell ref="N19:P19"/>
    <mergeCell ref="B20:C20"/>
    <mergeCell ref="D20:I20"/>
    <mergeCell ref="E23:I23"/>
    <mergeCell ref="J23:L23"/>
    <mergeCell ref="M23:M24"/>
    <mergeCell ref="N3:P3"/>
    <mergeCell ref="Q3:Q5"/>
    <mergeCell ref="R3:R5"/>
    <mergeCell ref="S3:S5"/>
    <mergeCell ref="B14:D14"/>
    <mergeCell ref="E14:I14"/>
    <mergeCell ref="J14:L14"/>
    <mergeCell ref="N14:P14"/>
    <mergeCell ref="B1:M1"/>
    <mergeCell ref="B3:B5"/>
    <mergeCell ref="C3:C5"/>
    <mergeCell ref="D3:D5"/>
    <mergeCell ref="E3:I3"/>
    <mergeCell ref="J3:L3"/>
    <mergeCell ref="M3:M5"/>
  </mergeCells>
  <phoneticPr fontId="1" type="noConversion"/>
  <pageMargins left="0.34" right="0.17" top="0.36" bottom="0.75" header="0.17" footer="0.3"/>
  <pageSetup paperSize="9" scale="97" orientation="portrait" r:id="rId1"/>
  <ignoredErrors>
    <ignoredError sqref="M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"/>
  <sheetViews>
    <sheetView workbookViewId="0">
      <selection activeCell="K23" sqref="K23"/>
    </sheetView>
  </sheetViews>
  <sheetFormatPr defaultColWidth="9.125" defaultRowHeight="20.100000000000001" customHeight="1" x14ac:dyDescent="0.2"/>
  <cols>
    <col min="1" max="1" width="1.375" style="71" customWidth="1"/>
    <col min="2" max="2" width="4.875" style="16" bestFit="1" customWidth="1"/>
    <col min="3" max="3" width="7" style="12" customWidth="1"/>
    <col min="4" max="4" width="9" style="12" customWidth="1"/>
    <col min="5" max="5" width="9.75" style="17" customWidth="1"/>
    <col min="6" max="6" width="9.75" style="17" bestFit="1" customWidth="1"/>
    <col min="7" max="8" width="9.75" style="17" customWidth="1"/>
    <col min="9" max="10" width="9.75" style="17" bestFit="1" customWidth="1"/>
    <col min="11" max="11" width="9.75" style="12" bestFit="1" customWidth="1"/>
    <col min="12" max="12" width="9.75" style="17" customWidth="1"/>
    <col min="13" max="13" width="9.75" style="15" customWidth="1"/>
    <col min="14" max="14" width="9.75" style="17" bestFit="1" customWidth="1"/>
    <col min="15" max="15" width="9.75" style="12" bestFit="1" customWidth="1"/>
    <col min="16" max="16" width="9.75" style="17" customWidth="1"/>
    <col min="17" max="17" width="9.375" style="17" customWidth="1"/>
    <col min="18" max="18" width="8.5" style="12" customWidth="1"/>
    <col min="19" max="19" width="10" style="12" customWidth="1"/>
    <col min="20" max="20" width="3.75" style="12" customWidth="1"/>
    <col min="21" max="21" width="5.5" style="19" customWidth="1"/>
    <col min="22" max="22" width="5.5" style="12" customWidth="1"/>
    <col min="23" max="24" width="5.25" style="12" customWidth="1"/>
    <col min="25" max="26" width="6.5" style="12" customWidth="1"/>
    <col min="27" max="27" width="6.625" style="12" customWidth="1"/>
    <col min="28" max="28" width="5.5" style="12" customWidth="1"/>
    <col min="29" max="16384" width="9.125" style="12"/>
  </cols>
  <sheetData>
    <row r="1" spans="1:21" ht="30" customHeight="1" x14ac:dyDescent="0.3">
      <c r="B1" s="95" t="s">
        <v>59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69"/>
      <c r="O1" s="69"/>
      <c r="P1" s="69"/>
      <c r="Q1" s="18"/>
      <c r="R1" s="18"/>
      <c r="S1" s="18"/>
    </row>
    <row r="2" spans="1:21" ht="20.100000000000001" customHeight="1" x14ac:dyDescent="0.2">
      <c r="B2" s="20" t="s">
        <v>60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21" ht="20.100000000000001" customHeight="1" x14ac:dyDescent="0.2">
      <c r="B3" s="96" t="s">
        <v>30</v>
      </c>
      <c r="C3" s="99" t="s">
        <v>20</v>
      </c>
      <c r="D3" s="99" t="s">
        <v>31</v>
      </c>
      <c r="E3" s="102" t="s">
        <v>32</v>
      </c>
      <c r="F3" s="102"/>
      <c r="G3" s="102"/>
      <c r="H3" s="102"/>
      <c r="I3" s="102"/>
      <c r="J3" s="102" t="s">
        <v>21</v>
      </c>
      <c r="K3" s="102"/>
      <c r="L3" s="102"/>
      <c r="M3" s="103" t="s">
        <v>28</v>
      </c>
      <c r="N3" s="106" t="s">
        <v>54</v>
      </c>
      <c r="O3" s="102"/>
      <c r="P3" s="102"/>
      <c r="Q3" s="107"/>
      <c r="R3" s="108"/>
      <c r="S3" s="108"/>
    </row>
    <row r="4" spans="1:21" ht="20.100000000000001" customHeight="1" x14ac:dyDescent="0.2">
      <c r="B4" s="97"/>
      <c r="C4" s="100"/>
      <c r="D4" s="100"/>
      <c r="E4" s="66">
        <v>0.16</v>
      </c>
      <c r="F4" s="66">
        <v>0.1</v>
      </c>
      <c r="G4" s="66">
        <v>8.0000000000000002E-3</v>
      </c>
      <c r="H4" s="66">
        <v>4.0000000000000001E-3</v>
      </c>
      <c r="I4" s="66">
        <v>8.0000000000000002E-3</v>
      </c>
      <c r="J4" s="66">
        <v>0.08</v>
      </c>
      <c r="K4" s="70" t="s">
        <v>0</v>
      </c>
      <c r="L4" s="66">
        <v>2E-3</v>
      </c>
      <c r="M4" s="104"/>
      <c r="N4" s="62">
        <v>0.05</v>
      </c>
      <c r="O4" s="62">
        <v>0.05</v>
      </c>
      <c r="P4" s="62">
        <v>0.1</v>
      </c>
      <c r="Q4" s="107"/>
      <c r="R4" s="108"/>
      <c r="S4" s="108"/>
    </row>
    <row r="5" spans="1:21" ht="20.100000000000001" customHeight="1" x14ac:dyDescent="0.2">
      <c r="B5" s="98"/>
      <c r="C5" s="101"/>
      <c r="D5" s="101"/>
      <c r="E5" s="66" t="s">
        <v>22</v>
      </c>
      <c r="F5" s="66" t="s">
        <v>23</v>
      </c>
      <c r="G5" s="66" t="s">
        <v>24</v>
      </c>
      <c r="H5" s="66" t="s">
        <v>25</v>
      </c>
      <c r="I5" s="66" t="s">
        <v>26</v>
      </c>
      <c r="J5" s="66" t="s">
        <v>22</v>
      </c>
      <c r="K5" s="70" t="s">
        <v>23</v>
      </c>
      <c r="L5" s="66" t="s">
        <v>24</v>
      </c>
      <c r="M5" s="105"/>
      <c r="N5" s="72" t="s">
        <v>51</v>
      </c>
      <c r="O5" s="61" t="s">
        <v>52</v>
      </c>
      <c r="P5" s="72" t="s">
        <v>53</v>
      </c>
      <c r="Q5" s="107"/>
      <c r="R5" s="108"/>
      <c r="S5" s="108"/>
    </row>
    <row r="6" spans="1:21" s="15" customFormat="1" ht="20.100000000000001" customHeight="1" x14ac:dyDescent="0.2">
      <c r="A6" s="13"/>
      <c r="B6" s="14">
        <v>1</v>
      </c>
      <c r="C6" s="65" t="s">
        <v>27</v>
      </c>
      <c r="D6" s="65">
        <v>2200</v>
      </c>
      <c r="E6" s="65"/>
      <c r="F6" s="65">
        <f t="shared" ref="F6:F12" si="0">ROUND(MAX(F$24,MIN($D6,F$26))*F$4,2)/2</f>
        <v>277.85000000000002</v>
      </c>
      <c r="G6" s="65"/>
      <c r="H6" s="65"/>
      <c r="I6" s="65">
        <f t="shared" ref="I6:I12" si="1">ROUND(MAX(I$24,MIN($D6,I$26))*I$4,2)/2</f>
        <v>22.23</v>
      </c>
      <c r="J6" s="65">
        <f t="shared" ref="J6:J12" si="2">ROUND(MAX(J$24,MIN($D6,J$26))*J$4,2)</f>
        <v>289.04000000000002</v>
      </c>
      <c r="K6" s="65">
        <f t="shared" ref="K6:K12" si="3">ROUND(MAX(K$24,MIN($D6,K$26))*2%+3,2)</f>
        <v>114.14</v>
      </c>
      <c r="L6" s="65">
        <f>ROUND(MAX(L$24,MIN($D6,L$26))*L$4,2)</f>
        <v>7.23</v>
      </c>
      <c r="M6" s="65">
        <f>SUM(E6:L6)</f>
        <v>710.49000000000012</v>
      </c>
      <c r="N6" s="65"/>
      <c r="O6" s="65"/>
      <c r="P6" s="65">
        <f>N6+O6</f>
        <v>0</v>
      </c>
      <c r="Q6" s="74"/>
      <c r="R6" s="13"/>
      <c r="S6" s="13"/>
      <c r="U6" s="22"/>
    </row>
    <row r="7" spans="1:21" s="15" customFormat="1" ht="20.100000000000001" customHeight="1" x14ac:dyDescent="0.2">
      <c r="A7" s="13"/>
      <c r="B7" s="14">
        <v>2</v>
      </c>
      <c r="C7" s="28" t="s">
        <v>46</v>
      </c>
      <c r="D7" s="65">
        <v>2200</v>
      </c>
      <c r="E7" s="65"/>
      <c r="F7" s="65">
        <f t="shared" si="0"/>
        <v>277.85000000000002</v>
      </c>
      <c r="G7" s="65"/>
      <c r="H7" s="65"/>
      <c r="I7" s="65">
        <f t="shared" si="1"/>
        <v>22.23</v>
      </c>
      <c r="J7" s="65">
        <f t="shared" si="2"/>
        <v>289.04000000000002</v>
      </c>
      <c r="K7" s="65">
        <f t="shared" si="3"/>
        <v>114.14</v>
      </c>
      <c r="L7" s="65">
        <f>ROUND(MAX(L$24,MIN($D7,L$26))*L$4,2)</f>
        <v>7.23</v>
      </c>
      <c r="M7" s="65">
        <f t="shared" ref="M7:M9" si="4">SUM(E7:L7)</f>
        <v>710.49000000000012</v>
      </c>
      <c r="N7" s="65">
        <f>D7*N4</f>
        <v>110</v>
      </c>
      <c r="O7" s="65"/>
      <c r="P7" s="65">
        <f t="shared" ref="P7:P9" si="5">N7+O7</f>
        <v>110</v>
      </c>
      <c r="Q7" s="74"/>
      <c r="R7" s="13"/>
      <c r="S7" s="13"/>
      <c r="U7" s="22"/>
    </row>
    <row r="8" spans="1:21" s="15" customFormat="1" ht="20.100000000000001" customHeight="1" x14ac:dyDescent="0.2">
      <c r="A8" s="13"/>
      <c r="B8" s="14">
        <v>3</v>
      </c>
      <c r="C8" s="28" t="s">
        <v>45</v>
      </c>
      <c r="D8" s="65">
        <v>2200</v>
      </c>
      <c r="E8" s="65"/>
      <c r="F8" s="65">
        <f t="shared" si="0"/>
        <v>277.85000000000002</v>
      </c>
      <c r="G8" s="65"/>
      <c r="H8" s="65"/>
      <c r="I8" s="65">
        <f t="shared" si="1"/>
        <v>22.23</v>
      </c>
      <c r="J8" s="65">
        <f t="shared" si="2"/>
        <v>289.04000000000002</v>
      </c>
      <c r="K8" s="65">
        <f t="shared" si="3"/>
        <v>114.14</v>
      </c>
      <c r="L8" s="65">
        <f>ROUND(MAX(L$24,MIN($D8,L$26))*L$4,2)</f>
        <v>7.23</v>
      </c>
      <c r="M8" s="65">
        <f t="shared" si="4"/>
        <v>710.49000000000012</v>
      </c>
      <c r="N8" s="65"/>
      <c r="O8" s="65"/>
      <c r="P8" s="65">
        <f t="shared" si="5"/>
        <v>0</v>
      </c>
      <c r="Q8" s="74"/>
      <c r="R8" s="13"/>
      <c r="S8" s="13"/>
      <c r="U8" s="22"/>
    </row>
    <row r="9" spans="1:21" s="15" customFormat="1" ht="20.100000000000001" customHeight="1" x14ac:dyDescent="0.2">
      <c r="A9" s="13"/>
      <c r="B9" s="14">
        <v>4</v>
      </c>
      <c r="C9" s="28" t="s">
        <v>50</v>
      </c>
      <c r="D9" s="65">
        <v>2200</v>
      </c>
      <c r="E9" s="65"/>
      <c r="F9" s="65">
        <f t="shared" si="0"/>
        <v>277.85000000000002</v>
      </c>
      <c r="G9" s="65"/>
      <c r="H9" s="65"/>
      <c r="I9" s="65">
        <f t="shared" si="1"/>
        <v>22.23</v>
      </c>
      <c r="J9" s="65">
        <f t="shared" si="2"/>
        <v>289.04000000000002</v>
      </c>
      <c r="K9" s="65">
        <f t="shared" si="3"/>
        <v>114.14</v>
      </c>
      <c r="L9" s="65"/>
      <c r="M9" s="65">
        <f t="shared" si="4"/>
        <v>703.2600000000001</v>
      </c>
      <c r="N9" s="65"/>
      <c r="O9" s="65"/>
      <c r="P9" s="65">
        <f t="shared" si="5"/>
        <v>0</v>
      </c>
      <c r="Q9" s="23"/>
      <c r="R9" s="13"/>
      <c r="S9" s="13"/>
      <c r="U9" s="22"/>
    </row>
    <row r="10" spans="1:21" s="15" customFormat="1" ht="20.100000000000001" customHeight="1" x14ac:dyDescent="0.2">
      <c r="A10" s="13"/>
      <c r="B10" s="14">
        <v>5</v>
      </c>
      <c r="C10" s="63" t="s">
        <v>55</v>
      </c>
      <c r="D10" s="65">
        <v>5500</v>
      </c>
      <c r="E10" s="65"/>
      <c r="F10" s="65">
        <f t="shared" si="0"/>
        <v>277.85000000000002</v>
      </c>
      <c r="G10" s="65"/>
      <c r="H10" s="65"/>
      <c r="I10" s="65">
        <f t="shared" si="1"/>
        <v>22.23</v>
      </c>
      <c r="J10" s="65">
        <f t="shared" si="2"/>
        <v>440</v>
      </c>
      <c r="K10" s="65">
        <f t="shared" si="3"/>
        <v>114.14</v>
      </c>
      <c r="L10" s="65"/>
      <c r="M10" s="65">
        <f>SUM(E10:L10)</f>
        <v>854.22</v>
      </c>
      <c r="N10" s="65">
        <f>D10*N4</f>
        <v>275</v>
      </c>
      <c r="O10" s="65">
        <f>D10*O4</f>
        <v>275</v>
      </c>
      <c r="P10" s="65">
        <f t="shared" ref="P10:P11" si="6">N10+O10</f>
        <v>550</v>
      </c>
      <c r="Q10" s="42"/>
      <c r="R10" s="13"/>
      <c r="S10" s="13"/>
      <c r="U10" s="22"/>
    </row>
    <row r="11" spans="1:21" s="15" customFormat="1" ht="20.100000000000001" customHeight="1" x14ac:dyDescent="0.2">
      <c r="A11" s="13"/>
      <c r="B11" s="14">
        <v>6</v>
      </c>
      <c r="C11" s="63" t="s">
        <v>56</v>
      </c>
      <c r="D11" s="65">
        <v>5500</v>
      </c>
      <c r="E11" s="65"/>
      <c r="F11" s="65">
        <f t="shared" si="0"/>
        <v>277.85000000000002</v>
      </c>
      <c r="G11" s="65"/>
      <c r="H11" s="65"/>
      <c r="I11" s="65">
        <f t="shared" si="1"/>
        <v>22.23</v>
      </c>
      <c r="J11" s="65">
        <f t="shared" si="2"/>
        <v>440</v>
      </c>
      <c r="K11" s="65">
        <f t="shared" si="3"/>
        <v>114.14</v>
      </c>
      <c r="L11" s="65">
        <f>ROUND(MAX(L$24,MIN($D11,L$26))*L$4,2)</f>
        <v>11</v>
      </c>
      <c r="M11" s="65">
        <f>SUM(E11:L11)</f>
        <v>865.22</v>
      </c>
      <c r="N11" s="65">
        <f>D11*N4</f>
        <v>275</v>
      </c>
      <c r="O11" s="65">
        <f>D11*O4</f>
        <v>275</v>
      </c>
      <c r="P11" s="65">
        <f t="shared" si="6"/>
        <v>550</v>
      </c>
      <c r="Q11" s="42"/>
      <c r="R11" s="13"/>
      <c r="S11" s="13"/>
      <c r="U11" s="22"/>
    </row>
    <row r="12" spans="1:21" s="15" customFormat="1" ht="20.100000000000001" customHeight="1" x14ac:dyDescent="0.2">
      <c r="A12" s="13"/>
      <c r="B12" s="14">
        <v>7</v>
      </c>
      <c r="C12" s="63" t="s">
        <v>58</v>
      </c>
      <c r="D12" s="65">
        <v>2200</v>
      </c>
      <c r="E12" s="65"/>
      <c r="F12" s="65">
        <f t="shared" si="0"/>
        <v>277.85000000000002</v>
      </c>
      <c r="G12" s="65"/>
      <c r="H12" s="65"/>
      <c r="I12" s="65">
        <f t="shared" si="1"/>
        <v>22.23</v>
      </c>
      <c r="J12" s="65">
        <f t="shared" si="2"/>
        <v>289.04000000000002</v>
      </c>
      <c r="K12" s="65">
        <f t="shared" si="3"/>
        <v>114.14</v>
      </c>
      <c r="L12" s="65">
        <f>ROUND(MAX(L$24,MIN($D12,L$26))*L$4,2)</f>
        <v>7.23</v>
      </c>
      <c r="M12" s="65">
        <f>SUM(E12:L12)</f>
        <v>710.49000000000012</v>
      </c>
      <c r="N12" s="65"/>
      <c r="O12" s="65"/>
      <c r="P12" s="65"/>
      <c r="Q12" s="42"/>
      <c r="R12" s="13"/>
      <c r="S12" s="13"/>
      <c r="U12" s="22"/>
    </row>
    <row r="13" spans="1:21" s="15" customFormat="1" ht="20.100000000000001" customHeight="1" x14ac:dyDescent="0.2">
      <c r="A13" s="13"/>
      <c r="B13" s="109" t="s">
        <v>37</v>
      </c>
      <c r="C13" s="110"/>
      <c r="D13" s="111"/>
      <c r="E13" s="112">
        <f>SUM(E6:I12)</f>
        <v>2100.56</v>
      </c>
      <c r="F13" s="113"/>
      <c r="G13" s="113"/>
      <c r="H13" s="113"/>
      <c r="I13" s="114"/>
      <c r="J13" s="112">
        <f>SUM(J6:L12)</f>
        <v>3164.1</v>
      </c>
      <c r="K13" s="113"/>
      <c r="L13" s="114"/>
      <c r="M13" s="65">
        <f>SUM(M6:M12)</f>
        <v>5264.6600000000008</v>
      </c>
      <c r="N13" s="112">
        <f>SUM(P6:P12)</f>
        <v>1210</v>
      </c>
      <c r="O13" s="113"/>
      <c r="P13" s="114"/>
      <c r="Q13" s="23"/>
      <c r="R13" s="13"/>
      <c r="S13" s="13"/>
      <c r="U13" s="22"/>
    </row>
    <row r="14" spans="1:21" s="15" customFormat="1" ht="20.100000000000001" customHeight="1" x14ac:dyDescent="0.2">
      <c r="A14" s="13"/>
      <c r="B14" s="14">
        <v>8</v>
      </c>
      <c r="C14" s="65" t="s">
        <v>41</v>
      </c>
      <c r="D14" s="65">
        <v>2200</v>
      </c>
      <c r="E14" s="65"/>
      <c r="F14" s="65">
        <f>ROUND(MAX(F$24,MIN($D14,F$26))*F$4,2)/2</f>
        <v>277.85000000000002</v>
      </c>
      <c r="G14" s="65"/>
      <c r="H14" s="65"/>
      <c r="I14" s="65">
        <f>ROUND(MAX(I$24,MIN($D14,I$26))*I$4,2)/2</f>
        <v>22.23</v>
      </c>
      <c r="J14" s="65">
        <f>ROUND(MAX(J$24,MIN($D14,J$26))*J$4,2)</f>
        <v>289.04000000000002</v>
      </c>
      <c r="K14" s="65">
        <f>ROUND(MAX(K$24,MIN($D14,K$26))*2%+3,2)</f>
        <v>114.14</v>
      </c>
      <c r="L14" s="65">
        <f>ROUND(MAX(L$24,MIN($D14,L$26))*L$4,2)</f>
        <v>7.23</v>
      </c>
      <c r="M14" s="65">
        <f t="shared" ref="M14:M16" si="7">SUM(E14:L14)</f>
        <v>710.49000000000012</v>
      </c>
      <c r="N14" s="65"/>
      <c r="O14" s="65"/>
      <c r="P14" s="65"/>
      <c r="Q14" s="42" t="s">
        <v>48</v>
      </c>
      <c r="R14" s="13"/>
      <c r="S14" s="13"/>
      <c r="U14" s="22"/>
    </row>
    <row r="15" spans="1:21" s="15" customFormat="1" ht="20.100000000000001" customHeight="1" x14ac:dyDescent="0.2">
      <c r="A15" s="13"/>
      <c r="B15" s="14">
        <v>9</v>
      </c>
      <c r="C15" s="65" t="s">
        <v>38</v>
      </c>
      <c r="D15" s="65">
        <v>2200</v>
      </c>
      <c r="E15" s="65"/>
      <c r="F15" s="65">
        <f>ROUND(MAX(F$24,MIN($D15,F$26))*F$4,2)/2</f>
        <v>277.85000000000002</v>
      </c>
      <c r="G15" s="65"/>
      <c r="H15" s="65"/>
      <c r="I15" s="65">
        <f>ROUND(MAX(I$24,MIN($D15,I$26))*I$4,2)/2</f>
        <v>22.23</v>
      </c>
      <c r="J15" s="65">
        <f>ROUND(MAX(J$24,MIN($D15,J$26))*J$4,2)</f>
        <v>289.04000000000002</v>
      </c>
      <c r="K15" s="65">
        <f>ROUND(MAX(K$24,MIN($D15,K$26))*2%+3,2)</f>
        <v>114.14</v>
      </c>
      <c r="L15" s="65"/>
      <c r="M15" s="65">
        <f t="shared" si="7"/>
        <v>703.2600000000001</v>
      </c>
      <c r="N15" s="65"/>
      <c r="O15" s="65"/>
      <c r="P15" s="65"/>
      <c r="Q15" s="42" t="s">
        <v>48</v>
      </c>
      <c r="R15" s="13"/>
      <c r="S15" s="13"/>
      <c r="U15" s="22"/>
    </row>
    <row r="16" spans="1:21" s="15" customFormat="1" ht="20.100000000000001" customHeight="1" x14ac:dyDescent="0.2">
      <c r="A16" s="13"/>
      <c r="B16" s="14">
        <v>10</v>
      </c>
      <c r="C16" s="65" t="s">
        <v>39</v>
      </c>
      <c r="D16" s="65">
        <v>2200</v>
      </c>
      <c r="E16" s="65"/>
      <c r="F16" s="65">
        <f>ROUND(MAX(F$24,MIN($D16,F$26))*F$4,2)/2</f>
        <v>277.85000000000002</v>
      </c>
      <c r="G16" s="65"/>
      <c r="H16" s="65"/>
      <c r="I16" s="65">
        <f>ROUND(MAX(I$24,MIN($D16,I$26))*I$4,2)/2</f>
        <v>22.23</v>
      </c>
      <c r="J16" s="65">
        <f>ROUND(MAX(J$24,MIN($D16,J$26))*J$4,2)</f>
        <v>289.04000000000002</v>
      </c>
      <c r="K16" s="65">
        <f>ROUND(MAX(K$24,MIN($D16,K$26))*2%+3,2)</f>
        <v>114.14</v>
      </c>
      <c r="L16" s="65">
        <f>ROUND(MAX(L$24,MIN($D16,L$26))*L$4,2)</f>
        <v>7.23</v>
      </c>
      <c r="M16" s="65">
        <f t="shared" si="7"/>
        <v>710.49000000000012</v>
      </c>
      <c r="N16" s="65"/>
      <c r="O16" s="65"/>
      <c r="P16" s="65"/>
      <c r="Q16" s="42" t="s">
        <v>48</v>
      </c>
      <c r="R16" s="13"/>
      <c r="S16" s="13"/>
      <c r="U16" s="22"/>
    </row>
    <row r="17" spans="1:21" s="15" customFormat="1" ht="15" customHeight="1" x14ac:dyDescent="0.2">
      <c r="A17" s="13"/>
      <c r="B17" s="119" t="s">
        <v>37</v>
      </c>
      <c r="C17" s="120"/>
      <c r="D17" s="121"/>
      <c r="E17" s="112">
        <f>SUM(E14:I16)</f>
        <v>900.24000000000012</v>
      </c>
      <c r="F17" s="113"/>
      <c r="G17" s="113"/>
      <c r="H17" s="113"/>
      <c r="I17" s="114"/>
      <c r="J17" s="112">
        <f>SUM(J14:L16)</f>
        <v>1224.0000000000002</v>
      </c>
      <c r="K17" s="113"/>
      <c r="L17" s="114"/>
      <c r="M17" s="65">
        <f>SUM(M14:M16)</f>
        <v>2124.2400000000002</v>
      </c>
      <c r="N17" s="112">
        <f>SUM(P10:P11)</f>
        <v>1100</v>
      </c>
      <c r="O17" s="113"/>
      <c r="P17" s="114"/>
      <c r="Q17" s="74"/>
      <c r="R17" s="25"/>
      <c r="S17" s="25"/>
      <c r="U17" s="26"/>
    </row>
    <row r="18" spans="1:21" s="15" customFormat="1" ht="15" customHeight="1" x14ac:dyDescent="0.2">
      <c r="A18" s="13"/>
      <c r="B18" s="119" t="s">
        <v>42</v>
      </c>
      <c r="C18" s="120"/>
      <c r="D18" s="121"/>
      <c r="E18" s="115">
        <f>M13+M17</f>
        <v>7388.9000000000015</v>
      </c>
      <c r="F18" s="116"/>
      <c r="G18" s="116"/>
      <c r="H18" s="116"/>
      <c r="I18" s="116"/>
      <c r="J18" s="116"/>
      <c r="K18" s="116"/>
      <c r="L18" s="116"/>
      <c r="M18" s="117"/>
      <c r="N18" s="122">
        <f>N13+N17</f>
        <v>2310</v>
      </c>
      <c r="O18" s="122"/>
      <c r="P18" s="122"/>
      <c r="Q18" s="64">
        <f>E18+N18</f>
        <v>9698.9000000000015</v>
      </c>
      <c r="R18" s="25"/>
      <c r="S18" s="25"/>
      <c r="U18" s="26"/>
    </row>
    <row r="19" spans="1:21" s="15" customFormat="1" ht="9.75" customHeight="1" x14ac:dyDescent="0.2">
      <c r="A19" s="13"/>
      <c r="B19" s="110"/>
      <c r="C19" s="110"/>
      <c r="D19" s="123"/>
      <c r="E19" s="123"/>
      <c r="F19" s="123"/>
      <c r="G19" s="123"/>
      <c r="H19" s="123"/>
      <c r="I19" s="123"/>
      <c r="J19" s="25"/>
      <c r="K19" s="25"/>
      <c r="L19" s="25"/>
      <c r="M19" s="25"/>
      <c r="N19" s="25"/>
      <c r="O19" s="25"/>
      <c r="P19" s="25"/>
      <c r="Q19" s="25"/>
      <c r="R19" s="25"/>
      <c r="S19" s="25"/>
      <c r="U19" s="26"/>
    </row>
    <row r="20" spans="1:21" s="15" customFormat="1" ht="20.100000000000001" customHeight="1" x14ac:dyDescent="0.2">
      <c r="A20" s="13"/>
      <c r="B20" s="27" t="s">
        <v>33</v>
      </c>
      <c r="C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U20" s="26"/>
    </row>
    <row r="21" spans="1:21" s="15" customFormat="1" ht="20.100000000000001" customHeight="1" x14ac:dyDescent="0.2">
      <c r="A21" s="13"/>
      <c r="B21" s="16"/>
      <c r="U21" s="26"/>
    </row>
    <row r="22" spans="1:21" s="15" customFormat="1" ht="20.100000000000001" customHeight="1" x14ac:dyDescent="0.2">
      <c r="A22" s="13"/>
      <c r="B22" s="16"/>
      <c r="E22" s="124" t="s">
        <v>32</v>
      </c>
      <c r="F22" s="125"/>
      <c r="G22" s="125"/>
      <c r="H22" s="125"/>
      <c r="I22" s="126"/>
      <c r="J22" s="124" t="s">
        <v>21</v>
      </c>
      <c r="K22" s="125"/>
      <c r="L22" s="126"/>
      <c r="M22" s="127"/>
      <c r="N22" s="118"/>
      <c r="O22" s="118"/>
      <c r="P22" s="118"/>
      <c r="U22" s="26"/>
    </row>
    <row r="23" spans="1:21" s="15" customFormat="1" ht="20.100000000000001" customHeight="1" x14ac:dyDescent="0.2">
      <c r="A23" s="13"/>
      <c r="B23" s="16"/>
      <c r="E23" s="67" t="s">
        <v>22</v>
      </c>
      <c r="F23" s="67" t="s">
        <v>23</v>
      </c>
      <c r="G23" s="67" t="s">
        <v>24</v>
      </c>
      <c r="H23" s="67" t="s">
        <v>25</v>
      </c>
      <c r="I23" s="67" t="s">
        <v>26</v>
      </c>
      <c r="J23" s="67" t="s">
        <v>22</v>
      </c>
      <c r="K23" s="68" t="s">
        <v>23</v>
      </c>
      <c r="L23" s="67" t="s">
        <v>24</v>
      </c>
      <c r="M23" s="127"/>
      <c r="N23" s="73"/>
      <c r="O23" s="71"/>
      <c r="P23" s="73"/>
      <c r="U23" s="26"/>
    </row>
    <row r="24" spans="1:21" s="15" customFormat="1" ht="20.100000000000001" customHeight="1" x14ac:dyDescent="0.2">
      <c r="A24" s="13"/>
      <c r="B24" s="16"/>
      <c r="D24" s="65" t="s">
        <v>36</v>
      </c>
      <c r="E24" s="65">
        <v>3613</v>
      </c>
      <c r="F24" s="65">
        <v>5557</v>
      </c>
      <c r="G24" s="65">
        <v>3613</v>
      </c>
      <c r="H24" s="65">
        <v>4713</v>
      </c>
      <c r="I24" s="65">
        <v>5557</v>
      </c>
      <c r="J24" s="65">
        <v>3613</v>
      </c>
      <c r="K24" s="65">
        <v>5557</v>
      </c>
      <c r="L24" s="65">
        <v>3613</v>
      </c>
      <c r="M24" s="74"/>
      <c r="N24" s="13"/>
      <c r="O24" s="13"/>
      <c r="P24" s="13"/>
      <c r="U24" s="26"/>
    </row>
    <row r="25" spans="1:21" s="15" customFormat="1" ht="20.100000000000001" customHeight="1" x14ac:dyDescent="0.2">
      <c r="A25" s="13"/>
      <c r="B25" s="16"/>
      <c r="D25" s="65" t="s">
        <v>34</v>
      </c>
      <c r="E25" s="65">
        <f>ROUND(E24*$E$4,2)</f>
        <v>578.08000000000004</v>
      </c>
      <c r="F25" s="65">
        <f>ROUND(F24*$F$4,2)</f>
        <v>555.70000000000005</v>
      </c>
      <c r="G25" s="65">
        <f>ROUND(G24*$G$4,2)</f>
        <v>28.9</v>
      </c>
      <c r="H25" s="65">
        <f>ROUND(H24*$H$4,2)</f>
        <v>18.850000000000001</v>
      </c>
      <c r="I25" s="65">
        <f>ROUND(I24*$I$4,2)</f>
        <v>44.46</v>
      </c>
      <c r="J25" s="65">
        <f>ROUND(J24*$J$4,2)</f>
        <v>289.04000000000002</v>
      </c>
      <c r="K25" s="65">
        <f>ROUND(K24*2%+3,2)</f>
        <v>114.14</v>
      </c>
      <c r="L25" s="65">
        <f>ROUND(L24*$L$4,2)</f>
        <v>7.23</v>
      </c>
      <c r="M25" s="74"/>
      <c r="N25" s="13"/>
      <c r="O25" s="13"/>
      <c r="P25" s="13"/>
      <c r="U25" s="26"/>
    </row>
    <row r="26" spans="1:21" s="15" customFormat="1" ht="20.100000000000001" customHeight="1" x14ac:dyDescent="0.2">
      <c r="A26" s="13"/>
      <c r="B26" s="16"/>
      <c r="D26" s="65" t="s">
        <v>29</v>
      </c>
      <c r="E26" s="65">
        <v>23565</v>
      </c>
      <c r="F26" s="65">
        <v>27786</v>
      </c>
      <c r="G26" s="65">
        <v>23565</v>
      </c>
      <c r="H26" s="65">
        <v>23565</v>
      </c>
      <c r="I26" s="65">
        <v>27786</v>
      </c>
      <c r="J26" s="65">
        <v>23565</v>
      </c>
      <c r="K26" s="65">
        <v>27786</v>
      </c>
      <c r="L26" s="65">
        <v>23565</v>
      </c>
      <c r="M26" s="74"/>
      <c r="N26" s="13"/>
      <c r="O26" s="13"/>
      <c r="P26" s="13"/>
      <c r="U26" s="26"/>
    </row>
    <row r="27" spans="1:21" s="15" customFormat="1" ht="20.100000000000001" customHeight="1" x14ac:dyDescent="0.2">
      <c r="A27" s="13"/>
      <c r="B27" s="16"/>
      <c r="D27" s="65" t="s">
        <v>35</v>
      </c>
      <c r="E27" s="65">
        <f>ROUND(E26*$E$4,2)</f>
        <v>3770.4</v>
      </c>
      <c r="F27" s="65">
        <f>ROUND(F26*$F$4,2)</f>
        <v>2778.6</v>
      </c>
      <c r="G27" s="65">
        <f>ROUND(G26*$G$4,2)</f>
        <v>188.52</v>
      </c>
      <c r="H27" s="65">
        <f>ROUND(H26*$H$4,2)</f>
        <v>94.26</v>
      </c>
      <c r="I27" s="65">
        <f>ROUND(I26*$I$4,2)</f>
        <v>222.29</v>
      </c>
      <c r="J27" s="65">
        <f>ROUND(J26*$J$4,2)</f>
        <v>1885.2</v>
      </c>
      <c r="K27" s="65">
        <f>ROUND(K26*2%,2)+3</f>
        <v>558.72</v>
      </c>
      <c r="L27" s="65">
        <f>ROUND(L26*$L$4,2)</f>
        <v>47.13</v>
      </c>
      <c r="M27" s="74"/>
      <c r="N27" s="13"/>
      <c r="O27" s="13"/>
      <c r="P27" s="13"/>
      <c r="U27" s="26"/>
    </row>
    <row r="28" spans="1:21" s="15" customFormat="1" ht="20.100000000000001" customHeight="1" x14ac:dyDescent="0.2">
      <c r="A28" s="13"/>
      <c r="B28" s="16"/>
      <c r="M28" s="13"/>
      <c r="N28" s="13"/>
      <c r="O28" s="13"/>
      <c r="P28" s="13"/>
      <c r="U28" s="26"/>
    </row>
    <row r="29" spans="1:21" s="15" customFormat="1" ht="20.100000000000001" customHeight="1" x14ac:dyDescent="0.2">
      <c r="A29" s="13"/>
      <c r="B29" s="16"/>
      <c r="U29" s="26"/>
    </row>
    <row r="30" spans="1:21" s="15" customFormat="1" ht="20.100000000000001" customHeight="1" x14ac:dyDescent="0.2">
      <c r="A30" s="13"/>
      <c r="B30" s="16"/>
      <c r="U30" s="26"/>
    </row>
    <row r="31" spans="1:21" s="15" customFormat="1" ht="20.100000000000001" customHeight="1" x14ac:dyDescent="0.2">
      <c r="A31" s="13"/>
      <c r="B31" s="16"/>
      <c r="U31" s="26"/>
    </row>
    <row r="32" spans="1:21" s="15" customFormat="1" ht="20.100000000000001" customHeight="1" x14ac:dyDescent="0.2">
      <c r="A32" s="13"/>
      <c r="B32" s="16"/>
      <c r="U32" s="26"/>
    </row>
    <row r="33" spans="1:21" s="15" customFormat="1" ht="20.100000000000001" customHeight="1" x14ac:dyDescent="0.2">
      <c r="A33" s="13"/>
      <c r="B33" s="16"/>
      <c r="U33" s="26"/>
    </row>
    <row r="34" spans="1:21" ht="20.100000000000001" customHeight="1" x14ac:dyDescent="0.2">
      <c r="R34" s="15"/>
    </row>
  </sheetData>
  <mergeCells count="28">
    <mergeCell ref="B1:M1"/>
    <mergeCell ref="B3:B5"/>
    <mergeCell ref="C3:C5"/>
    <mergeCell ref="D3:D5"/>
    <mergeCell ref="E3:I3"/>
    <mergeCell ref="J3:L3"/>
    <mergeCell ref="M3:M5"/>
    <mergeCell ref="N3:P3"/>
    <mergeCell ref="Q3:Q5"/>
    <mergeCell ref="R3:R5"/>
    <mergeCell ref="S3:S5"/>
    <mergeCell ref="B13:D13"/>
    <mergeCell ref="E13:I13"/>
    <mergeCell ref="J13:L13"/>
    <mergeCell ref="N13:P13"/>
    <mergeCell ref="N22:P22"/>
    <mergeCell ref="B17:D17"/>
    <mergeCell ref="E17:I17"/>
    <mergeCell ref="J17:L17"/>
    <mergeCell ref="N17:P17"/>
    <mergeCell ref="B18:D18"/>
    <mergeCell ref="E18:M18"/>
    <mergeCell ref="N18:P18"/>
    <mergeCell ref="B19:C19"/>
    <mergeCell ref="D19:I19"/>
    <mergeCell ref="E22:I22"/>
    <mergeCell ref="J22:L22"/>
    <mergeCell ref="M22:M23"/>
  </mergeCells>
  <phoneticPr fontId="1" type="noConversion"/>
  <pageMargins left="0.34" right="0.17" top="0.36" bottom="0.75" header="0.17" footer="0.3"/>
  <pageSetup paperSize="9" scale="9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"/>
  <sheetViews>
    <sheetView workbookViewId="0">
      <selection activeCell="S10" sqref="S10"/>
    </sheetView>
  </sheetViews>
  <sheetFormatPr defaultColWidth="9.125" defaultRowHeight="20.100000000000001" customHeight="1" x14ac:dyDescent="0.2"/>
  <cols>
    <col min="1" max="1" width="1.375" style="55" customWidth="1"/>
    <col min="2" max="2" width="4.875" style="16" bestFit="1" customWidth="1"/>
    <col min="3" max="3" width="7" style="12" customWidth="1"/>
    <col min="4" max="4" width="9" style="12" hidden="1" customWidth="1"/>
    <col min="5" max="10" width="9.75" style="17" bestFit="1" customWidth="1"/>
    <col min="11" max="11" width="9.75" style="12" bestFit="1" customWidth="1"/>
    <col min="12" max="12" width="9.75" style="17" customWidth="1"/>
    <col min="13" max="13" width="9.75" style="15" customWidth="1"/>
    <col min="14" max="14" width="9.75" style="17" bestFit="1" customWidth="1"/>
    <col min="15" max="15" width="9.75" style="12" bestFit="1" customWidth="1"/>
    <col min="16" max="16" width="9.75" style="17" customWidth="1"/>
    <col min="17" max="17" width="9.375" style="17" customWidth="1"/>
    <col min="18" max="18" width="8.5" style="12" customWidth="1"/>
    <col min="19" max="19" width="10" style="12" customWidth="1"/>
    <col min="20" max="20" width="3.75" style="12" customWidth="1"/>
    <col min="21" max="21" width="5.5" style="19" customWidth="1"/>
    <col min="22" max="22" width="5.5" style="12" customWidth="1"/>
    <col min="23" max="24" width="5.25" style="12" customWidth="1"/>
    <col min="25" max="26" width="6.5" style="12" customWidth="1"/>
    <col min="27" max="27" width="6.625" style="12" customWidth="1"/>
    <col min="28" max="28" width="5.5" style="12" customWidth="1"/>
    <col min="29" max="16384" width="9.125" style="12"/>
  </cols>
  <sheetData>
    <row r="1" spans="1:21" ht="30" customHeight="1" x14ac:dyDescent="0.3">
      <c r="B1" s="95" t="s">
        <v>57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57"/>
      <c r="O1" s="57"/>
      <c r="P1" s="57"/>
      <c r="Q1" s="18"/>
      <c r="R1" s="18"/>
      <c r="S1" s="18"/>
    </row>
    <row r="2" spans="1:21" ht="20.100000000000001" customHeight="1" x14ac:dyDescent="0.2">
      <c r="B2" s="20" t="s">
        <v>40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21" ht="20.100000000000001" customHeight="1" x14ac:dyDescent="0.2">
      <c r="B3" s="96" t="s">
        <v>30</v>
      </c>
      <c r="C3" s="99" t="s">
        <v>20</v>
      </c>
      <c r="D3" s="99" t="s">
        <v>31</v>
      </c>
      <c r="E3" s="102" t="s">
        <v>32</v>
      </c>
      <c r="F3" s="102"/>
      <c r="G3" s="102"/>
      <c r="H3" s="102"/>
      <c r="I3" s="102"/>
      <c r="J3" s="102" t="s">
        <v>21</v>
      </c>
      <c r="K3" s="102"/>
      <c r="L3" s="102"/>
      <c r="M3" s="103" t="s">
        <v>28</v>
      </c>
      <c r="N3" s="106" t="s">
        <v>54</v>
      </c>
      <c r="O3" s="102"/>
      <c r="P3" s="102"/>
      <c r="Q3" s="107"/>
      <c r="R3" s="108"/>
      <c r="S3" s="108"/>
    </row>
    <row r="4" spans="1:21" ht="20.100000000000001" customHeight="1" x14ac:dyDescent="0.2">
      <c r="B4" s="97"/>
      <c r="C4" s="100"/>
      <c r="D4" s="100"/>
      <c r="E4" s="53">
        <v>0.16</v>
      </c>
      <c r="F4" s="53">
        <v>0.1</v>
      </c>
      <c r="G4" s="53">
        <v>8.0000000000000002E-3</v>
      </c>
      <c r="H4" s="53">
        <v>4.0000000000000001E-3</v>
      </c>
      <c r="I4" s="53">
        <v>8.0000000000000002E-3</v>
      </c>
      <c r="J4" s="53">
        <v>0.08</v>
      </c>
      <c r="K4" s="54" t="s">
        <v>0</v>
      </c>
      <c r="L4" s="53">
        <v>2E-3</v>
      </c>
      <c r="M4" s="104"/>
      <c r="N4" s="62">
        <v>0.05</v>
      </c>
      <c r="O4" s="62">
        <v>0.05</v>
      </c>
      <c r="P4" s="62">
        <v>0.1</v>
      </c>
      <c r="Q4" s="107"/>
      <c r="R4" s="108"/>
      <c r="S4" s="108"/>
    </row>
    <row r="5" spans="1:21" ht="20.100000000000001" customHeight="1" x14ac:dyDescent="0.2">
      <c r="B5" s="98"/>
      <c r="C5" s="101"/>
      <c r="D5" s="101"/>
      <c r="E5" s="53" t="s">
        <v>22</v>
      </c>
      <c r="F5" s="53" t="s">
        <v>23</v>
      </c>
      <c r="G5" s="53" t="s">
        <v>24</v>
      </c>
      <c r="H5" s="53" t="s">
        <v>25</v>
      </c>
      <c r="I5" s="53" t="s">
        <v>26</v>
      </c>
      <c r="J5" s="53" t="s">
        <v>22</v>
      </c>
      <c r="K5" s="54" t="s">
        <v>23</v>
      </c>
      <c r="L5" s="53" t="s">
        <v>24</v>
      </c>
      <c r="M5" s="105"/>
      <c r="N5" s="60" t="s">
        <v>51</v>
      </c>
      <c r="O5" s="61" t="s">
        <v>52</v>
      </c>
      <c r="P5" s="60" t="s">
        <v>53</v>
      </c>
      <c r="Q5" s="107"/>
      <c r="R5" s="108"/>
      <c r="S5" s="108"/>
    </row>
    <row r="6" spans="1:21" s="15" customFormat="1" ht="20.100000000000001" customHeight="1" x14ac:dyDescent="0.2">
      <c r="A6" s="13"/>
      <c r="B6" s="14">
        <v>1</v>
      </c>
      <c r="C6" s="50" t="s">
        <v>27</v>
      </c>
      <c r="D6" s="50">
        <v>2200</v>
      </c>
      <c r="E6" s="50"/>
      <c r="F6" s="50">
        <f>ROUND(MAX(F$24,MIN($D6,F$26))*F$4,2)/2</f>
        <v>277.85000000000002</v>
      </c>
      <c r="G6" s="50"/>
      <c r="H6" s="50"/>
      <c r="I6" s="50">
        <f>ROUND(MAX(I$24,MIN($D6,I$26))*I$4,2)/2</f>
        <v>22.23</v>
      </c>
      <c r="J6" s="50">
        <f t="shared" ref="J6:J9" si="0">ROUND(MAX(J$24,MIN($D6,J$26))*J$4,2)</f>
        <v>289.04000000000002</v>
      </c>
      <c r="K6" s="50">
        <f>ROUND(MAX(K$24,MIN($D6,K$26))*2%+3,2)</f>
        <v>114.14</v>
      </c>
      <c r="L6" s="50">
        <f>ROUND(MAX(L$24,MIN($D6,L$26))*L$4,2)</f>
        <v>7.23</v>
      </c>
      <c r="M6" s="50">
        <f>SUM(E6:L6)</f>
        <v>710.49000000000012</v>
      </c>
      <c r="N6" s="58"/>
      <c r="O6" s="58"/>
      <c r="P6" s="58">
        <f>N6+O6</f>
        <v>0</v>
      </c>
      <c r="Q6" s="21"/>
      <c r="R6" s="13"/>
      <c r="S6" s="13"/>
      <c r="U6" s="22"/>
    </row>
    <row r="7" spans="1:21" s="15" customFormat="1" ht="20.100000000000001" customHeight="1" x14ac:dyDescent="0.2">
      <c r="A7" s="13"/>
      <c r="B7" s="14">
        <v>2</v>
      </c>
      <c r="C7" s="28" t="s">
        <v>46</v>
      </c>
      <c r="D7" s="50">
        <v>2200</v>
      </c>
      <c r="E7" s="50"/>
      <c r="F7" s="50">
        <f>ROUND(MAX(F$24,MIN($D7,F$26))*F$4,2)/2</f>
        <v>277.85000000000002</v>
      </c>
      <c r="G7" s="50"/>
      <c r="H7" s="50"/>
      <c r="I7" s="50">
        <f>ROUND(MAX(I$24,MIN($D7,I$26))*I$4,2)/2</f>
        <v>22.23</v>
      </c>
      <c r="J7" s="50">
        <f t="shared" si="0"/>
        <v>289.04000000000002</v>
      </c>
      <c r="K7" s="50">
        <f>ROUND(MAX(K$24,MIN($D7,K$26))*2%+3,2)</f>
        <v>114.14</v>
      </c>
      <c r="L7" s="50">
        <f>ROUND(MAX(L$24,MIN($D7,L$26))*L$4,2)</f>
        <v>7.23</v>
      </c>
      <c r="M7" s="50">
        <f t="shared" ref="M7:M9" si="1">SUM(E7:L7)</f>
        <v>710.49000000000012</v>
      </c>
      <c r="N7" s="58">
        <f>D7*N4</f>
        <v>110</v>
      </c>
      <c r="O7" s="58"/>
      <c r="P7" s="58">
        <f t="shared" ref="P7:P9" si="2">N7+O7</f>
        <v>110</v>
      </c>
      <c r="Q7" s="21"/>
      <c r="R7" s="13"/>
      <c r="S7" s="13"/>
      <c r="U7" s="22"/>
    </row>
    <row r="8" spans="1:21" s="15" customFormat="1" ht="20.100000000000001" customHeight="1" x14ac:dyDescent="0.2">
      <c r="A8" s="13"/>
      <c r="B8" s="14">
        <v>3</v>
      </c>
      <c r="C8" s="28" t="s">
        <v>45</v>
      </c>
      <c r="D8" s="50">
        <v>2200</v>
      </c>
      <c r="E8" s="50"/>
      <c r="F8" s="50">
        <f>ROUND(MAX(F$24,MIN($D8,F$26))*F$4,2)/2</f>
        <v>277.85000000000002</v>
      </c>
      <c r="G8" s="50"/>
      <c r="H8" s="50"/>
      <c r="I8" s="50">
        <f>ROUND(MAX(I$24,MIN($D8,I$26))*I$4,2)/2</f>
        <v>22.23</v>
      </c>
      <c r="J8" s="50">
        <f t="shared" si="0"/>
        <v>289.04000000000002</v>
      </c>
      <c r="K8" s="50">
        <f>ROUND(MAX(K$24,MIN($D8,K$26))*2%+3,2)</f>
        <v>114.14</v>
      </c>
      <c r="L8" s="50">
        <f>ROUND(MAX(L$24,MIN($D8,L$26))*L$4,2)</f>
        <v>7.23</v>
      </c>
      <c r="M8" s="50">
        <f t="shared" si="1"/>
        <v>710.49000000000012</v>
      </c>
      <c r="N8" s="58"/>
      <c r="O8" s="58"/>
      <c r="P8" s="58">
        <f t="shared" si="2"/>
        <v>0</v>
      </c>
      <c r="Q8" s="21"/>
      <c r="R8" s="13"/>
      <c r="S8" s="13"/>
      <c r="U8" s="22"/>
    </row>
    <row r="9" spans="1:21" s="15" customFormat="1" ht="20.100000000000001" customHeight="1" x14ac:dyDescent="0.2">
      <c r="A9" s="13"/>
      <c r="B9" s="14">
        <v>4</v>
      </c>
      <c r="C9" s="28" t="s">
        <v>50</v>
      </c>
      <c r="D9" s="50">
        <v>2200</v>
      </c>
      <c r="E9" s="50"/>
      <c r="F9" s="50">
        <f>ROUND(MAX(F$24,MIN($D9,F$26))*F$4,2)/2</f>
        <v>277.85000000000002</v>
      </c>
      <c r="G9" s="50"/>
      <c r="H9" s="50"/>
      <c r="I9" s="50">
        <f>ROUND(MAX(I$24,MIN($D9,I$26))*I$4,2)/2</f>
        <v>22.23</v>
      </c>
      <c r="J9" s="50">
        <f t="shared" si="0"/>
        <v>289.04000000000002</v>
      </c>
      <c r="K9" s="50">
        <f>ROUND(MAX(K$24,MIN($D9,K$26))*2%+3,2)</f>
        <v>114.14</v>
      </c>
      <c r="L9" s="50"/>
      <c r="M9" s="50">
        <f t="shared" si="1"/>
        <v>703.2600000000001</v>
      </c>
      <c r="N9" s="58"/>
      <c r="O9" s="58"/>
      <c r="P9" s="58">
        <f t="shared" si="2"/>
        <v>0</v>
      </c>
      <c r="Q9" s="23"/>
      <c r="R9" s="13"/>
      <c r="S9" s="13"/>
      <c r="U9" s="22"/>
    </row>
    <row r="10" spans="1:21" s="15" customFormat="1" ht="20.100000000000001" customHeight="1" x14ac:dyDescent="0.2">
      <c r="A10" s="13"/>
      <c r="B10" s="109" t="s">
        <v>37</v>
      </c>
      <c r="C10" s="110"/>
      <c r="D10" s="111"/>
      <c r="E10" s="112">
        <f>SUM(E6:I9)</f>
        <v>1200.3200000000002</v>
      </c>
      <c r="F10" s="113"/>
      <c r="G10" s="113"/>
      <c r="H10" s="113"/>
      <c r="I10" s="114"/>
      <c r="J10" s="112">
        <f>SUM(J6:L9)</f>
        <v>1634.4100000000003</v>
      </c>
      <c r="K10" s="113"/>
      <c r="L10" s="114"/>
      <c r="M10" s="58">
        <f>SUM(M6:M9)</f>
        <v>2834.7300000000005</v>
      </c>
      <c r="N10" s="112">
        <f>SUM(P6:P9)</f>
        <v>110</v>
      </c>
      <c r="O10" s="113"/>
      <c r="P10" s="114"/>
      <c r="Q10" s="23"/>
      <c r="R10" s="13"/>
      <c r="S10" s="13"/>
      <c r="U10" s="22"/>
    </row>
    <row r="11" spans="1:21" s="15" customFormat="1" ht="20.100000000000001" customHeight="1" x14ac:dyDescent="0.2">
      <c r="A11" s="13"/>
      <c r="B11" s="14">
        <v>5</v>
      </c>
      <c r="C11" s="50" t="s">
        <v>41</v>
      </c>
      <c r="D11" s="50">
        <v>2200</v>
      </c>
      <c r="E11" s="50"/>
      <c r="F11" s="50">
        <f>ROUND(MAX(F$24,MIN($D11,F$26))*F$4,2)/2</f>
        <v>277.85000000000002</v>
      </c>
      <c r="G11" s="50"/>
      <c r="H11" s="50"/>
      <c r="I11" s="50">
        <f>ROUND(MAX(I$24,MIN($D11,I$26))*I$4,2)/2</f>
        <v>22.23</v>
      </c>
      <c r="J11" s="50">
        <f t="shared" ref="J11:J15" si="3">ROUND(MAX(J$24,MIN($D11,J$26))*J$4,2)</f>
        <v>289.04000000000002</v>
      </c>
      <c r="K11" s="50">
        <f>ROUND(MAX(K$24,MIN($D11,K$26))*2%+3,2)</f>
        <v>114.14</v>
      </c>
      <c r="L11" s="50">
        <f>ROUND(MAX(L$24,MIN($D11,L$26))*L$4,2)</f>
        <v>7.23</v>
      </c>
      <c r="M11" s="50">
        <f t="shared" ref="M11:M15" si="4">SUM(E11:L11)</f>
        <v>710.49000000000012</v>
      </c>
      <c r="N11" s="58"/>
      <c r="O11" s="58"/>
      <c r="P11" s="58"/>
      <c r="Q11" s="42" t="s">
        <v>48</v>
      </c>
      <c r="R11" s="13"/>
      <c r="S11" s="13"/>
      <c r="U11" s="22"/>
    </row>
    <row r="12" spans="1:21" s="15" customFormat="1" ht="20.100000000000001" customHeight="1" x14ac:dyDescent="0.2">
      <c r="A12" s="13"/>
      <c r="B12" s="14">
        <v>6</v>
      </c>
      <c r="C12" s="50" t="s">
        <v>38</v>
      </c>
      <c r="D12" s="50">
        <v>2200</v>
      </c>
      <c r="E12" s="50"/>
      <c r="F12" s="50">
        <f>ROUND(MAX(F$24,MIN($D12,F$26))*F$4,2)/2</f>
        <v>277.85000000000002</v>
      </c>
      <c r="G12" s="50"/>
      <c r="H12" s="50"/>
      <c r="I12" s="50">
        <f>ROUND(MAX(I$24,MIN($D12,I$26))*I$4,2)/2</f>
        <v>22.23</v>
      </c>
      <c r="J12" s="50">
        <f t="shared" si="3"/>
        <v>289.04000000000002</v>
      </c>
      <c r="K12" s="50">
        <f>ROUND(MAX(K$24,MIN($D12,K$26))*2%+3,2)</f>
        <v>114.14</v>
      </c>
      <c r="L12" s="50"/>
      <c r="M12" s="50">
        <f t="shared" si="4"/>
        <v>703.2600000000001</v>
      </c>
      <c r="N12" s="58"/>
      <c r="O12" s="58"/>
      <c r="P12" s="58"/>
      <c r="Q12" s="42" t="s">
        <v>48</v>
      </c>
      <c r="R12" s="13"/>
      <c r="S12" s="13"/>
      <c r="U12" s="22"/>
    </row>
    <row r="13" spans="1:21" s="15" customFormat="1" ht="20.100000000000001" customHeight="1" x14ac:dyDescent="0.2">
      <c r="A13" s="13"/>
      <c r="B13" s="14">
        <v>7</v>
      </c>
      <c r="C13" s="50" t="s">
        <v>39</v>
      </c>
      <c r="D13" s="50">
        <v>2200</v>
      </c>
      <c r="E13" s="50"/>
      <c r="F13" s="50">
        <f>ROUND(MAX(F$24,MIN($D13,F$26))*F$4,2)/2</f>
        <v>277.85000000000002</v>
      </c>
      <c r="G13" s="50"/>
      <c r="H13" s="50"/>
      <c r="I13" s="50">
        <f>ROUND(MAX(I$24,MIN($D13,I$26))*I$4,2)/2</f>
        <v>22.23</v>
      </c>
      <c r="J13" s="50">
        <f t="shared" si="3"/>
        <v>289.04000000000002</v>
      </c>
      <c r="K13" s="50">
        <f>ROUND(MAX(K$24,MIN($D13,K$26))*2%+3,2)</f>
        <v>114.14</v>
      </c>
      <c r="L13" s="50">
        <f>ROUND(MAX(L$24,MIN($D13,L$26))*L$4,2)</f>
        <v>7.23</v>
      </c>
      <c r="M13" s="50">
        <f t="shared" si="4"/>
        <v>710.49000000000012</v>
      </c>
      <c r="N13" s="58"/>
      <c r="O13" s="58"/>
      <c r="P13" s="58"/>
      <c r="Q13" s="42" t="s">
        <v>48</v>
      </c>
      <c r="R13" s="13"/>
      <c r="S13" s="13"/>
      <c r="U13" s="22"/>
    </row>
    <row r="14" spans="1:21" s="15" customFormat="1" ht="20.100000000000001" customHeight="1" x14ac:dyDescent="0.2">
      <c r="A14" s="13"/>
      <c r="B14" s="14">
        <v>8</v>
      </c>
      <c r="C14" s="63" t="s">
        <v>55</v>
      </c>
      <c r="D14" s="58">
        <v>5500</v>
      </c>
      <c r="E14" s="58"/>
      <c r="F14" s="58">
        <f>ROUND(MAX(F$24,MIN($D14,F$26))*F$4,2)/2</f>
        <v>277.85000000000002</v>
      </c>
      <c r="G14" s="58"/>
      <c r="H14" s="58"/>
      <c r="I14" s="58">
        <f>ROUND(MAX(I$24,MIN($D14,I$26))*I$4,2)/2</f>
        <v>22.23</v>
      </c>
      <c r="J14" s="58">
        <f t="shared" si="3"/>
        <v>440</v>
      </c>
      <c r="K14" s="58">
        <f>ROUND(MAX(K$24,MIN($D14,K$26))*2%+3,2)</f>
        <v>114.14</v>
      </c>
      <c r="L14" s="58"/>
      <c r="M14" s="58">
        <f t="shared" si="4"/>
        <v>854.22</v>
      </c>
      <c r="N14" s="58">
        <f>D14*N4</f>
        <v>275</v>
      </c>
      <c r="O14" s="58">
        <f>D14*O4</f>
        <v>275</v>
      </c>
      <c r="P14" s="58">
        <f t="shared" ref="P14:P15" si="5">N14+O14</f>
        <v>550</v>
      </c>
      <c r="Q14" s="42"/>
      <c r="R14" s="13"/>
      <c r="S14" s="13"/>
      <c r="U14" s="22"/>
    </row>
    <row r="15" spans="1:21" s="15" customFormat="1" ht="20.100000000000001" customHeight="1" x14ac:dyDescent="0.2">
      <c r="A15" s="13"/>
      <c r="B15" s="14">
        <v>9</v>
      </c>
      <c r="C15" s="63" t="s">
        <v>56</v>
      </c>
      <c r="D15" s="58">
        <v>5500</v>
      </c>
      <c r="E15" s="58"/>
      <c r="F15" s="58">
        <f>ROUND(MAX(F$24,MIN($D15,F$26))*F$4,2)/2</f>
        <v>277.85000000000002</v>
      </c>
      <c r="G15" s="58"/>
      <c r="H15" s="58"/>
      <c r="I15" s="58">
        <f>ROUND(MAX(I$24,MIN($D15,I$26))*I$4,2)/2</f>
        <v>22.23</v>
      </c>
      <c r="J15" s="58">
        <f t="shared" si="3"/>
        <v>440</v>
      </c>
      <c r="K15" s="58">
        <f>ROUND(MAX(K$24,MIN($D15,K$26))*2%+3,2)</f>
        <v>114.14</v>
      </c>
      <c r="L15" s="58">
        <f t="shared" ref="L15" si="6">ROUND(MAX(L$24,MIN($D15,L$26))*L$4,2)</f>
        <v>11</v>
      </c>
      <c r="M15" s="58">
        <f t="shared" si="4"/>
        <v>865.22</v>
      </c>
      <c r="N15" s="58">
        <f>D15*N4</f>
        <v>275</v>
      </c>
      <c r="O15" s="58">
        <f>D15*O4</f>
        <v>275</v>
      </c>
      <c r="P15" s="58">
        <f t="shared" si="5"/>
        <v>550</v>
      </c>
      <c r="Q15" s="42"/>
      <c r="R15" s="13"/>
      <c r="S15" s="13"/>
      <c r="U15" s="22"/>
    </row>
    <row r="16" spans="1:21" s="15" customFormat="1" ht="20.100000000000001" hidden="1" customHeight="1" x14ac:dyDescent="0.2">
      <c r="A16" s="13"/>
      <c r="B16" s="14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42"/>
      <c r="R16" s="13"/>
      <c r="S16" s="13"/>
      <c r="U16" s="22"/>
    </row>
    <row r="17" spans="1:21" s="15" customFormat="1" ht="15" customHeight="1" x14ac:dyDescent="0.2">
      <c r="A17" s="13"/>
      <c r="B17" s="119" t="s">
        <v>37</v>
      </c>
      <c r="C17" s="120"/>
      <c r="D17" s="121"/>
      <c r="E17" s="112">
        <f>SUM(E11:I16)</f>
        <v>1500.4</v>
      </c>
      <c r="F17" s="113"/>
      <c r="G17" s="113"/>
      <c r="H17" s="113"/>
      <c r="I17" s="114"/>
      <c r="J17" s="112">
        <f>SUM(J11:L16)</f>
        <v>2343.2800000000002</v>
      </c>
      <c r="K17" s="113"/>
      <c r="L17" s="114"/>
      <c r="M17" s="58">
        <f>SUM(M11:M16)</f>
        <v>3843.6800000000003</v>
      </c>
      <c r="N17" s="112">
        <f>SUM(P14:P15)</f>
        <v>1100</v>
      </c>
      <c r="O17" s="113"/>
      <c r="P17" s="114"/>
      <c r="Q17" s="21"/>
      <c r="R17" s="25"/>
      <c r="S17" s="25"/>
      <c r="U17" s="26"/>
    </row>
    <row r="18" spans="1:21" s="15" customFormat="1" ht="15" customHeight="1" x14ac:dyDescent="0.2">
      <c r="A18" s="13"/>
      <c r="B18" s="119" t="s">
        <v>42</v>
      </c>
      <c r="C18" s="120"/>
      <c r="D18" s="121"/>
      <c r="E18" s="115">
        <f>M10+M17</f>
        <v>6678.4100000000008</v>
      </c>
      <c r="F18" s="116"/>
      <c r="G18" s="116"/>
      <c r="H18" s="116"/>
      <c r="I18" s="116"/>
      <c r="J18" s="116"/>
      <c r="K18" s="116"/>
      <c r="L18" s="116"/>
      <c r="M18" s="117"/>
      <c r="N18" s="122">
        <f>N10+N17</f>
        <v>1210</v>
      </c>
      <c r="O18" s="122"/>
      <c r="P18" s="122"/>
      <c r="Q18" s="64">
        <f>E18+N18</f>
        <v>7888.4100000000008</v>
      </c>
      <c r="R18" s="25"/>
      <c r="S18" s="25"/>
      <c r="U18" s="26"/>
    </row>
    <row r="19" spans="1:21" s="15" customFormat="1" ht="9.75" customHeight="1" x14ac:dyDescent="0.2">
      <c r="A19" s="13"/>
      <c r="B19" s="110"/>
      <c r="C19" s="110"/>
      <c r="D19" s="123"/>
      <c r="E19" s="123"/>
      <c r="F19" s="123"/>
      <c r="G19" s="123"/>
      <c r="H19" s="123"/>
      <c r="I19" s="123"/>
      <c r="J19" s="25"/>
      <c r="K19" s="25"/>
      <c r="L19" s="25"/>
      <c r="M19" s="25"/>
      <c r="N19" s="25"/>
      <c r="O19" s="25"/>
      <c r="P19" s="25"/>
      <c r="Q19" s="25"/>
      <c r="R19" s="25"/>
      <c r="S19" s="25"/>
      <c r="U19" s="26"/>
    </row>
    <row r="20" spans="1:21" s="15" customFormat="1" ht="20.100000000000001" customHeight="1" x14ac:dyDescent="0.2">
      <c r="A20" s="13"/>
      <c r="B20" s="27" t="s">
        <v>33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U20" s="26"/>
    </row>
    <row r="21" spans="1:21" s="15" customFormat="1" ht="20.100000000000001" customHeight="1" x14ac:dyDescent="0.2">
      <c r="A21" s="13"/>
      <c r="B21" s="16"/>
      <c r="U21" s="26"/>
    </row>
    <row r="22" spans="1:21" s="15" customFormat="1" ht="20.100000000000001" customHeight="1" x14ac:dyDescent="0.2">
      <c r="A22" s="13"/>
      <c r="B22" s="16"/>
      <c r="E22" s="124" t="s">
        <v>32</v>
      </c>
      <c r="F22" s="125"/>
      <c r="G22" s="125"/>
      <c r="H22" s="125"/>
      <c r="I22" s="126"/>
      <c r="J22" s="124" t="s">
        <v>21</v>
      </c>
      <c r="K22" s="125"/>
      <c r="L22" s="126"/>
      <c r="M22" s="127"/>
      <c r="N22" s="118"/>
      <c r="O22" s="118"/>
      <c r="P22" s="118"/>
      <c r="U22" s="26"/>
    </row>
    <row r="23" spans="1:21" s="15" customFormat="1" ht="20.100000000000001" customHeight="1" x14ac:dyDescent="0.2">
      <c r="A23" s="13"/>
      <c r="B23" s="16"/>
      <c r="E23" s="51" t="s">
        <v>22</v>
      </c>
      <c r="F23" s="51" t="s">
        <v>23</v>
      </c>
      <c r="G23" s="51" t="s">
        <v>24</v>
      </c>
      <c r="H23" s="51" t="s">
        <v>25</v>
      </c>
      <c r="I23" s="51" t="s">
        <v>26</v>
      </c>
      <c r="J23" s="51" t="s">
        <v>22</v>
      </c>
      <c r="K23" s="52" t="s">
        <v>23</v>
      </c>
      <c r="L23" s="51" t="s">
        <v>24</v>
      </c>
      <c r="M23" s="127"/>
      <c r="N23" s="59"/>
      <c r="O23" s="56"/>
      <c r="P23" s="59"/>
      <c r="U23" s="26"/>
    </row>
    <row r="24" spans="1:21" s="15" customFormat="1" ht="20.100000000000001" customHeight="1" x14ac:dyDescent="0.2">
      <c r="A24" s="13"/>
      <c r="B24" s="16"/>
      <c r="D24" s="50" t="s">
        <v>36</v>
      </c>
      <c r="E24" s="50">
        <v>3613</v>
      </c>
      <c r="F24" s="50">
        <v>5557</v>
      </c>
      <c r="G24" s="50">
        <v>3613</v>
      </c>
      <c r="H24" s="50">
        <v>4713</v>
      </c>
      <c r="I24" s="50">
        <v>5557</v>
      </c>
      <c r="J24" s="50">
        <v>3613</v>
      </c>
      <c r="K24" s="50">
        <v>5557</v>
      </c>
      <c r="L24" s="50">
        <v>3613</v>
      </c>
      <c r="M24" s="21"/>
      <c r="N24" s="13"/>
      <c r="O24" s="13"/>
      <c r="P24" s="13"/>
      <c r="U24" s="26"/>
    </row>
    <row r="25" spans="1:21" s="15" customFormat="1" ht="20.100000000000001" customHeight="1" x14ac:dyDescent="0.2">
      <c r="A25" s="13"/>
      <c r="B25" s="16"/>
      <c r="D25" s="50" t="s">
        <v>34</v>
      </c>
      <c r="E25" s="50">
        <f>ROUND(E24*$E$4,2)</f>
        <v>578.08000000000004</v>
      </c>
      <c r="F25" s="50">
        <f>ROUND(F24*$F$4,2)</f>
        <v>555.70000000000005</v>
      </c>
      <c r="G25" s="50">
        <f>ROUND(G24*$G$4,2)</f>
        <v>28.9</v>
      </c>
      <c r="H25" s="50">
        <f>ROUND(H24*$H$4,2)</f>
        <v>18.850000000000001</v>
      </c>
      <c r="I25" s="50">
        <f>ROUND(I24*$I$4,2)</f>
        <v>44.46</v>
      </c>
      <c r="J25" s="50">
        <f>ROUND(J24*$J$4,2)</f>
        <v>289.04000000000002</v>
      </c>
      <c r="K25" s="50">
        <f>ROUND(K24*2%+3,2)</f>
        <v>114.14</v>
      </c>
      <c r="L25" s="50">
        <f>ROUND(L24*$L$4,2)</f>
        <v>7.23</v>
      </c>
      <c r="M25" s="21"/>
      <c r="N25" s="13"/>
      <c r="O25" s="13"/>
      <c r="P25" s="13"/>
      <c r="U25" s="26"/>
    </row>
    <row r="26" spans="1:21" s="15" customFormat="1" ht="20.100000000000001" customHeight="1" x14ac:dyDescent="0.2">
      <c r="A26" s="13"/>
      <c r="B26" s="16"/>
      <c r="D26" s="50" t="s">
        <v>29</v>
      </c>
      <c r="E26" s="50">
        <v>23565</v>
      </c>
      <c r="F26" s="50">
        <v>27786</v>
      </c>
      <c r="G26" s="50">
        <v>23565</v>
      </c>
      <c r="H26" s="50">
        <v>23565</v>
      </c>
      <c r="I26" s="50">
        <v>27786</v>
      </c>
      <c r="J26" s="50">
        <v>23565</v>
      </c>
      <c r="K26" s="50">
        <v>27786</v>
      </c>
      <c r="L26" s="50">
        <v>23565</v>
      </c>
      <c r="M26" s="21"/>
      <c r="N26" s="13"/>
      <c r="O26" s="13"/>
      <c r="P26" s="13"/>
      <c r="U26" s="26"/>
    </row>
    <row r="27" spans="1:21" s="15" customFormat="1" ht="20.100000000000001" customHeight="1" x14ac:dyDescent="0.2">
      <c r="A27" s="13"/>
      <c r="B27" s="16"/>
      <c r="D27" s="50" t="s">
        <v>35</v>
      </c>
      <c r="E27" s="50">
        <f>ROUND(E26*$E$4,2)</f>
        <v>3770.4</v>
      </c>
      <c r="F27" s="50">
        <f>ROUND(F26*$F$4,2)</f>
        <v>2778.6</v>
      </c>
      <c r="G27" s="50">
        <f>ROUND(G26*$G$4,2)</f>
        <v>188.52</v>
      </c>
      <c r="H27" s="50">
        <f>ROUND(H26*$H$4,2)</f>
        <v>94.26</v>
      </c>
      <c r="I27" s="50">
        <f>ROUND(I26*$I$4,2)</f>
        <v>222.29</v>
      </c>
      <c r="J27" s="50">
        <f>ROUND(J26*$J$4,2)</f>
        <v>1885.2</v>
      </c>
      <c r="K27" s="50">
        <f>ROUND(K26*2%,2)+3</f>
        <v>558.72</v>
      </c>
      <c r="L27" s="50">
        <f>ROUND(L26*$L$4,2)</f>
        <v>47.13</v>
      </c>
      <c r="M27" s="21"/>
      <c r="N27" s="13"/>
      <c r="O27" s="13"/>
      <c r="P27" s="13"/>
      <c r="U27" s="26"/>
    </row>
    <row r="28" spans="1:21" s="15" customFormat="1" ht="20.100000000000001" customHeight="1" x14ac:dyDescent="0.2">
      <c r="A28" s="13"/>
      <c r="B28" s="16"/>
      <c r="M28" s="13"/>
      <c r="N28" s="13"/>
      <c r="O28" s="13"/>
      <c r="P28" s="13"/>
      <c r="U28" s="26"/>
    </row>
    <row r="29" spans="1:21" s="15" customFormat="1" ht="20.100000000000001" customHeight="1" x14ac:dyDescent="0.2">
      <c r="A29" s="13"/>
      <c r="B29" s="16"/>
      <c r="U29" s="26"/>
    </row>
    <row r="30" spans="1:21" s="15" customFormat="1" ht="20.100000000000001" customHeight="1" x14ac:dyDescent="0.2">
      <c r="A30" s="13"/>
      <c r="B30" s="16"/>
      <c r="U30" s="26"/>
    </row>
    <row r="31" spans="1:21" s="15" customFormat="1" ht="20.100000000000001" customHeight="1" x14ac:dyDescent="0.2">
      <c r="A31" s="13"/>
      <c r="B31" s="16"/>
      <c r="U31" s="26"/>
    </row>
    <row r="32" spans="1:21" s="15" customFormat="1" ht="20.100000000000001" customHeight="1" x14ac:dyDescent="0.2">
      <c r="A32" s="13"/>
      <c r="B32" s="16"/>
      <c r="U32" s="26"/>
    </row>
    <row r="33" spans="1:21" s="15" customFormat="1" ht="20.100000000000001" customHeight="1" x14ac:dyDescent="0.2">
      <c r="A33" s="13"/>
      <c r="B33" s="16"/>
      <c r="U33" s="26"/>
    </row>
    <row r="34" spans="1:21" ht="20.100000000000001" customHeight="1" x14ac:dyDescent="0.2">
      <c r="R34" s="15"/>
    </row>
  </sheetData>
  <mergeCells count="28">
    <mergeCell ref="N22:P22"/>
    <mergeCell ref="N18:P18"/>
    <mergeCell ref="E22:I22"/>
    <mergeCell ref="J22:L22"/>
    <mergeCell ref="M22:M23"/>
    <mergeCell ref="B19:C19"/>
    <mergeCell ref="D19:I19"/>
    <mergeCell ref="Q3:Q5"/>
    <mergeCell ref="R3:R5"/>
    <mergeCell ref="S3:S5"/>
    <mergeCell ref="B10:D10"/>
    <mergeCell ref="E10:I10"/>
    <mergeCell ref="J10:L10"/>
    <mergeCell ref="N3:P3"/>
    <mergeCell ref="N10:P10"/>
    <mergeCell ref="B17:D17"/>
    <mergeCell ref="E17:I17"/>
    <mergeCell ref="J17:L17"/>
    <mergeCell ref="B18:D18"/>
    <mergeCell ref="E18:M18"/>
    <mergeCell ref="N17:P17"/>
    <mergeCell ref="B1:M1"/>
    <mergeCell ref="B3:B5"/>
    <mergeCell ref="C3:C5"/>
    <mergeCell ref="D3:D5"/>
    <mergeCell ref="E3:I3"/>
    <mergeCell ref="J3:L3"/>
    <mergeCell ref="M3:M5"/>
  </mergeCells>
  <phoneticPr fontId="1" type="noConversion"/>
  <pageMargins left="0.34" right="0.17" top="0.36" bottom="0.75" header="0.17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workbookViewId="0">
      <selection activeCell="O24" sqref="O24"/>
    </sheetView>
  </sheetViews>
  <sheetFormatPr defaultColWidth="9.125" defaultRowHeight="20.100000000000001" customHeight="1" x14ac:dyDescent="0.2"/>
  <cols>
    <col min="1" max="1" width="1.375" style="49" customWidth="1"/>
    <col min="2" max="2" width="4.875" style="16" bestFit="1" customWidth="1"/>
    <col min="3" max="3" width="7" style="12" customWidth="1"/>
    <col min="4" max="4" width="9" style="12" hidden="1" customWidth="1"/>
    <col min="5" max="10" width="9.75" style="17" bestFit="1" customWidth="1"/>
    <col min="11" max="11" width="9.75" style="12" bestFit="1" customWidth="1"/>
    <col min="12" max="12" width="9.75" style="17" customWidth="1"/>
    <col min="13" max="13" width="9.75" style="15" customWidth="1"/>
    <col min="14" max="14" width="9.375" style="17" customWidth="1"/>
    <col min="15" max="15" width="8.5" style="12" customWidth="1"/>
    <col min="16" max="16" width="10" style="12" customWidth="1"/>
    <col min="17" max="17" width="3.75" style="12" customWidth="1"/>
    <col min="18" max="18" width="5.5" style="19" customWidth="1"/>
    <col min="19" max="19" width="5.5" style="12" customWidth="1"/>
    <col min="20" max="21" width="5.25" style="12" customWidth="1"/>
    <col min="22" max="23" width="6.5" style="12" customWidth="1"/>
    <col min="24" max="24" width="6.625" style="12" customWidth="1"/>
    <col min="25" max="25" width="5.5" style="12" customWidth="1"/>
    <col min="26" max="16384" width="9.125" style="12"/>
  </cols>
  <sheetData>
    <row r="1" spans="1:18" ht="30" customHeight="1" x14ac:dyDescent="0.3">
      <c r="B1" s="95" t="s">
        <v>49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18"/>
      <c r="O1" s="18"/>
      <c r="P1" s="18"/>
    </row>
    <row r="2" spans="1:18" ht="20.100000000000001" customHeight="1" x14ac:dyDescent="0.2">
      <c r="B2" s="20" t="s">
        <v>40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8" ht="20.100000000000001" customHeight="1" x14ac:dyDescent="0.2">
      <c r="B3" s="96" t="s">
        <v>30</v>
      </c>
      <c r="C3" s="99" t="s">
        <v>20</v>
      </c>
      <c r="D3" s="99" t="s">
        <v>31</v>
      </c>
      <c r="E3" s="102" t="s">
        <v>32</v>
      </c>
      <c r="F3" s="102"/>
      <c r="G3" s="102"/>
      <c r="H3" s="102"/>
      <c r="I3" s="102"/>
      <c r="J3" s="102" t="s">
        <v>21</v>
      </c>
      <c r="K3" s="102"/>
      <c r="L3" s="102"/>
      <c r="M3" s="103" t="s">
        <v>28</v>
      </c>
      <c r="N3" s="107"/>
      <c r="O3" s="108"/>
      <c r="P3" s="108"/>
    </row>
    <row r="4" spans="1:18" ht="20.100000000000001" customHeight="1" x14ac:dyDescent="0.2">
      <c r="B4" s="97"/>
      <c r="C4" s="100"/>
      <c r="D4" s="100"/>
      <c r="E4" s="47">
        <v>0.16</v>
      </c>
      <c r="F4" s="47">
        <v>0.1</v>
      </c>
      <c r="G4" s="47">
        <v>8.0000000000000002E-3</v>
      </c>
      <c r="H4" s="47">
        <v>4.0000000000000001E-3</v>
      </c>
      <c r="I4" s="47">
        <v>8.0000000000000002E-3</v>
      </c>
      <c r="J4" s="47">
        <v>0.08</v>
      </c>
      <c r="K4" s="44" t="s">
        <v>0</v>
      </c>
      <c r="L4" s="47">
        <v>2E-3</v>
      </c>
      <c r="M4" s="104"/>
      <c r="N4" s="107"/>
      <c r="O4" s="108"/>
      <c r="P4" s="108"/>
    </row>
    <row r="5" spans="1:18" ht="20.100000000000001" customHeight="1" x14ac:dyDescent="0.2">
      <c r="B5" s="98"/>
      <c r="C5" s="101"/>
      <c r="D5" s="101"/>
      <c r="E5" s="47" t="s">
        <v>22</v>
      </c>
      <c r="F5" s="47" t="s">
        <v>23</v>
      </c>
      <c r="G5" s="47" t="s">
        <v>24</v>
      </c>
      <c r="H5" s="47" t="s">
        <v>25</v>
      </c>
      <c r="I5" s="47" t="s">
        <v>26</v>
      </c>
      <c r="J5" s="47" t="s">
        <v>22</v>
      </c>
      <c r="K5" s="44" t="s">
        <v>23</v>
      </c>
      <c r="L5" s="47" t="s">
        <v>24</v>
      </c>
      <c r="M5" s="105"/>
      <c r="N5" s="107"/>
      <c r="O5" s="108"/>
      <c r="P5" s="108"/>
    </row>
    <row r="6" spans="1:18" s="15" customFormat="1" ht="20.100000000000001" customHeight="1" x14ac:dyDescent="0.2">
      <c r="A6" s="13"/>
      <c r="B6" s="14">
        <v>1</v>
      </c>
      <c r="C6" s="45" t="s">
        <v>27</v>
      </c>
      <c r="D6" s="45">
        <v>2200</v>
      </c>
      <c r="E6" s="45"/>
      <c r="F6" s="45">
        <f>ROUND(MAX(F$21,MIN($D6,F$23))*F$4,2)/2</f>
        <v>277.85000000000002</v>
      </c>
      <c r="G6" s="45"/>
      <c r="H6" s="45"/>
      <c r="I6" s="45">
        <f>ROUND(MAX(I$21,MIN($D6,I$23))*I$4,2)/2</f>
        <v>22.23</v>
      </c>
      <c r="J6" s="45">
        <f t="shared" ref="J6:J9" si="0">ROUND(MAX(J$21,MIN($D6,J$23))*J$4,2)</f>
        <v>289.04000000000002</v>
      </c>
      <c r="K6" s="45">
        <f>ROUND(MAX(K$21,MIN($D6,K$23))*2%+3,2)</f>
        <v>114.14</v>
      </c>
      <c r="L6" s="45">
        <f>ROUND(MAX(L$21,MIN($D6,L$23))*L$4,2)</f>
        <v>7.23</v>
      </c>
      <c r="M6" s="45">
        <f>SUM(E6:L6)</f>
        <v>710.49000000000012</v>
      </c>
      <c r="N6" s="21"/>
      <c r="O6" s="13"/>
      <c r="P6" s="13"/>
      <c r="R6" s="22"/>
    </row>
    <row r="7" spans="1:18" s="15" customFormat="1" ht="20.100000000000001" customHeight="1" x14ac:dyDescent="0.2">
      <c r="A7" s="13"/>
      <c r="B7" s="14">
        <v>2</v>
      </c>
      <c r="C7" s="28" t="s">
        <v>43</v>
      </c>
      <c r="D7" s="45">
        <v>2200</v>
      </c>
      <c r="E7" s="45"/>
      <c r="F7" s="45">
        <f>ROUND(MAX(F$21,MIN($D7,F$23))*F$4,2)/2</f>
        <v>277.85000000000002</v>
      </c>
      <c r="G7" s="45"/>
      <c r="H7" s="45"/>
      <c r="I7" s="45">
        <f>ROUND(MAX(I$21,MIN($D7,I$23))*I$4,2)/2</f>
        <v>22.23</v>
      </c>
      <c r="J7" s="45">
        <f t="shared" si="0"/>
        <v>289.04000000000002</v>
      </c>
      <c r="K7" s="45">
        <f>ROUND(MAX(K$21,MIN($D7,K$23))*2%+3,2)</f>
        <v>114.14</v>
      </c>
      <c r="L7" s="45">
        <f>ROUND(MAX(L$21,MIN($D7,L$23))*L$4,2)</f>
        <v>7.23</v>
      </c>
      <c r="M7" s="45">
        <f t="shared" ref="M7:M9" si="1">SUM(E7:L7)</f>
        <v>710.49000000000012</v>
      </c>
      <c r="N7" s="21"/>
      <c r="O7" s="13"/>
      <c r="P7" s="13"/>
      <c r="R7" s="22"/>
    </row>
    <row r="8" spans="1:18" s="15" customFormat="1" ht="20.100000000000001" customHeight="1" x14ac:dyDescent="0.2">
      <c r="A8" s="13"/>
      <c r="B8" s="14">
        <v>3</v>
      </c>
      <c r="C8" s="28" t="s">
        <v>45</v>
      </c>
      <c r="D8" s="45">
        <v>2200</v>
      </c>
      <c r="E8" s="45"/>
      <c r="F8" s="45">
        <f>ROUND(MAX(F$21,MIN($D8,F$23))*F$4,2)/2</f>
        <v>277.85000000000002</v>
      </c>
      <c r="G8" s="45"/>
      <c r="H8" s="45"/>
      <c r="I8" s="45">
        <f>ROUND(MAX(I$21,MIN($D8,I$23))*I$4,2)/2</f>
        <v>22.23</v>
      </c>
      <c r="J8" s="45">
        <f t="shared" si="0"/>
        <v>289.04000000000002</v>
      </c>
      <c r="K8" s="45">
        <f>ROUND(MAX(K$21,MIN($D8,K$23))*2%+3,2)</f>
        <v>114.14</v>
      </c>
      <c r="L8" s="45">
        <f>ROUND(MAX(L$21,MIN($D8,L$23))*L$4,2)</f>
        <v>7.23</v>
      </c>
      <c r="M8" s="45">
        <f t="shared" ref="M8" si="2">SUM(E8:L8)</f>
        <v>710.49000000000012</v>
      </c>
      <c r="N8" s="21"/>
      <c r="O8" s="13"/>
      <c r="P8" s="13"/>
      <c r="R8" s="22"/>
    </row>
    <row r="9" spans="1:18" s="15" customFormat="1" ht="20.100000000000001" customHeight="1" x14ac:dyDescent="0.2">
      <c r="A9" s="13"/>
      <c r="B9" s="14">
        <v>4</v>
      </c>
      <c r="C9" s="28" t="s">
        <v>50</v>
      </c>
      <c r="D9" s="45">
        <v>2200</v>
      </c>
      <c r="E9" s="45"/>
      <c r="F9" s="45">
        <f>ROUND(MAX(F$21,MIN($D9,F$23))*F$4,2)/2</f>
        <v>277.85000000000002</v>
      </c>
      <c r="G9" s="45"/>
      <c r="H9" s="45"/>
      <c r="I9" s="45">
        <f>ROUND(MAX(I$21,MIN($D9,I$23))*I$4,2)/2</f>
        <v>22.23</v>
      </c>
      <c r="J9" s="45">
        <f t="shared" si="0"/>
        <v>289.04000000000002</v>
      </c>
      <c r="K9" s="45">
        <f>ROUND(MAX(K$21,MIN($D9,K$23))*2%+3,2)</f>
        <v>114.14</v>
      </c>
      <c r="L9" s="45"/>
      <c r="M9" s="45">
        <f t="shared" si="1"/>
        <v>703.2600000000001</v>
      </c>
      <c r="N9" s="23"/>
      <c r="O9" s="13"/>
      <c r="P9" s="13"/>
      <c r="R9" s="22"/>
    </row>
    <row r="10" spans="1:18" s="15" customFormat="1" ht="20.100000000000001" customHeight="1" x14ac:dyDescent="0.2">
      <c r="A10" s="13"/>
      <c r="B10" s="109" t="s">
        <v>37</v>
      </c>
      <c r="C10" s="110"/>
      <c r="D10" s="111"/>
      <c r="E10" s="112">
        <f>SUM(E6:I9)</f>
        <v>1200.3200000000002</v>
      </c>
      <c r="F10" s="113"/>
      <c r="G10" s="113"/>
      <c r="H10" s="113"/>
      <c r="I10" s="114"/>
      <c r="J10" s="112">
        <f>SUM(J6:L9)</f>
        <v>1634.4100000000003</v>
      </c>
      <c r="K10" s="113"/>
      <c r="L10" s="114"/>
      <c r="M10" s="46">
        <f>SUM(M6:M9)</f>
        <v>2834.7300000000005</v>
      </c>
      <c r="N10" s="23"/>
      <c r="O10" s="13"/>
      <c r="P10" s="13"/>
      <c r="R10" s="22"/>
    </row>
    <row r="11" spans="1:18" s="15" customFormat="1" ht="20.100000000000001" customHeight="1" x14ac:dyDescent="0.2">
      <c r="A11" s="13"/>
      <c r="B11" s="14">
        <v>4</v>
      </c>
      <c r="C11" s="45" t="s">
        <v>41</v>
      </c>
      <c r="D11" s="45">
        <v>2200</v>
      </c>
      <c r="E11" s="45"/>
      <c r="F11" s="45">
        <f>ROUND(MAX(F$21,MIN($D11,F$23))*F$4,2)/2</f>
        <v>277.85000000000002</v>
      </c>
      <c r="G11" s="45"/>
      <c r="H11" s="45"/>
      <c r="I11" s="45">
        <f>ROUND(MAX(I$21,MIN($D11,I$23))*I$4,2)/2</f>
        <v>22.23</v>
      </c>
      <c r="J11" s="45">
        <f t="shared" ref="J11:J13" si="3">ROUND(MAX(J$21,MIN($D11,J$23))*J$4,2)</f>
        <v>289.04000000000002</v>
      </c>
      <c r="K11" s="45">
        <f>ROUND(MAX(K$21,MIN($D11,K$23))*2%+3,2)</f>
        <v>114.14</v>
      </c>
      <c r="L11" s="45">
        <f>ROUND(MAX(L$21,MIN($D11,L$23))*L$4,2)</f>
        <v>7.23</v>
      </c>
      <c r="M11" s="45">
        <f t="shared" ref="M11:M13" si="4">SUM(E11:L11)</f>
        <v>710.49000000000012</v>
      </c>
      <c r="N11" s="42" t="s">
        <v>48</v>
      </c>
      <c r="O11" s="13"/>
      <c r="P11" s="13"/>
      <c r="R11" s="22"/>
    </row>
    <row r="12" spans="1:18" s="15" customFormat="1" ht="20.100000000000001" customHeight="1" x14ac:dyDescent="0.2">
      <c r="A12" s="13"/>
      <c r="B12" s="14">
        <v>5</v>
      </c>
      <c r="C12" s="45" t="s">
        <v>38</v>
      </c>
      <c r="D12" s="45">
        <v>2200</v>
      </c>
      <c r="E12" s="45"/>
      <c r="F12" s="45">
        <f>ROUND(MAX(F$21,MIN($D12,F$23))*F$4,2)/2</f>
        <v>277.85000000000002</v>
      </c>
      <c r="G12" s="45"/>
      <c r="H12" s="45"/>
      <c r="I12" s="45">
        <f>ROUND(MAX(I$21,MIN($D12,I$23))*I$4,2)/2</f>
        <v>22.23</v>
      </c>
      <c r="J12" s="45">
        <f t="shared" si="3"/>
        <v>289.04000000000002</v>
      </c>
      <c r="K12" s="45">
        <f>ROUND(MAX(K$21,MIN($D12,K$23))*2%+3,2)</f>
        <v>114.14</v>
      </c>
      <c r="L12" s="45"/>
      <c r="M12" s="45">
        <f t="shared" si="4"/>
        <v>703.2600000000001</v>
      </c>
      <c r="N12" s="42" t="s">
        <v>48</v>
      </c>
      <c r="O12" s="13"/>
      <c r="P12" s="13"/>
      <c r="R12" s="22"/>
    </row>
    <row r="13" spans="1:18" s="15" customFormat="1" ht="20.100000000000001" customHeight="1" x14ac:dyDescent="0.2">
      <c r="A13" s="13"/>
      <c r="B13" s="14">
        <v>6</v>
      </c>
      <c r="C13" s="45" t="s">
        <v>39</v>
      </c>
      <c r="D13" s="45">
        <v>2200</v>
      </c>
      <c r="E13" s="45"/>
      <c r="F13" s="45">
        <f>ROUND(MAX(F$21,MIN($D13,F$23))*F$4,2)/2</f>
        <v>277.85000000000002</v>
      </c>
      <c r="G13" s="45"/>
      <c r="H13" s="45"/>
      <c r="I13" s="45">
        <f>ROUND(MAX(I$21,MIN($D13,I$23))*I$4,2)/2</f>
        <v>22.23</v>
      </c>
      <c r="J13" s="45">
        <f t="shared" si="3"/>
        <v>289.04000000000002</v>
      </c>
      <c r="K13" s="45">
        <f>ROUND(MAX(K$21,MIN($D13,K$23))*2%+3,2)</f>
        <v>114.14</v>
      </c>
      <c r="L13" s="45">
        <f>ROUND(MAX(L$21,MIN($D13,L$23))*L$4,2)</f>
        <v>7.23</v>
      </c>
      <c r="M13" s="45">
        <f t="shared" si="4"/>
        <v>710.49000000000012</v>
      </c>
      <c r="N13" s="42" t="s">
        <v>48</v>
      </c>
      <c r="O13" s="13"/>
      <c r="P13" s="13"/>
      <c r="R13" s="22"/>
    </row>
    <row r="14" spans="1:18" s="15" customFormat="1" ht="15" customHeight="1" x14ac:dyDescent="0.2">
      <c r="A14" s="13"/>
      <c r="B14" s="119" t="s">
        <v>37</v>
      </c>
      <c r="C14" s="120"/>
      <c r="D14" s="121"/>
      <c r="E14" s="112">
        <f>SUM(E11:I13)</f>
        <v>900.24000000000012</v>
      </c>
      <c r="F14" s="113"/>
      <c r="G14" s="113"/>
      <c r="H14" s="113"/>
      <c r="I14" s="114"/>
      <c r="J14" s="112">
        <f>SUM(J11:L13)</f>
        <v>1224.0000000000002</v>
      </c>
      <c r="K14" s="113"/>
      <c r="L14" s="114"/>
      <c r="M14" s="46">
        <f>SUM(M11:M13)</f>
        <v>2124.2400000000002</v>
      </c>
      <c r="N14" s="21"/>
      <c r="O14" s="25"/>
      <c r="P14" s="25"/>
      <c r="R14" s="26"/>
    </row>
    <row r="15" spans="1:18" s="15" customFormat="1" ht="15" customHeight="1" x14ac:dyDescent="0.2">
      <c r="A15" s="13"/>
      <c r="B15" s="119" t="s">
        <v>42</v>
      </c>
      <c r="C15" s="120"/>
      <c r="D15" s="121"/>
      <c r="E15" s="115">
        <f>M10+M14</f>
        <v>4958.9700000000012</v>
      </c>
      <c r="F15" s="116"/>
      <c r="G15" s="116"/>
      <c r="H15" s="116"/>
      <c r="I15" s="116"/>
      <c r="J15" s="116"/>
      <c r="K15" s="116"/>
      <c r="L15" s="116"/>
      <c r="M15" s="117"/>
      <c r="N15" s="21"/>
      <c r="O15" s="25"/>
      <c r="P15" s="25"/>
      <c r="R15" s="26"/>
    </row>
    <row r="16" spans="1:18" s="15" customFormat="1" ht="20.100000000000001" customHeight="1" x14ac:dyDescent="0.2">
      <c r="A16" s="13"/>
      <c r="B16" s="110"/>
      <c r="C16" s="110"/>
      <c r="D16" s="123"/>
      <c r="E16" s="123"/>
      <c r="F16" s="123"/>
      <c r="G16" s="123"/>
      <c r="H16" s="123"/>
      <c r="I16" s="123"/>
      <c r="J16" s="25"/>
      <c r="K16" s="25"/>
      <c r="L16" s="25"/>
      <c r="M16" s="25"/>
      <c r="N16" s="25"/>
      <c r="O16" s="25"/>
      <c r="P16" s="25"/>
      <c r="R16" s="26"/>
    </row>
    <row r="17" spans="1:18" s="15" customFormat="1" ht="20.100000000000001" customHeight="1" x14ac:dyDescent="0.2">
      <c r="A17" s="13"/>
      <c r="B17" s="27" t="s">
        <v>33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R17" s="26"/>
    </row>
    <row r="18" spans="1:18" s="15" customFormat="1" ht="20.100000000000001" customHeight="1" x14ac:dyDescent="0.2">
      <c r="A18" s="13"/>
      <c r="B18" s="16"/>
      <c r="R18" s="26"/>
    </row>
    <row r="19" spans="1:18" s="15" customFormat="1" ht="20.100000000000001" customHeight="1" x14ac:dyDescent="0.2">
      <c r="A19" s="13"/>
      <c r="B19" s="16"/>
      <c r="E19" s="124" t="s">
        <v>32</v>
      </c>
      <c r="F19" s="125"/>
      <c r="G19" s="125"/>
      <c r="H19" s="125"/>
      <c r="I19" s="126"/>
      <c r="J19" s="124" t="s">
        <v>21</v>
      </c>
      <c r="K19" s="125"/>
      <c r="L19" s="126"/>
      <c r="M19" s="103" t="s">
        <v>28</v>
      </c>
      <c r="R19" s="26"/>
    </row>
    <row r="20" spans="1:18" s="15" customFormat="1" ht="20.100000000000001" customHeight="1" x14ac:dyDescent="0.2">
      <c r="A20" s="13"/>
      <c r="B20" s="16"/>
      <c r="E20" s="48" t="s">
        <v>22</v>
      </c>
      <c r="F20" s="48" t="s">
        <v>23</v>
      </c>
      <c r="G20" s="48" t="s">
        <v>24</v>
      </c>
      <c r="H20" s="48" t="s">
        <v>25</v>
      </c>
      <c r="I20" s="48" t="s">
        <v>26</v>
      </c>
      <c r="J20" s="48" t="s">
        <v>22</v>
      </c>
      <c r="K20" s="43" t="s">
        <v>23</v>
      </c>
      <c r="L20" s="48" t="s">
        <v>24</v>
      </c>
      <c r="M20" s="105"/>
      <c r="R20" s="26"/>
    </row>
    <row r="21" spans="1:18" s="15" customFormat="1" ht="20.100000000000001" customHeight="1" x14ac:dyDescent="0.2">
      <c r="A21" s="13"/>
      <c r="B21" s="16"/>
      <c r="D21" s="45" t="s">
        <v>36</v>
      </c>
      <c r="E21" s="45">
        <v>3613</v>
      </c>
      <c r="F21" s="45">
        <v>5557</v>
      </c>
      <c r="G21" s="45">
        <v>3613</v>
      </c>
      <c r="H21" s="45">
        <v>4713</v>
      </c>
      <c r="I21" s="45">
        <v>5557</v>
      </c>
      <c r="J21" s="45">
        <v>3613</v>
      </c>
      <c r="K21" s="45">
        <v>5557</v>
      </c>
      <c r="L21" s="45">
        <v>3613</v>
      </c>
      <c r="M21" s="45"/>
      <c r="R21" s="26"/>
    </row>
    <row r="22" spans="1:18" s="15" customFormat="1" ht="20.100000000000001" customHeight="1" x14ac:dyDescent="0.2">
      <c r="A22" s="13"/>
      <c r="B22" s="16"/>
      <c r="D22" s="45" t="s">
        <v>34</v>
      </c>
      <c r="E22" s="45">
        <f>ROUND(E21*$E$4,2)</f>
        <v>578.08000000000004</v>
      </c>
      <c r="F22" s="45">
        <f>ROUND(F21*$F$4,2)</f>
        <v>555.70000000000005</v>
      </c>
      <c r="G22" s="45">
        <f>ROUND(G21*$G$4,2)</f>
        <v>28.9</v>
      </c>
      <c r="H22" s="45">
        <f>ROUND(H21*$H$4,2)</f>
        <v>18.850000000000001</v>
      </c>
      <c r="I22" s="45">
        <f>ROUND(I21*$I$4,2)</f>
        <v>44.46</v>
      </c>
      <c r="J22" s="45">
        <f>ROUND(J21*$J$4,2)</f>
        <v>289.04000000000002</v>
      </c>
      <c r="K22" s="45">
        <f>ROUND(K21*2%+3,2)</f>
        <v>114.14</v>
      </c>
      <c r="L22" s="45">
        <f>ROUND(L21*$L$4,2)</f>
        <v>7.23</v>
      </c>
      <c r="M22" s="45">
        <f>SUM(E22:L22)</f>
        <v>1636.4000000000003</v>
      </c>
      <c r="R22" s="26"/>
    </row>
    <row r="23" spans="1:18" s="15" customFormat="1" ht="20.100000000000001" customHeight="1" x14ac:dyDescent="0.2">
      <c r="A23" s="13"/>
      <c r="B23" s="16"/>
      <c r="D23" s="45" t="s">
        <v>29</v>
      </c>
      <c r="E23" s="45">
        <v>23565</v>
      </c>
      <c r="F23" s="45">
        <v>27786</v>
      </c>
      <c r="G23" s="45">
        <v>23565</v>
      </c>
      <c r="H23" s="45">
        <v>23565</v>
      </c>
      <c r="I23" s="45">
        <v>27786</v>
      </c>
      <c r="J23" s="45">
        <v>23565</v>
      </c>
      <c r="K23" s="45">
        <v>27786</v>
      </c>
      <c r="L23" s="45">
        <v>23565</v>
      </c>
      <c r="M23" s="45"/>
      <c r="R23" s="26"/>
    </row>
    <row r="24" spans="1:18" s="15" customFormat="1" ht="20.100000000000001" customHeight="1" x14ac:dyDescent="0.2">
      <c r="A24" s="13"/>
      <c r="B24" s="16"/>
      <c r="D24" s="45" t="s">
        <v>35</v>
      </c>
      <c r="E24" s="45">
        <f>ROUND(E23*$E$4,2)</f>
        <v>3770.4</v>
      </c>
      <c r="F24" s="45">
        <f>ROUND(F23*$F$4,2)</f>
        <v>2778.6</v>
      </c>
      <c r="G24" s="45">
        <f>ROUND(G23*$G$4,2)</f>
        <v>188.52</v>
      </c>
      <c r="H24" s="45">
        <f>ROUND(H23*$H$4,2)</f>
        <v>94.26</v>
      </c>
      <c r="I24" s="45">
        <f>ROUND(I23*$I$4,2)</f>
        <v>222.29</v>
      </c>
      <c r="J24" s="45">
        <f>ROUND(J23*$J$4,2)</f>
        <v>1885.2</v>
      </c>
      <c r="K24" s="45">
        <f>ROUND(K23*2%,2)+3</f>
        <v>558.72</v>
      </c>
      <c r="L24" s="45">
        <f>ROUND(L23*$L$4,2)</f>
        <v>47.13</v>
      </c>
      <c r="M24" s="45">
        <f t="shared" ref="M24" si="5">SUM(E24:L24)</f>
        <v>9545.119999999999</v>
      </c>
      <c r="R24" s="26"/>
    </row>
    <row r="25" spans="1:18" s="15" customFormat="1" ht="20.100000000000001" customHeight="1" x14ac:dyDescent="0.2">
      <c r="A25" s="13"/>
      <c r="B25" s="16"/>
      <c r="R25" s="26"/>
    </row>
    <row r="26" spans="1:18" s="15" customFormat="1" ht="20.100000000000001" customHeight="1" x14ac:dyDescent="0.2">
      <c r="A26" s="13"/>
      <c r="B26" s="16"/>
      <c r="R26" s="26"/>
    </row>
    <row r="27" spans="1:18" s="15" customFormat="1" ht="20.100000000000001" customHeight="1" x14ac:dyDescent="0.2">
      <c r="A27" s="13"/>
      <c r="B27" s="16"/>
      <c r="R27" s="26"/>
    </row>
    <row r="28" spans="1:18" s="15" customFormat="1" ht="20.100000000000001" customHeight="1" x14ac:dyDescent="0.2">
      <c r="A28" s="13"/>
      <c r="B28" s="16"/>
      <c r="R28" s="26"/>
    </row>
    <row r="29" spans="1:18" s="15" customFormat="1" ht="20.100000000000001" customHeight="1" x14ac:dyDescent="0.2">
      <c r="A29" s="13"/>
      <c r="B29" s="16"/>
      <c r="R29" s="26"/>
    </row>
    <row r="30" spans="1:18" s="15" customFormat="1" ht="20.100000000000001" customHeight="1" x14ac:dyDescent="0.2">
      <c r="A30" s="13"/>
      <c r="B30" s="16"/>
      <c r="R30" s="26"/>
    </row>
    <row r="31" spans="1:18" ht="20.100000000000001" customHeight="1" x14ac:dyDescent="0.2">
      <c r="O31" s="15"/>
    </row>
  </sheetData>
  <mergeCells count="23">
    <mergeCell ref="E19:I19"/>
    <mergeCell ref="J19:L19"/>
    <mergeCell ref="M19:M20"/>
    <mergeCell ref="B14:D14"/>
    <mergeCell ref="E14:I14"/>
    <mergeCell ref="J14:L14"/>
    <mergeCell ref="B15:D15"/>
    <mergeCell ref="E15:M15"/>
    <mergeCell ref="B16:C16"/>
    <mergeCell ref="D16:I16"/>
    <mergeCell ref="N3:N5"/>
    <mergeCell ref="O3:O5"/>
    <mergeCell ref="P3:P5"/>
    <mergeCell ref="B10:D10"/>
    <mergeCell ref="E10:I10"/>
    <mergeCell ref="J10:L10"/>
    <mergeCell ref="B1:M1"/>
    <mergeCell ref="B3:B5"/>
    <mergeCell ref="C3:C5"/>
    <mergeCell ref="D3:D5"/>
    <mergeCell ref="E3:I3"/>
    <mergeCell ref="J3:L3"/>
    <mergeCell ref="M3:M5"/>
  </mergeCells>
  <phoneticPr fontId="1" type="noConversion"/>
  <pageMargins left="0.34" right="0.17" top="0.36" bottom="0.75" header="0.17" footer="0.3"/>
  <pageSetup paperSize="9" scale="9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workbookViewId="0">
      <selection activeCell="S12" sqref="S12"/>
    </sheetView>
  </sheetViews>
  <sheetFormatPr defaultColWidth="9.125" defaultRowHeight="20.100000000000001" customHeight="1" x14ac:dyDescent="0.2"/>
  <cols>
    <col min="1" max="1" width="1.375" style="41" customWidth="1"/>
    <col min="2" max="2" width="4.875" style="16" bestFit="1" customWidth="1"/>
    <col min="3" max="3" width="7" style="12" customWidth="1"/>
    <col min="4" max="4" width="9" style="12" hidden="1" customWidth="1"/>
    <col min="5" max="10" width="9.75" style="17" bestFit="1" customWidth="1"/>
    <col min="11" max="11" width="9.75" style="12" bestFit="1" customWidth="1"/>
    <col min="12" max="12" width="9.75" style="17" customWidth="1"/>
    <col min="13" max="13" width="9.75" style="15" customWidth="1"/>
    <col min="14" max="14" width="9.375" style="17" customWidth="1"/>
    <col min="15" max="15" width="8.5" style="12" customWidth="1"/>
    <col min="16" max="16" width="10" style="12" customWidth="1"/>
    <col min="17" max="17" width="3.75" style="12" customWidth="1"/>
    <col min="18" max="18" width="5.5" style="19" customWidth="1"/>
    <col min="19" max="19" width="5.5" style="12" customWidth="1"/>
    <col min="20" max="21" width="5.25" style="12" customWidth="1"/>
    <col min="22" max="23" width="6.5" style="12" customWidth="1"/>
    <col min="24" max="24" width="6.625" style="12" customWidth="1"/>
    <col min="25" max="25" width="5.5" style="12" customWidth="1"/>
    <col min="26" max="16384" width="9.125" style="12"/>
  </cols>
  <sheetData>
    <row r="1" spans="1:18" ht="30" customHeight="1" x14ac:dyDescent="0.3">
      <c r="B1" s="95" t="s">
        <v>47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18"/>
      <c r="O1" s="18"/>
      <c r="P1" s="18"/>
    </row>
    <row r="2" spans="1:18" ht="20.100000000000001" customHeight="1" x14ac:dyDescent="0.2">
      <c r="B2" s="20" t="s">
        <v>40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8" ht="20.100000000000001" customHeight="1" x14ac:dyDescent="0.2">
      <c r="B3" s="96" t="s">
        <v>30</v>
      </c>
      <c r="C3" s="99" t="s">
        <v>20</v>
      </c>
      <c r="D3" s="99" t="s">
        <v>31</v>
      </c>
      <c r="E3" s="102" t="s">
        <v>32</v>
      </c>
      <c r="F3" s="102"/>
      <c r="G3" s="102"/>
      <c r="H3" s="102"/>
      <c r="I3" s="102"/>
      <c r="J3" s="102" t="s">
        <v>21</v>
      </c>
      <c r="K3" s="102"/>
      <c r="L3" s="102"/>
      <c r="M3" s="103" t="s">
        <v>28</v>
      </c>
      <c r="N3" s="107"/>
      <c r="O3" s="108"/>
      <c r="P3" s="108"/>
    </row>
    <row r="4" spans="1:18" ht="20.100000000000001" customHeight="1" x14ac:dyDescent="0.2">
      <c r="B4" s="97"/>
      <c r="C4" s="100"/>
      <c r="D4" s="100"/>
      <c r="E4" s="38">
        <v>0.16</v>
      </c>
      <c r="F4" s="38">
        <v>0.1</v>
      </c>
      <c r="G4" s="38">
        <v>8.0000000000000002E-3</v>
      </c>
      <c r="H4" s="38">
        <v>4.0000000000000001E-3</v>
      </c>
      <c r="I4" s="38">
        <v>8.0000000000000002E-3</v>
      </c>
      <c r="J4" s="38">
        <v>0.08</v>
      </c>
      <c r="K4" s="36" t="s">
        <v>0</v>
      </c>
      <c r="L4" s="38">
        <v>2E-3</v>
      </c>
      <c r="M4" s="104"/>
      <c r="N4" s="107"/>
      <c r="O4" s="108"/>
      <c r="P4" s="108"/>
    </row>
    <row r="5" spans="1:18" ht="20.100000000000001" customHeight="1" x14ac:dyDescent="0.2">
      <c r="B5" s="98"/>
      <c r="C5" s="101"/>
      <c r="D5" s="101"/>
      <c r="E5" s="38" t="s">
        <v>22</v>
      </c>
      <c r="F5" s="38" t="s">
        <v>23</v>
      </c>
      <c r="G5" s="38" t="s">
        <v>24</v>
      </c>
      <c r="H5" s="38" t="s">
        <v>25</v>
      </c>
      <c r="I5" s="38" t="s">
        <v>26</v>
      </c>
      <c r="J5" s="38" t="s">
        <v>22</v>
      </c>
      <c r="K5" s="36" t="s">
        <v>23</v>
      </c>
      <c r="L5" s="38" t="s">
        <v>24</v>
      </c>
      <c r="M5" s="105"/>
      <c r="N5" s="107"/>
      <c r="O5" s="108"/>
      <c r="P5" s="108"/>
    </row>
    <row r="6" spans="1:18" s="15" customFormat="1" ht="20.100000000000001" customHeight="1" x14ac:dyDescent="0.2">
      <c r="A6" s="13"/>
      <c r="B6" s="14">
        <v>1</v>
      </c>
      <c r="C6" s="40" t="s">
        <v>27</v>
      </c>
      <c r="D6" s="40">
        <v>2200</v>
      </c>
      <c r="E6" s="40"/>
      <c r="F6" s="40">
        <f>ROUND(MAX(F$20,MIN($D6,F$22))*F$4,2)/2</f>
        <v>277.85000000000002</v>
      </c>
      <c r="G6" s="40"/>
      <c r="H6" s="40"/>
      <c r="I6" s="40">
        <f>ROUND(MAX(I$20,MIN($D6,I$22))*I$4,2)/2</f>
        <v>22.23</v>
      </c>
      <c r="J6" s="40">
        <f t="shared" ref="J6:J8" si="0">ROUND(MAX(J$20,MIN($D6,J$22))*J$4,2)</f>
        <v>289.04000000000002</v>
      </c>
      <c r="K6" s="40">
        <f>ROUND(MAX(K$20,MIN($D6,K$22))*2%+3,2)</f>
        <v>114.14</v>
      </c>
      <c r="L6" s="40">
        <f>ROUND(MAX(L$20,MIN($D6,L$22))*L$4,2)</f>
        <v>7.23</v>
      </c>
      <c r="M6" s="40">
        <f>SUM(E6:L6)</f>
        <v>710.49000000000012</v>
      </c>
      <c r="N6" s="21"/>
      <c r="O6" s="13"/>
      <c r="P6" s="13"/>
      <c r="R6" s="22"/>
    </row>
    <row r="7" spans="1:18" s="15" customFormat="1" ht="20.100000000000001" customHeight="1" x14ac:dyDescent="0.2">
      <c r="A7" s="13"/>
      <c r="B7" s="14">
        <v>2</v>
      </c>
      <c r="C7" s="28" t="s">
        <v>43</v>
      </c>
      <c r="D7" s="40">
        <v>2200</v>
      </c>
      <c r="E7" s="40"/>
      <c r="F7" s="40">
        <f>ROUND(MAX(F$20,MIN($D7,F$22))*F$4,2)/2</f>
        <v>277.85000000000002</v>
      </c>
      <c r="G7" s="40"/>
      <c r="H7" s="40"/>
      <c r="I7" s="40">
        <f>ROUND(MAX(I$20,MIN($D7,I$22))*I$4,2)/2</f>
        <v>22.23</v>
      </c>
      <c r="J7" s="40">
        <f t="shared" si="0"/>
        <v>289.04000000000002</v>
      </c>
      <c r="K7" s="40">
        <f>ROUND(MAX(K$20,MIN($D7,K$22))*2%+3,2)</f>
        <v>114.14</v>
      </c>
      <c r="L7" s="40">
        <f>ROUND(MAX(L$20,MIN($D7,L$22))*L$4,2)</f>
        <v>7.23</v>
      </c>
      <c r="M7" s="40">
        <f t="shared" ref="M7:M8" si="1">SUM(E7:L7)</f>
        <v>710.49000000000012</v>
      </c>
      <c r="N7" s="21"/>
      <c r="O7" s="13"/>
      <c r="P7" s="13"/>
      <c r="R7" s="22"/>
    </row>
    <row r="8" spans="1:18" s="15" customFormat="1" ht="20.100000000000001" customHeight="1" x14ac:dyDescent="0.2">
      <c r="A8" s="13"/>
      <c r="B8" s="14">
        <v>3</v>
      </c>
      <c r="C8" s="28" t="s">
        <v>45</v>
      </c>
      <c r="D8" s="40">
        <v>2200</v>
      </c>
      <c r="E8" s="40"/>
      <c r="F8" s="40">
        <f>ROUND(MAX(F$20,MIN($D8,F$22))*F$4,2)/2</f>
        <v>277.85000000000002</v>
      </c>
      <c r="G8" s="40"/>
      <c r="H8" s="40"/>
      <c r="I8" s="40">
        <f>ROUND(MAX(I$20,MIN($D8,I$22))*I$4,2)/2</f>
        <v>22.23</v>
      </c>
      <c r="J8" s="40">
        <f t="shared" si="0"/>
        <v>289.04000000000002</v>
      </c>
      <c r="K8" s="40">
        <f>ROUND(MAX(K$20,MIN($D8,K$22))*2%+3,2)</f>
        <v>114.14</v>
      </c>
      <c r="L8" s="40">
        <f>ROUND(MAX(L$20,MIN($D8,L$22))*L$4,2)</f>
        <v>7.23</v>
      </c>
      <c r="M8" s="40">
        <f t="shared" si="1"/>
        <v>710.49000000000012</v>
      </c>
      <c r="N8" s="23"/>
      <c r="O8" s="13"/>
      <c r="P8" s="13"/>
      <c r="R8" s="22"/>
    </row>
    <row r="9" spans="1:18" s="15" customFormat="1" ht="20.100000000000001" customHeight="1" x14ac:dyDescent="0.2">
      <c r="A9" s="13"/>
      <c r="B9" s="109" t="s">
        <v>37</v>
      </c>
      <c r="C9" s="110"/>
      <c r="D9" s="111"/>
      <c r="E9" s="112">
        <f>SUM(E6:I8)</f>
        <v>900.24000000000012</v>
      </c>
      <c r="F9" s="113"/>
      <c r="G9" s="113"/>
      <c r="H9" s="113"/>
      <c r="I9" s="114"/>
      <c r="J9" s="112">
        <f>SUM(J6:L8)</f>
        <v>1231.2300000000002</v>
      </c>
      <c r="K9" s="113"/>
      <c r="L9" s="114"/>
      <c r="M9" s="37">
        <f>SUM(M6:M8)</f>
        <v>2131.4700000000003</v>
      </c>
      <c r="N9" s="23"/>
      <c r="O9" s="13"/>
      <c r="P9" s="13"/>
      <c r="R9" s="22"/>
    </row>
    <row r="10" spans="1:18" s="15" customFormat="1" ht="20.100000000000001" customHeight="1" x14ac:dyDescent="0.2">
      <c r="A10" s="13"/>
      <c r="B10" s="14">
        <v>4</v>
      </c>
      <c r="C10" s="40" t="s">
        <v>41</v>
      </c>
      <c r="D10" s="40">
        <v>2200</v>
      </c>
      <c r="E10" s="40"/>
      <c r="F10" s="40">
        <f>ROUND(MAX(F$20,MIN($D10,F$22))*F$4,2)/2</f>
        <v>277.85000000000002</v>
      </c>
      <c r="G10" s="40"/>
      <c r="H10" s="40"/>
      <c r="I10" s="40">
        <f>ROUND(MAX(I$20,MIN($D10,I$22))*I$4,2)/2</f>
        <v>22.23</v>
      </c>
      <c r="J10" s="40">
        <f t="shared" ref="J10:J12" si="2">ROUND(MAX(J$20,MIN($D10,J$22))*J$4,2)</f>
        <v>289.04000000000002</v>
      </c>
      <c r="K10" s="40">
        <f>ROUND(MAX(K$20,MIN($D10,K$22))*2%+3,2)</f>
        <v>114.14</v>
      </c>
      <c r="L10" s="40">
        <f>ROUND(MAX(L$20,MIN($D10,L$22))*L$4,2)</f>
        <v>7.23</v>
      </c>
      <c r="M10" s="40">
        <f t="shared" ref="M10:M12" si="3">SUM(E10:L10)</f>
        <v>710.49000000000012</v>
      </c>
      <c r="N10" s="42" t="s">
        <v>48</v>
      </c>
      <c r="O10" s="13"/>
      <c r="P10" s="13"/>
      <c r="R10" s="22"/>
    </row>
    <row r="11" spans="1:18" s="15" customFormat="1" ht="20.100000000000001" customHeight="1" x14ac:dyDescent="0.2">
      <c r="A11" s="13"/>
      <c r="B11" s="14">
        <v>5</v>
      </c>
      <c r="C11" s="40" t="s">
        <v>38</v>
      </c>
      <c r="D11" s="40">
        <v>2200</v>
      </c>
      <c r="E11" s="40"/>
      <c r="F11" s="40">
        <f>ROUND(MAX(F$20,MIN($D11,F$22))*F$4,2)/2</f>
        <v>277.85000000000002</v>
      </c>
      <c r="G11" s="40"/>
      <c r="H11" s="40"/>
      <c r="I11" s="40">
        <f>ROUND(MAX(I$20,MIN($D11,I$22))*I$4,2)/2</f>
        <v>22.23</v>
      </c>
      <c r="J11" s="40">
        <f t="shared" si="2"/>
        <v>289.04000000000002</v>
      </c>
      <c r="K11" s="40">
        <f>ROUND(MAX(K$20,MIN($D11,K$22))*2%+3,2)</f>
        <v>114.14</v>
      </c>
      <c r="L11" s="40"/>
      <c r="M11" s="40">
        <f t="shared" si="3"/>
        <v>703.2600000000001</v>
      </c>
      <c r="N11" s="42" t="s">
        <v>48</v>
      </c>
      <c r="O11" s="13"/>
      <c r="P11" s="13"/>
      <c r="R11" s="22"/>
    </row>
    <row r="12" spans="1:18" s="15" customFormat="1" ht="20.100000000000001" customHeight="1" x14ac:dyDescent="0.2">
      <c r="A12" s="13"/>
      <c r="B12" s="14">
        <v>6</v>
      </c>
      <c r="C12" s="40" t="s">
        <v>39</v>
      </c>
      <c r="D12" s="40">
        <v>2200</v>
      </c>
      <c r="E12" s="40"/>
      <c r="F12" s="40">
        <f>ROUND(MAX(F$20,MIN($D12,F$22))*F$4,2)/2</f>
        <v>277.85000000000002</v>
      </c>
      <c r="G12" s="40"/>
      <c r="H12" s="40"/>
      <c r="I12" s="40">
        <f>ROUND(MAX(I$20,MIN($D12,I$22))*I$4,2)/2</f>
        <v>22.23</v>
      </c>
      <c r="J12" s="40">
        <f t="shared" si="2"/>
        <v>289.04000000000002</v>
      </c>
      <c r="K12" s="40">
        <f>ROUND(MAX(K$20,MIN($D12,K$22))*2%+3,2)</f>
        <v>114.14</v>
      </c>
      <c r="L12" s="40">
        <f>ROUND(MAX(L$20,MIN($D12,L$22))*L$4,2)</f>
        <v>7.23</v>
      </c>
      <c r="M12" s="40">
        <f t="shared" si="3"/>
        <v>710.49000000000012</v>
      </c>
      <c r="N12" s="42" t="s">
        <v>48</v>
      </c>
      <c r="O12" s="13"/>
      <c r="P12" s="13"/>
      <c r="R12" s="22"/>
    </row>
    <row r="13" spans="1:18" s="15" customFormat="1" ht="15" customHeight="1" x14ac:dyDescent="0.2">
      <c r="A13" s="13"/>
      <c r="B13" s="119" t="s">
        <v>37</v>
      </c>
      <c r="C13" s="120"/>
      <c r="D13" s="121"/>
      <c r="E13" s="112">
        <f>SUM(E10:I12)</f>
        <v>900.24000000000012</v>
      </c>
      <c r="F13" s="113"/>
      <c r="G13" s="113"/>
      <c r="H13" s="113"/>
      <c r="I13" s="114"/>
      <c r="J13" s="112">
        <f>SUM(J10:L12)</f>
        <v>1224.0000000000002</v>
      </c>
      <c r="K13" s="113"/>
      <c r="L13" s="114"/>
      <c r="M13" s="37">
        <f>SUM(M10:M12)</f>
        <v>2124.2400000000002</v>
      </c>
      <c r="N13" s="21"/>
      <c r="O13" s="25"/>
      <c r="P13" s="25"/>
      <c r="R13" s="26"/>
    </row>
    <row r="14" spans="1:18" s="15" customFormat="1" ht="15" customHeight="1" x14ac:dyDescent="0.2">
      <c r="A14" s="13"/>
      <c r="B14" s="119" t="s">
        <v>42</v>
      </c>
      <c r="C14" s="120"/>
      <c r="D14" s="121"/>
      <c r="E14" s="115">
        <f>M9+M13</f>
        <v>4255.7100000000009</v>
      </c>
      <c r="F14" s="116"/>
      <c r="G14" s="116"/>
      <c r="H14" s="116"/>
      <c r="I14" s="116"/>
      <c r="J14" s="116"/>
      <c r="K14" s="116"/>
      <c r="L14" s="116"/>
      <c r="M14" s="117"/>
      <c r="N14" s="21"/>
      <c r="O14" s="25"/>
      <c r="P14" s="25"/>
      <c r="R14" s="26"/>
    </row>
    <row r="15" spans="1:18" s="15" customFormat="1" ht="20.100000000000001" customHeight="1" x14ac:dyDescent="0.2">
      <c r="A15" s="13"/>
      <c r="B15" s="110"/>
      <c r="C15" s="110"/>
      <c r="D15" s="123"/>
      <c r="E15" s="123"/>
      <c r="F15" s="123"/>
      <c r="G15" s="123"/>
      <c r="H15" s="123"/>
      <c r="I15" s="123"/>
      <c r="J15" s="25"/>
      <c r="K15" s="25"/>
      <c r="L15" s="25"/>
      <c r="M15" s="25"/>
      <c r="N15" s="25"/>
      <c r="O15" s="25"/>
      <c r="P15" s="25"/>
      <c r="R15" s="26"/>
    </row>
    <row r="16" spans="1:18" s="15" customFormat="1" ht="20.100000000000001" customHeight="1" x14ac:dyDescent="0.2">
      <c r="A16" s="13"/>
      <c r="B16" s="27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R16" s="26"/>
    </row>
    <row r="17" spans="1:18" s="15" customFormat="1" ht="20.100000000000001" customHeight="1" x14ac:dyDescent="0.2">
      <c r="A17" s="13"/>
      <c r="B17" s="16"/>
      <c r="R17" s="26"/>
    </row>
    <row r="18" spans="1:18" s="15" customFormat="1" ht="20.100000000000001" customHeight="1" x14ac:dyDescent="0.2">
      <c r="A18" s="13"/>
      <c r="B18" s="16"/>
      <c r="E18" s="124" t="s">
        <v>32</v>
      </c>
      <c r="F18" s="125"/>
      <c r="G18" s="125"/>
      <c r="H18" s="125"/>
      <c r="I18" s="126"/>
      <c r="J18" s="124" t="s">
        <v>21</v>
      </c>
      <c r="K18" s="125"/>
      <c r="L18" s="126"/>
      <c r="M18" s="103" t="s">
        <v>28</v>
      </c>
      <c r="R18" s="26"/>
    </row>
    <row r="19" spans="1:18" s="15" customFormat="1" ht="20.100000000000001" customHeight="1" x14ac:dyDescent="0.2">
      <c r="A19" s="13"/>
      <c r="B19" s="16"/>
      <c r="E19" s="39" t="s">
        <v>22</v>
      </c>
      <c r="F19" s="39" t="s">
        <v>23</v>
      </c>
      <c r="G19" s="39" t="s">
        <v>24</v>
      </c>
      <c r="H19" s="39" t="s">
        <v>25</v>
      </c>
      <c r="I19" s="39" t="s">
        <v>26</v>
      </c>
      <c r="J19" s="39" t="s">
        <v>22</v>
      </c>
      <c r="K19" s="35" t="s">
        <v>23</v>
      </c>
      <c r="L19" s="39" t="s">
        <v>24</v>
      </c>
      <c r="M19" s="105"/>
      <c r="R19" s="26"/>
    </row>
    <row r="20" spans="1:18" s="15" customFormat="1" ht="20.100000000000001" customHeight="1" x14ac:dyDescent="0.2">
      <c r="A20" s="13"/>
      <c r="B20" s="16"/>
      <c r="D20" s="40" t="s">
        <v>36</v>
      </c>
      <c r="E20" s="40">
        <v>3613</v>
      </c>
      <c r="F20" s="40">
        <v>5557</v>
      </c>
      <c r="G20" s="40">
        <v>3613</v>
      </c>
      <c r="H20" s="40">
        <v>4713</v>
      </c>
      <c r="I20" s="40">
        <v>5557</v>
      </c>
      <c r="J20" s="40">
        <v>3613</v>
      </c>
      <c r="K20" s="40">
        <v>5557</v>
      </c>
      <c r="L20" s="40">
        <v>3613</v>
      </c>
      <c r="M20" s="40"/>
      <c r="R20" s="26"/>
    </row>
    <row r="21" spans="1:18" s="15" customFormat="1" ht="20.100000000000001" customHeight="1" x14ac:dyDescent="0.2">
      <c r="A21" s="13"/>
      <c r="B21" s="16"/>
      <c r="D21" s="40" t="s">
        <v>34</v>
      </c>
      <c r="E21" s="40">
        <f>ROUND(E20*$E$4,2)</f>
        <v>578.08000000000004</v>
      </c>
      <c r="F21" s="40">
        <f>ROUND(F20*$F$4,2)</f>
        <v>555.70000000000005</v>
      </c>
      <c r="G21" s="40">
        <f>ROUND(G20*$G$4,2)</f>
        <v>28.9</v>
      </c>
      <c r="H21" s="40">
        <f>ROUND(H20*$H$4,2)</f>
        <v>18.850000000000001</v>
      </c>
      <c r="I21" s="40">
        <f>ROUND(I20*$I$4,2)</f>
        <v>44.46</v>
      </c>
      <c r="J21" s="40">
        <f>ROUND(J20*$J$4,2)</f>
        <v>289.04000000000002</v>
      </c>
      <c r="K21" s="40">
        <f>ROUND(K20*2%+3,2)</f>
        <v>114.14</v>
      </c>
      <c r="L21" s="40">
        <f>ROUND(L20*$L$4,2)</f>
        <v>7.23</v>
      </c>
      <c r="M21" s="40">
        <f>SUM(E21:L21)</f>
        <v>1636.4000000000003</v>
      </c>
      <c r="R21" s="26"/>
    </row>
    <row r="22" spans="1:18" s="15" customFormat="1" ht="20.100000000000001" customHeight="1" x14ac:dyDescent="0.2">
      <c r="A22" s="13"/>
      <c r="B22" s="16"/>
      <c r="D22" s="40" t="s">
        <v>29</v>
      </c>
      <c r="E22" s="40">
        <v>23565</v>
      </c>
      <c r="F22" s="40">
        <v>27786</v>
      </c>
      <c r="G22" s="40">
        <v>23565</v>
      </c>
      <c r="H22" s="40">
        <v>23565</v>
      </c>
      <c r="I22" s="40">
        <v>27786</v>
      </c>
      <c r="J22" s="40">
        <v>23565</v>
      </c>
      <c r="K22" s="40">
        <v>27786</v>
      </c>
      <c r="L22" s="40">
        <v>23565</v>
      </c>
      <c r="M22" s="40"/>
      <c r="R22" s="26"/>
    </row>
    <row r="23" spans="1:18" s="15" customFormat="1" ht="20.100000000000001" customHeight="1" x14ac:dyDescent="0.2">
      <c r="A23" s="13"/>
      <c r="B23" s="16"/>
      <c r="D23" s="40" t="s">
        <v>35</v>
      </c>
      <c r="E23" s="40">
        <f>ROUND(E22*$E$4,2)</f>
        <v>3770.4</v>
      </c>
      <c r="F23" s="40">
        <f>ROUND(F22*$F$4,2)</f>
        <v>2778.6</v>
      </c>
      <c r="G23" s="40">
        <f>ROUND(G22*$G$4,2)</f>
        <v>188.52</v>
      </c>
      <c r="H23" s="40">
        <f>ROUND(H22*$H$4,2)</f>
        <v>94.26</v>
      </c>
      <c r="I23" s="40">
        <f>ROUND(I22*$I$4,2)</f>
        <v>222.29</v>
      </c>
      <c r="J23" s="40">
        <f>ROUND(J22*$J$4,2)</f>
        <v>1885.2</v>
      </c>
      <c r="K23" s="40">
        <f>ROUND(K22*2%,2)+3</f>
        <v>558.72</v>
      </c>
      <c r="L23" s="40">
        <f>ROUND(L22*$L$4,2)</f>
        <v>47.13</v>
      </c>
      <c r="M23" s="40">
        <f t="shared" ref="M23" si="4">SUM(E23:L23)</f>
        <v>9545.119999999999</v>
      </c>
      <c r="R23" s="26"/>
    </row>
    <row r="24" spans="1:18" s="15" customFormat="1" ht="20.100000000000001" customHeight="1" x14ac:dyDescent="0.2">
      <c r="A24" s="13"/>
      <c r="B24" s="16"/>
      <c r="R24" s="26"/>
    </row>
    <row r="25" spans="1:18" s="15" customFormat="1" ht="20.100000000000001" customHeight="1" x14ac:dyDescent="0.2">
      <c r="A25" s="13"/>
      <c r="B25" s="16"/>
      <c r="R25" s="26"/>
    </row>
    <row r="26" spans="1:18" s="15" customFormat="1" ht="20.100000000000001" customHeight="1" x14ac:dyDescent="0.2">
      <c r="A26" s="13"/>
      <c r="B26" s="16"/>
      <c r="R26" s="26"/>
    </row>
    <row r="27" spans="1:18" s="15" customFormat="1" ht="20.100000000000001" customHeight="1" x14ac:dyDescent="0.2">
      <c r="A27" s="13"/>
      <c r="B27" s="16"/>
      <c r="R27" s="26"/>
    </row>
    <row r="28" spans="1:18" s="15" customFormat="1" ht="20.100000000000001" customHeight="1" x14ac:dyDescent="0.2">
      <c r="A28" s="13"/>
      <c r="B28" s="16"/>
      <c r="R28" s="26"/>
    </row>
    <row r="29" spans="1:18" s="15" customFormat="1" ht="20.100000000000001" customHeight="1" x14ac:dyDescent="0.2">
      <c r="A29" s="13"/>
      <c r="B29" s="16"/>
      <c r="R29" s="26"/>
    </row>
    <row r="30" spans="1:18" ht="20.100000000000001" customHeight="1" x14ac:dyDescent="0.2">
      <c r="O30" s="15"/>
    </row>
  </sheetData>
  <mergeCells count="23">
    <mergeCell ref="E18:I18"/>
    <mergeCell ref="J18:L18"/>
    <mergeCell ref="M18:M19"/>
    <mergeCell ref="B13:D13"/>
    <mergeCell ref="E13:I13"/>
    <mergeCell ref="J13:L13"/>
    <mergeCell ref="B14:D14"/>
    <mergeCell ref="E14:M14"/>
    <mergeCell ref="B15:C15"/>
    <mergeCell ref="D15:I15"/>
    <mergeCell ref="N3:N5"/>
    <mergeCell ref="O3:O5"/>
    <mergeCell ref="P3:P5"/>
    <mergeCell ref="B9:D9"/>
    <mergeCell ref="E9:I9"/>
    <mergeCell ref="J9:L9"/>
    <mergeCell ref="B1:M1"/>
    <mergeCell ref="B3:B5"/>
    <mergeCell ref="C3:C5"/>
    <mergeCell ref="D3:D5"/>
    <mergeCell ref="E3:I3"/>
    <mergeCell ref="J3:L3"/>
    <mergeCell ref="M3:M5"/>
  </mergeCells>
  <phoneticPr fontId="1" type="noConversion"/>
  <pageMargins left="0.34" right="0.17" top="0.2" bottom="0.75" header="0.17" footer="0.3"/>
  <pageSetup paperSize="9" scale="97" orientation="portrait" r:id="rId1"/>
  <ignoredErrors>
    <ignoredError sqref="M9 K6:K8 K10 K12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"/>
  <sheetViews>
    <sheetView workbookViewId="0">
      <selection activeCell="S18" sqref="S18"/>
    </sheetView>
  </sheetViews>
  <sheetFormatPr defaultColWidth="9.125" defaultRowHeight="20.100000000000001" customHeight="1" x14ac:dyDescent="0.2"/>
  <cols>
    <col min="1" max="1" width="1.375" style="34" customWidth="1"/>
    <col min="2" max="2" width="4.875" style="16" bestFit="1" customWidth="1"/>
    <col min="3" max="3" width="7" style="12" customWidth="1"/>
    <col min="4" max="4" width="9" style="12" hidden="1" customWidth="1"/>
    <col min="5" max="10" width="9.75" style="17" bestFit="1" customWidth="1"/>
    <col min="11" max="11" width="9.75" style="12" bestFit="1" customWidth="1"/>
    <col min="12" max="12" width="9.75" style="17" customWidth="1"/>
    <col min="13" max="13" width="9.75" style="15" customWidth="1"/>
    <col min="14" max="14" width="9.375" style="17" customWidth="1"/>
    <col min="15" max="15" width="8.5" style="12" customWidth="1"/>
    <col min="16" max="16" width="10" style="12" customWidth="1"/>
    <col min="17" max="17" width="3.75" style="12" customWidth="1"/>
    <col min="18" max="18" width="5.5" style="19" customWidth="1"/>
    <col min="19" max="19" width="5.5" style="12" customWidth="1"/>
    <col min="20" max="21" width="5.25" style="12" customWidth="1"/>
    <col min="22" max="23" width="6.5" style="12" customWidth="1"/>
    <col min="24" max="24" width="6.625" style="12" customWidth="1"/>
    <col min="25" max="25" width="5.5" style="12" customWidth="1"/>
    <col min="26" max="16384" width="9.125" style="12"/>
  </cols>
  <sheetData>
    <row r="1" spans="1:18" ht="30" customHeight="1" x14ac:dyDescent="0.3">
      <c r="B1" s="95" t="s">
        <v>44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18"/>
      <c r="O1" s="18"/>
      <c r="P1" s="18"/>
    </row>
    <row r="2" spans="1:18" ht="20.100000000000001" customHeight="1" x14ac:dyDescent="0.2">
      <c r="B2" s="20" t="s">
        <v>40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8" ht="20.100000000000001" customHeight="1" x14ac:dyDescent="0.2">
      <c r="B3" s="96" t="s">
        <v>30</v>
      </c>
      <c r="C3" s="99" t="s">
        <v>20</v>
      </c>
      <c r="D3" s="99" t="s">
        <v>31</v>
      </c>
      <c r="E3" s="102" t="s">
        <v>32</v>
      </c>
      <c r="F3" s="102"/>
      <c r="G3" s="102"/>
      <c r="H3" s="102"/>
      <c r="I3" s="102"/>
      <c r="J3" s="102" t="s">
        <v>21</v>
      </c>
      <c r="K3" s="102"/>
      <c r="L3" s="102"/>
      <c r="M3" s="103" t="s">
        <v>28</v>
      </c>
      <c r="N3" s="107"/>
      <c r="O3" s="108"/>
      <c r="P3" s="108"/>
    </row>
    <row r="4" spans="1:18" ht="20.100000000000001" customHeight="1" x14ac:dyDescent="0.2">
      <c r="B4" s="97"/>
      <c r="C4" s="100"/>
      <c r="D4" s="100"/>
      <c r="E4" s="31">
        <v>0.16</v>
      </c>
      <c r="F4" s="31">
        <v>0.1</v>
      </c>
      <c r="G4" s="31">
        <v>8.0000000000000002E-3</v>
      </c>
      <c r="H4" s="31">
        <v>4.0000000000000001E-3</v>
      </c>
      <c r="I4" s="31">
        <v>8.0000000000000002E-3</v>
      </c>
      <c r="J4" s="31">
        <v>0.08</v>
      </c>
      <c r="K4" s="30" t="s">
        <v>0</v>
      </c>
      <c r="L4" s="31">
        <v>2E-3</v>
      </c>
      <c r="M4" s="104"/>
      <c r="N4" s="107"/>
      <c r="O4" s="108"/>
      <c r="P4" s="108"/>
    </row>
    <row r="5" spans="1:18" ht="20.100000000000001" customHeight="1" x14ac:dyDescent="0.2">
      <c r="B5" s="98"/>
      <c r="C5" s="101"/>
      <c r="D5" s="101"/>
      <c r="E5" s="31" t="s">
        <v>22</v>
      </c>
      <c r="F5" s="31" t="s">
        <v>23</v>
      </c>
      <c r="G5" s="31" t="s">
        <v>24</v>
      </c>
      <c r="H5" s="31" t="s">
        <v>25</v>
      </c>
      <c r="I5" s="31" t="s">
        <v>26</v>
      </c>
      <c r="J5" s="31" t="s">
        <v>22</v>
      </c>
      <c r="K5" s="30" t="s">
        <v>23</v>
      </c>
      <c r="L5" s="31" t="s">
        <v>24</v>
      </c>
      <c r="M5" s="105"/>
      <c r="N5" s="107"/>
      <c r="O5" s="108"/>
      <c r="P5" s="108"/>
    </row>
    <row r="6" spans="1:18" s="15" customFormat="1" ht="20.100000000000001" customHeight="1" x14ac:dyDescent="0.2">
      <c r="A6" s="13"/>
      <c r="B6" s="14">
        <v>1</v>
      </c>
      <c r="C6" s="33" t="s">
        <v>27</v>
      </c>
      <c r="D6" s="33">
        <v>2200</v>
      </c>
      <c r="E6" s="33">
        <f t="shared" ref="E6:J7" si="0">ROUND(MAX(E$19,MIN($D6,E$21))*E$4,2)</f>
        <v>578.08000000000004</v>
      </c>
      <c r="F6" s="33">
        <f t="shared" si="0"/>
        <v>555.70000000000005</v>
      </c>
      <c r="G6" s="33">
        <f t="shared" si="0"/>
        <v>28.9</v>
      </c>
      <c r="H6" s="33">
        <f t="shared" si="0"/>
        <v>18.850000000000001</v>
      </c>
      <c r="I6" s="33">
        <f t="shared" si="0"/>
        <v>44.46</v>
      </c>
      <c r="J6" s="33">
        <f t="shared" si="0"/>
        <v>289.04000000000002</v>
      </c>
      <c r="K6" s="33">
        <f>ROUND(MAX(K$19,MIN($D6,K$21))*2%+3,2)</f>
        <v>114.14</v>
      </c>
      <c r="L6" s="33">
        <f>ROUND(MAX(L$19,MIN($D6,L$21))*L$4,2)</f>
        <v>7.23</v>
      </c>
      <c r="M6" s="33">
        <f>SUM(E6:L6)</f>
        <v>1636.4000000000003</v>
      </c>
      <c r="N6" s="21"/>
      <c r="O6" s="13"/>
      <c r="P6" s="13"/>
      <c r="R6" s="22"/>
    </row>
    <row r="7" spans="1:18" s="15" customFormat="1" ht="20.100000000000001" customHeight="1" x14ac:dyDescent="0.2">
      <c r="A7" s="13"/>
      <c r="B7" s="14">
        <v>2</v>
      </c>
      <c r="C7" s="28" t="s">
        <v>43</v>
      </c>
      <c r="D7" s="33">
        <v>2200</v>
      </c>
      <c r="E7" s="33">
        <f t="shared" si="0"/>
        <v>578.08000000000004</v>
      </c>
      <c r="F7" s="33">
        <f t="shared" si="0"/>
        <v>555.70000000000005</v>
      </c>
      <c r="G7" s="33">
        <f t="shared" si="0"/>
        <v>28.9</v>
      </c>
      <c r="H7" s="33">
        <f t="shared" si="0"/>
        <v>18.850000000000001</v>
      </c>
      <c r="I7" s="33">
        <f t="shared" si="0"/>
        <v>44.46</v>
      </c>
      <c r="J7" s="33">
        <f t="shared" si="0"/>
        <v>289.04000000000002</v>
      </c>
      <c r="K7" s="33">
        <f>ROUND(MAX(K$19,MIN($D7,K$21))*2%+3,2)</f>
        <v>114.14</v>
      </c>
      <c r="L7" s="33">
        <f>ROUND(MAX(L$19,MIN($D7,L$21))*L$4,2)</f>
        <v>7.23</v>
      </c>
      <c r="M7" s="33">
        <f>SUM(E7:L7)</f>
        <v>1636.4000000000003</v>
      </c>
      <c r="N7" s="23"/>
      <c r="O7" s="13"/>
      <c r="P7" s="13"/>
      <c r="R7" s="22"/>
    </row>
    <row r="8" spans="1:18" s="15" customFormat="1" ht="20.100000000000001" customHeight="1" x14ac:dyDescent="0.2">
      <c r="A8" s="13"/>
      <c r="B8" s="109" t="s">
        <v>37</v>
      </c>
      <c r="C8" s="110"/>
      <c r="D8" s="111"/>
      <c r="E8" s="112">
        <f>SUM(E6:I7)</f>
        <v>2451.9800000000005</v>
      </c>
      <c r="F8" s="113"/>
      <c r="G8" s="113"/>
      <c r="H8" s="113"/>
      <c r="I8" s="114"/>
      <c r="J8" s="112">
        <f>SUM(J6:L7)</f>
        <v>820.82</v>
      </c>
      <c r="K8" s="113"/>
      <c r="L8" s="114"/>
      <c r="M8" s="24">
        <f>SUM(M6:M7)</f>
        <v>3272.8000000000006</v>
      </c>
      <c r="N8" s="23"/>
      <c r="O8" s="13"/>
      <c r="P8" s="13"/>
      <c r="R8" s="22"/>
    </row>
    <row r="9" spans="1:18" s="15" customFormat="1" ht="20.100000000000001" customHeight="1" x14ac:dyDescent="0.2">
      <c r="A9" s="13"/>
      <c r="B9" s="14">
        <v>4</v>
      </c>
      <c r="C9" s="33" t="s">
        <v>41</v>
      </c>
      <c r="D9" s="33">
        <v>2200</v>
      </c>
      <c r="E9" s="33">
        <f t="shared" ref="E9:J11" si="1">ROUND(MAX(E$19,MIN($D9,E$21))*E$4,2)</f>
        <v>578.08000000000004</v>
      </c>
      <c r="F9" s="33">
        <f t="shared" si="1"/>
        <v>555.70000000000005</v>
      </c>
      <c r="G9" s="33">
        <f t="shared" si="1"/>
        <v>28.9</v>
      </c>
      <c r="H9" s="33">
        <f t="shared" si="1"/>
        <v>18.850000000000001</v>
      </c>
      <c r="I9" s="33">
        <f t="shared" si="1"/>
        <v>44.46</v>
      </c>
      <c r="J9" s="33">
        <f t="shared" si="1"/>
        <v>289.04000000000002</v>
      </c>
      <c r="K9" s="33">
        <f>ROUND(MAX(K$19,MIN($D9,K$21))*2%+3,2)</f>
        <v>114.14</v>
      </c>
      <c r="L9" s="33">
        <f>ROUND(MAX(L$19,MIN($D9,L$21))*L$4,2)</f>
        <v>7.23</v>
      </c>
      <c r="M9" s="33">
        <f t="shared" ref="M9:M11" si="2">SUM(E9:L9)</f>
        <v>1636.4000000000003</v>
      </c>
      <c r="N9" s="42" t="s">
        <v>48</v>
      </c>
      <c r="O9" s="13"/>
      <c r="P9" s="13"/>
      <c r="R9" s="22"/>
    </row>
    <row r="10" spans="1:18" s="15" customFormat="1" ht="20.100000000000001" customHeight="1" x14ac:dyDescent="0.2">
      <c r="A10" s="13"/>
      <c r="B10" s="14">
        <v>5</v>
      </c>
      <c r="C10" s="33" t="s">
        <v>38</v>
      </c>
      <c r="D10" s="33">
        <v>2200</v>
      </c>
      <c r="E10" s="33">
        <f t="shared" si="1"/>
        <v>578.08000000000004</v>
      </c>
      <c r="F10" s="33">
        <f t="shared" si="1"/>
        <v>555.70000000000005</v>
      </c>
      <c r="G10" s="33">
        <f t="shared" si="1"/>
        <v>28.9</v>
      </c>
      <c r="H10" s="33">
        <f t="shared" si="1"/>
        <v>18.850000000000001</v>
      </c>
      <c r="I10" s="33">
        <f t="shared" si="1"/>
        <v>44.46</v>
      </c>
      <c r="J10" s="33">
        <f t="shared" si="1"/>
        <v>289.04000000000002</v>
      </c>
      <c r="K10" s="33">
        <f>ROUND(MAX(K$19,MIN($D10,K$21))*2%+3,2)</f>
        <v>114.14</v>
      </c>
      <c r="L10" s="33"/>
      <c r="M10" s="33">
        <f t="shared" si="2"/>
        <v>1629.1700000000003</v>
      </c>
      <c r="N10" s="42" t="s">
        <v>48</v>
      </c>
      <c r="O10" s="13"/>
      <c r="P10" s="13"/>
      <c r="R10" s="22"/>
    </row>
    <row r="11" spans="1:18" s="15" customFormat="1" ht="20.100000000000001" customHeight="1" x14ac:dyDescent="0.2">
      <c r="A11" s="13"/>
      <c r="B11" s="14">
        <v>6</v>
      </c>
      <c r="C11" s="33" t="s">
        <v>39</v>
      </c>
      <c r="D11" s="33">
        <v>2200</v>
      </c>
      <c r="E11" s="33">
        <f t="shared" si="1"/>
        <v>578.08000000000004</v>
      </c>
      <c r="F11" s="33">
        <f t="shared" si="1"/>
        <v>555.70000000000005</v>
      </c>
      <c r="G11" s="33">
        <f t="shared" si="1"/>
        <v>28.9</v>
      </c>
      <c r="H11" s="33">
        <f t="shared" si="1"/>
        <v>18.850000000000001</v>
      </c>
      <c r="I11" s="33">
        <f t="shared" si="1"/>
        <v>44.46</v>
      </c>
      <c r="J11" s="33">
        <f t="shared" si="1"/>
        <v>289.04000000000002</v>
      </c>
      <c r="K11" s="33">
        <f>ROUND(MAX(K$19,MIN($D11,K$21))*2%+3,2)</f>
        <v>114.14</v>
      </c>
      <c r="L11" s="33">
        <f>ROUND(MAX(L$19,MIN($D11,L$21))*L$4,2)</f>
        <v>7.23</v>
      </c>
      <c r="M11" s="33">
        <f t="shared" si="2"/>
        <v>1636.4000000000003</v>
      </c>
      <c r="N11" s="42" t="s">
        <v>48</v>
      </c>
      <c r="O11" s="13"/>
      <c r="P11" s="13"/>
      <c r="R11" s="22"/>
    </row>
    <row r="12" spans="1:18" s="15" customFormat="1" ht="15" customHeight="1" x14ac:dyDescent="0.2">
      <c r="A12" s="13"/>
      <c r="B12" s="119" t="s">
        <v>37</v>
      </c>
      <c r="C12" s="120"/>
      <c r="D12" s="121"/>
      <c r="E12" s="112">
        <f>SUM(E9:I11)</f>
        <v>3677.9700000000003</v>
      </c>
      <c r="F12" s="113"/>
      <c r="G12" s="113"/>
      <c r="H12" s="113"/>
      <c r="I12" s="114"/>
      <c r="J12" s="112">
        <f>SUM(J9:L11)</f>
        <v>1224.0000000000002</v>
      </c>
      <c r="K12" s="113"/>
      <c r="L12" s="114"/>
      <c r="M12" s="24">
        <f>SUM(M9:M11)</f>
        <v>4901.9700000000012</v>
      </c>
      <c r="N12" s="21"/>
      <c r="O12" s="25"/>
      <c r="P12" s="25"/>
      <c r="R12" s="26"/>
    </row>
    <row r="13" spans="1:18" s="15" customFormat="1" ht="15" customHeight="1" x14ac:dyDescent="0.2">
      <c r="A13" s="13"/>
      <c r="B13" s="119" t="s">
        <v>42</v>
      </c>
      <c r="C13" s="120"/>
      <c r="D13" s="121"/>
      <c r="E13" s="115">
        <f>M8+M12</f>
        <v>8174.7700000000023</v>
      </c>
      <c r="F13" s="116"/>
      <c r="G13" s="116"/>
      <c r="H13" s="116"/>
      <c r="I13" s="116"/>
      <c r="J13" s="116"/>
      <c r="K13" s="116"/>
      <c r="L13" s="116"/>
      <c r="M13" s="117"/>
      <c r="N13" s="21"/>
      <c r="O13" s="25"/>
      <c r="P13" s="25"/>
      <c r="R13" s="26"/>
    </row>
    <row r="14" spans="1:18" s="15" customFormat="1" ht="20.100000000000001" customHeight="1" x14ac:dyDescent="0.2">
      <c r="A14" s="13"/>
      <c r="B14" s="110"/>
      <c r="C14" s="110"/>
      <c r="D14" s="123"/>
      <c r="E14" s="123"/>
      <c r="F14" s="123"/>
      <c r="G14" s="123"/>
      <c r="H14" s="123"/>
      <c r="I14" s="123"/>
      <c r="J14" s="25"/>
      <c r="K14" s="25"/>
      <c r="L14" s="25"/>
      <c r="M14" s="25"/>
      <c r="N14" s="25"/>
      <c r="O14" s="25"/>
      <c r="P14" s="25"/>
      <c r="R14" s="26"/>
    </row>
    <row r="15" spans="1:18" s="15" customFormat="1" ht="20.100000000000001" customHeight="1" x14ac:dyDescent="0.2">
      <c r="A15" s="13"/>
      <c r="B15" s="27" t="s">
        <v>33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R15" s="26"/>
    </row>
    <row r="16" spans="1:18" s="15" customFormat="1" ht="20.100000000000001" customHeight="1" x14ac:dyDescent="0.2">
      <c r="A16" s="13"/>
      <c r="B16" s="16"/>
      <c r="R16" s="26"/>
    </row>
    <row r="17" spans="1:18" s="15" customFormat="1" ht="20.100000000000001" customHeight="1" x14ac:dyDescent="0.2">
      <c r="A17" s="13"/>
      <c r="B17" s="16"/>
      <c r="E17" s="124" t="s">
        <v>32</v>
      </c>
      <c r="F17" s="125"/>
      <c r="G17" s="125"/>
      <c r="H17" s="125"/>
      <c r="I17" s="126"/>
      <c r="J17" s="124" t="s">
        <v>21</v>
      </c>
      <c r="K17" s="125"/>
      <c r="L17" s="126"/>
      <c r="M17" s="103" t="s">
        <v>28</v>
      </c>
      <c r="R17" s="26"/>
    </row>
    <row r="18" spans="1:18" s="15" customFormat="1" ht="20.100000000000001" customHeight="1" x14ac:dyDescent="0.2">
      <c r="A18" s="13"/>
      <c r="B18" s="16"/>
      <c r="E18" s="32" t="s">
        <v>22</v>
      </c>
      <c r="F18" s="32" t="s">
        <v>23</v>
      </c>
      <c r="G18" s="32" t="s">
        <v>24</v>
      </c>
      <c r="H18" s="32" t="s">
        <v>25</v>
      </c>
      <c r="I18" s="32" t="s">
        <v>26</v>
      </c>
      <c r="J18" s="32" t="s">
        <v>22</v>
      </c>
      <c r="K18" s="29" t="s">
        <v>23</v>
      </c>
      <c r="L18" s="32" t="s">
        <v>24</v>
      </c>
      <c r="M18" s="105"/>
      <c r="R18" s="26"/>
    </row>
    <row r="19" spans="1:18" s="15" customFormat="1" ht="20.100000000000001" customHeight="1" x14ac:dyDescent="0.2">
      <c r="A19" s="13"/>
      <c r="B19" s="16"/>
      <c r="D19" s="33" t="s">
        <v>36</v>
      </c>
      <c r="E19" s="33">
        <v>3613</v>
      </c>
      <c r="F19" s="33">
        <v>5557</v>
      </c>
      <c r="G19" s="33">
        <v>3613</v>
      </c>
      <c r="H19" s="33">
        <v>4713</v>
      </c>
      <c r="I19" s="33">
        <v>5557</v>
      </c>
      <c r="J19" s="33">
        <v>3613</v>
      </c>
      <c r="K19" s="33">
        <v>5557</v>
      </c>
      <c r="L19" s="33">
        <v>3613</v>
      </c>
      <c r="M19" s="33"/>
      <c r="R19" s="26"/>
    </row>
    <row r="20" spans="1:18" s="15" customFormat="1" ht="20.100000000000001" customHeight="1" x14ac:dyDescent="0.2">
      <c r="A20" s="13"/>
      <c r="B20" s="16"/>
      <c r="D20" s="33" t="s">
        <v>34</v>
      </c>
      <c r="E20" s="33">
        <f>ROUND(E19*$E$4,2)</f>
        <v>578.08000000000004</v>
      </c>
      <c r="F20" s="33">
        <f>ROUND(F19*$F$4,2)</f>
        <v>555.70000000000005</v>
      </c>
      <c r="G20" s="33">
        <f>ROUND(G19*$G$4,2)</f>
        <v>28.9</v>
      </c>
      <c r="H20" s="33">
        <f>ROUND(H19*$H$4,2)</f>
        <v>18.850000000000001</v>
      </c>
      <c r="I20" s="33">
        <f>ROUND(I19*$I$4,2)</f>
        <v>44.46</v>
      </c>
      <c r="J20" s="33">
        <f>ROUND(J19*$J$4,2)</f>
        <v>289.04000000000002</v>
      </c>
      <c r="K20" s="33">
        <f>ROUND(K19*2%+3,2)</f>
        <v>114.14</v>
      </c>
      <c r="L20" s="33">
        <f>ROUND(L19*$L$4,2)</f>
        <v>7.23</v>
      </c>
      <c r="M20" s="33">
        <f>SUM(E20:L20)</f>
        <v>1636.4000000000003</v>
      </c>
      <c r="R20" s="26"/>
    </row>
    <row r="21" spans="1:18" s="15" customFormat="1" ht="20.100000000000001" customHeight="1" x14ac:dyDescent="0.2">
      <c r="A21" s="13"/>
      <c r="B21" s="16"/>
      <c r="D21" s="33" t="s">
        <v>29</v>
      </c>
      <c r="E21" s="33">
        <v>23565</v>
      </c>
      <c r="F21" s="33">
        <v>27786</v>
      </c>
      <c r="G21" s="33">
        <v>23565</v>
      </c>
      <c r="H21" s="33">
        <v>23565</v>
      </c>
      <c r="I21" s="33">
        <v>27786</v>
      </c>
      <c r="J21" s="33">
        <v>23565</v>
      </c>
      <c r="K21" s="33">
        <v>27786</v>
      </c>
      <c r="L21" s="33">
        <v>23565</v>
      </c>
      <c r="M21" s="33"/>
      <c r="R21" s="26"/>
    </row>
    <row r="22" spans="1:18" s="15" customFormat="1" ht="20.100000000000001" customHeight="1" x14ac:dyDescent="0.2">
      <c r="A22" s="13"/>
      <c r="B22" s="16"/>
      <c r="D22" s="33" t="s">
        <v>35</v>
      </c>
      <c r="E22" s="33">
        <f>ROUND(E21*$E$4,2)</f>
        <v>3770.4</v>
      </c>
      <c r="F22" s="33">
        <f>ROUND(F21*$F$4,2)</f>
        <v>2778.6</v>
      </c>
      <c r="G22" s="33">
        <f>ROUND(G21*$G$4,2)</f>
        <v>188.52</v>
      </c>
      <c r="H22" s="33">
        <f>ROUND(H21*$H$4,2)</f>
        <v>94.26</v>
      </c>
      <c r="I22" s="33">
        <f>ROUND(I21*$I$4,2)</f>
        <v>222.29</v>
      </c>
      <c r="J22" s="33">
        <f>ROUND(J21*$J$4,2)</f>
        <v>1885.2</v>
      </c>
      <c r="K22" s="33">
        <f>ROUND(K21*2%,2)+3</f>
        <v>558.72</v>
      </c>
      <c r="L22" s="33">
        <f>ROUND(L21*$L$4,2)</f>
        <v>47.13</v>
      </c>
      <c r="M22" s="33">
        <f t="shared" ref="M22" si="3">SUM(E22:L22)</f>
        <v>9545.119999999999</v>
      </c>
      <c r="R22" s="26"/>
    </row>
    <row r="23" spans="1:18" s="15" customFormat="1" ht="20.100000000000001" customHeight="1" x14ac:dyDescent="0.2">
      <c r="A23" s="13"/>
      <c r="B23" s="16"/>
      <c r="R23" s="26"/>
    </row>
    <row r="24" spans="1:18" s="15" customFormat="1" ht="20.100000000000001" customHeight="1" x14ac:dyDescent="0.2">
      <c r="A24" s="13"/>
      <c r="B24" s="16"/>
      <c r="R24" s="26"/>
    </row>
    <row r="25" spans="1:18" s="15" customFormat="1" ht="20.100000000000001" customHeight="1" x14ac:dyDescent="0.2">
      <c r="A25" s="13"/>
      <c r="B25" s="16"/>
      <c r="R25" s="26"/>
    </row>
    <row r="26" spans="1:18" s="15" customFormat="1" ht="20.100000000000001" customHeight="1" x14ac:dyDescent="0.2">
      <c r="A26" s="13"/>
      <c r="B26" s="16"/>
      <c r="R26" s="26"/>
    </row>
    <row r="27" spans="1:18" s="15" customFormat="1" ht="20.100000000000001" customHeight="1" x14ac:dyDescent="0.2">
      <c r="A27" s="13"/>
      <c r="B27" s="16"/>
      <c r="R27" s="26"/>
    </row>
    <row r="28" spans="1:18" s="15" customFormat="1" ht="20.100000000000001" customHeight="1" x14ac:dyDescent="0.2">
      <c r="A28" s="13"/>
      <c r="B28" s="16"/>
      <c r="R28" s="26"/>
    </row>
    <row r="29" spans="1:18" ht="20.100000000000001" customHeight="1" x14ac:dyDescent="0.2">
      <c r="O29" s="15"/>
    </row>
  </sheetData>
  <mergeCells count="23">
    <mergeCell ref="E17:I17"/>
    <mergeCell ref="J17:L17"/>
    <mergeCell ref="M17:M18"/>
    <mergeCell ref="B12:D12"/>
    <mergeCell ref="E12:I12"/>
    <mergeCell ref="J12:L12"/>
    <mergeCell ref="B13:D13"/>
    <mergeCell ref="E13:M13"/>
    <mergeCell ref="B14:C14"/>
    <mergeCell ref="D14:I14"/>
    <mergeCell ref="N3:N5"/>
    <mergeCell ref="O3:O5"/>
    <mergeCell ref="P3:P5"/>
    <mergeCell ref="B8:D8"/>
    <mergeCell ref="E8:I8"/>
    <mergeCell ref="J8:L8"/>
    <mergeCell ref="B1:M1"/>
    <mergeCell ref="B3:B5"/>
    <mergeCell ref="C3:C5"/>
    <mergeCell ref="D3:D5"/>
    <mergeCell ref="E3:I3"/>
    <mergeCell ref="J3:L3"/>
    <mergeCell ref="M3:M5"/>
  </mergeCells>
  <phoneticPr fontId="1" type="noConversion"/>
  <pageMargins left="0.34" right="0.17" top="0.2" bottom="0.75" header="0.17" footer="0.3"/>
  <pageSetup paperSize="9" scale="93" orientation="portrait" r:id="rId1"/>
  <ignoredErrors>
    <ignoredError sqref="M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K6"/>
  <sheetViews>
    <sheetView workbookViewId="0">
      <selection activeCell="D24" sqref="D24"/>
    </sheetView>
  </sheetViews>
  <sheetFormatPr defaultColWidth="9.125" defaultRowHeight="20.100000000000001" customHeight="1" x14ac:dyDescent="0.2"/>
  <cols>
    <col min="1" max="1" width="3.25" style="8" customWidth="1"/>
    <col min="2" max="2" width="7.125" style="8" bestFit="1" customWidth="1"/>
    <col min="3" max="3" width="11.25" style="8" bestFit="1" customWidth="1"/>
    <col min="4" max="4" width="13.375" style="8" bestFit="1" customWidth="1"/>
    <col min="5" max="5" width="26.25" style="8" bestFit="1" customWidth="1"/>
    <col min="6" max="6" width="5.125" style="10" bestFit="1" customWidth="1"/>
    <col min="7" max="7" width="7.125" style="8" bestFit="1" customWidth="1"/>
    <col min="8" max="8" width="19.875" style="11" bestFit="1" customWidth="1"/>
    <col min="9" max="16384" width="9.125" style="8"/>
  </cols>
  <sheetData>
    <row r="2" spans="2:11" s="4" customFormat="1" ht="15.75" x14ac:dyDescent="0.2"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3" t="s">
        <v>7</v>
      </c>
    </row>
    <row r="3" spans="2:11" ht="15.75" x14ac:dyDescent="0.2">
      <c r="B3" s="128" t="s">
        <v>8</v>
      </c>
      <c r="C3" s="5" t="s">
        <v>9</v>
      </c>
      <c r="D3" s="5" t="s">
        <v>10</v>
      </c>
      <c r="E3" s="5"/>
      <c r="F3" s="6">
        <v>0.2</v>
      </c>
      <c r="G3" s="5"/>
      <c r="H3" s="7" t="s">
        <v>11</v>
      </c>
    </row>
    <row r="4" spans="2:11" ht="15.75" x14ac:dyDescent="0.2">
      <c r="B4" s="128"/>
      <c r="C4" s="128" t="s">
        <v>12</v>
      </c>
      <c r="D4" s="128" t="s">
        <v>13</v>
      </c>
      <c r="E4" s="5" t="s">
        <v>19</v>
      </c>
      <c r="F4" s="6">
        <v>0.2</v>
      </c>
      <c r="G4" s="5"/>
      <c r="H4" s="7" t="s">
        <v>14</v>
      </c>
    </row>
    <row r="5" spans="2:11" ht="15.75" x14ac:dyDescent="0.2">
      <c r="B5" s="128"/>
      <c r="C5" s="128"/>
      <c r="D5" s="128"/>
      <c r="E5" s="5" t="s">
        <v>15</v>
      </c>
      <c r="F5" s="6">
        <v>0.3</v>
      </c>
      <c r="G5" s="9">
        <v>2000</v>
      </c>
      <c r="H5" s="7" t="s">
        <v>16</v>
      </c>
      <c r="K5" s="8">
        <f>10000*80%*20%</f>
        <v>1600</v>
      </c>
    </row>
    <row r="6" spans="2:11" ht="15.75" x14ac:dyDescent="0.2">
      <c r="B6" s="128"/>
      <c r="C6" s="128"/>
      <c r="D6" s="128"/>
      <c r="E6" s="5" t="s">
        <v>17</v>
      </c>
      <c r="F6" s="6">
        <v>0.4</v>
      </c>
      <c r="G6" s="9">
        <v>7000</v>
      </c>
      <c r="H6" s="7" t="s">
        <v>18</v>
      </c>
    </row>
  </sheetData>
  <mergeCells count="3">
    <mergeCell ref="B3:B6"/>
    <mergeCell ref="C4:C6"/>
    <mergeCell ref="D4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7</vt:i4>
      </vt:variant>
    </vt:vector>
  </HeadingPairs>
  <TitlesOfParts>
    <vt:vector size="15" baseType="lpstr">
      <vt:lpstr>7月社保和公积金明细表</vt:lpstr>
      <vt:lpstr>6月社保和公积金明细表</vt:lpstr>
      <vt:lpstr>5月社保和公积金明细表</vt:lpstr>
      <vt:lpstr>4月社保和公积金明细表</vt:lpstr>
      <vt:lpstr>3月社保明细表</vt:lpstr>
      <vt:lpstr>2月社保明细表</vt:lpstr>
      <vt:lpstr>1月社保明细表</vt:lpstr>
      <vt:lpstr>劳务费个税计算</vt:lpstr>
      <vt:lpstr>'1月社保明细表'!Print_Area</vt:lpstr>
      <vt:lpstr>'2月社保明细表'!Print_Area</vt:lpstr>
      <vt:lpstr>'3月社保明细表'!Print_Area</vt:lpstr>
      <vt:lpstr>'4月社保和公积金明细表'!Print_Area</vt:lpstr>
      <vt:lpstr>'5月社保和公积金明细表'!Print_Area</vt:lpstr>
      <vt:lpstr>'6月社保和公积金明细表'!Print_Area</vt:lpstr>
      <vt:lpstr>'7月社保和公积金明细表'!Print_Area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2020-07-22T09:44:00Z</dcterms:modified>
</cp:coreProperties>
</file>