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defaultThemeVersion="124226"/>
  <bookViews>
    <workbookView xWindow="0" yWindow="0" windowWidth="19200" windowHeight="7010"/>
  </bookViews>
  <sheets>
    <sheet name="1103" sheetId="71" r:id="rId1"/>
    <sheet name="1102" sheetId="70" r:id="rId2"/>
    <sheet name="1101" sheetId="69" r:id="rId3"/>
    <sheet name="10A" sheetId="68" r:id="rId4"/>
    <sheet name="104" sheetId="67" r:id="rId5"/>
    <sheet name="103" sheetId="66" r:id="rId6"/>
    <sheet name="102" sheetId="65" r:id="rId7"/>
    <sheet name="101" sheetId="64" r:id="rId8"/>
    <sheet name="9A" sheetId="57" r:id="rId9"/>
    <sheet name="8A" sheetId="53" r:id="rId10"/>
    <sheet name="7A" sheetId="48" r:id="rId11"/>
    <sheet name="6A" sheetId="40" r:id="rId12"/>
    <sheet name="5" sheetId="37" r:id="rId13"/>
    <sheet name="2104" sheetId="36" r:id="rId14"/>
    <sheet name="2103" sheetId="33" r:id="rId15"/>
    <sheet name="2102" sheetId="31" r:id="rId16"/>
    <sheet name="2101" sheetId="26" r:id="rId17"/>
    <sheet name="每月" sheetId="29" r:id="rId18"/>
    <sheet name="分红计算" sheetId="30" r:id="rId19"/>
    <sheet name="赎回中" sheetId="32" r:id="rId20"/>
    <sheet name="每日时间表" sheetId="34" r:id="rId21"/>
    <sheet name="Sheet1" sheetId="35" r:id="rId22"/>
    <sheet name="突破均线" sheetId="61" r:id="rId23"/>
    <sheet name="Sheet2" sheetId="62" r:id="rId24"/>
    <sheet name="k线" sheetId="63" r:id="rId25"/>
  </sheets>
  <calcPr calcId="124519"/>
</workbook>
</file>

<file path=xl/calcChain.xml><?xml version="1.0" encoding="utf-8"?>
<calcChain xmlns="http://schemas.openxmlformats.org/spreadsheetml/2006/main">
  <c r="L7" i="71"/>
  <c r="M7" s="1"/>
  <c r="K7"/>
  <c r="J7"/>
  <c r="L7" i="70"/>
  <c r="M7" s="1"/>
  <c r="K7"/>
  <c r="J7"/>
  <c r="L7" i="69"/>
  <c r="K7"/>
  <c r="J7"/>
  <c r="L18" i="68"/>
  <c r="K18"/>
  <c r="J18"/>
  <c r="M7" i="67"/>
  <c r="L7"/>
  <c r="K7"/>
  <c r="J7"/>
  <c r="L7" i="66"/>
  <c r="M7" s="1"/>
  <c r="K7"/>
  <c r="J7"/>
  <c r="L7" i="65"/>
  <c r="M7" s="1"/>
  <c r="K7"/>
  <c r="J7"/>
  <c r="L3" i="64"/>
  <c r="K3"/>
  <c r="J3"/>
  <c r="M7" i="69" l="1"/>
  <c r="M18" i="68"/>
  <c r="M3" i="64"/>
  <c r="H2" i="63" l="1"/>
  <c r="F2"/>
  <c r="D2"/>
  <c r="V2"/>
  <c r="T2"/>
  <c r="R2"/>
  <c r="P2"/>
  <c r="L2"/>
  <c r="N2"/>
  <c r="J2"/>
  <c r="F3" i="3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"/>
  <c r="H26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7"/>
  <c r="H2"/>
  <c r="B4" i="62"/>
  <c r="B20" s="1"/>
  <c r="A4"/>
  <c r="A20" s="1"/>
  <c r="M22" i="57"/>
  <c r="L22"/>
  <c r="K22"/>
  <c r="J22"/>
  <c r="L24" i="53"/>
  <c r="K24"/>
  <c r="J24"/>
  <c r="J24" i="48"/>
  <c r="K24"/>
  <c r="L24"/>
  <c r="H24"/>
  <c r="G24"/>
  <c r="F24"/>
  <c r="B24"/>
  <c r="M25" i="40"/>
  <c r="N25"/>
  <c r="L23"/>
  <c r="K23"/>
  <c r="J23"/>
  <c r="N38" i="37"/>
  <c r="H23" i="40"/>
  <c r="G23"/>
  <c r="F23"/>
  <c r="B23"/>
  <c r="C38" i="37"/>
  <c r="D38"/>
  <c r="G38"/>
  <c r="K38"/>
  <c r="L38"/>
  <c r="L34"/>
  <c r="M34" s="1"/>
  <c r="K34"/>
  <c r="J34"/>
  <c r="H34"/>
  <c r="G34"/>
  <c r="F34"/>
  <c r="D34"/>
  <c r="C34"/>
  <c r="B34"/>
  <c r="L26"/>
  <c r="K26"/>
  <c r="M26" s="1"/>
  <c r="J26"/>
  <c r="H26"/>
  <c r="G26"/>
  <c r="F26"/>
  <c r="D26"/>
  <c r="I26" s="1"/>
  <c r="C26"/>
  <c r="B26"/>
  <c r="L18"/>
  <c r="K18"/>
  <c r="J18"/>
  <c r="H18"/>
  <c r="G18"/>
  <c r="F18"/>
  <c r="D18"/>
  <c r="C18"/>
  <c r="B18"/>
  <c r="K10"/>
  <c r="J10"/>
  <c r="D10"/>
  <c r="C10"/>
  <c r="L10"/>
  <c r="M10" s="1"/>
  <c r="H10"/>
  <c r="G10"/>
  <c r="C38" i="36"/>
  <c r="D38"/>
  <c r="G38"/>
  <c r="K38"/>
  <c r="M38" s="1"/>
  <c r="L38"/>
  <c r="M36"/>
  <c r="L36"/>
  <c r="K36"/>
  <c r="J36"/>
  <c r="H36"/>
  <c r="G36"/>
  <c r="F36"/>
  <c r="D36"/>
  <c r="I36" s="1"/>
  <c r="C36"/>
  <c r="N38"/>
  <c r="J4"/>
  <c r="K4"/>
  <c r="M4" s="1"/>
  <c r="D4"/>
  <c r="C4"/>
  <c r="B4"/>
  <c r="M28"/>
  <c r="L28"/>
  <c r="K28"/>
  <c r="J28"/>
  <c r="H28"/>
  <c r="G28"/>
  <c r="F28"/>
  <c r="D28"/>
  <c r="I28" s="1"/>
  <c r="C28"/>
  <c r="L20"/>
  <c r="K20"/>
  <c r="M20" s="1"/>
  <c r="J20"/>
  <c r="G20"/>
  <c r="F20"/>
  <c r="D20"/>
  <c r="C20"/>
  <c r="B20"/>
  <c r="H20"/>
  <c r="L12"/>
  <c r="M12" s="1"/>
  <c r="K12"/>
  <c r="J12"/>
  <c r="G12"/>
  <c r="D12"/>
  <c r="B12"/>
  <c r="C12"/>
  <c r="H12"/>
  <c r="F12"/>
  <c r="M9"/>
  <c r="M10"/>
  <c r="M11"/>
  <c r="M8"/>
  <c r="I8"/>
  <c r="L4"/>
  <c r="H4"/>
  <c r="G4"/>
  <c r="F4"/>
  <c r="M3"/>
  <c r="I3"/>
  <c r="M2"/>
  <c r="I2"/>
  <c r="D42" i="33"/>
  <c r="L42"/>
  <c r="K42"/>
  <c r="G42"/>
  <c r="C42"/>
  <c r="B42"/>
  <c r="H42"/>
  <c r="M39"/>
  <c r="L39"/>
  <c r="K39"/>
  <c r="H39"/>
  <c r="G39"/>
  <c r="F39"/>
  <c r="D39"/>
  <c r="I39" s="1"/>
  <c r="C39"/>
  <c r="B39"/>
  <c r="M37"/>
  <c r="M38"/>
  <c r="I37"/>
  <c r="I38"/>
  <c r="I36"/>
  <c r="M36"/>
  <c r="M35"/>
  <c r="I35"/>
  <c r="M34"/>
  <c r="I34"/>
  <c r="M31"/>
  <c r="L31"/>
  <c r="K31"/>
  <c r="H31"/>
  <c r="G31"/>
  <c r="I31" s="1"/>
  <c r="F31"/>
  <c r="D31"/>
  <c r="C31"/>
  <c r="B31"/>
  <c r="M30"/>
  <c r="I30"/>
  <c r="I29"/>
  <c r="M29"/>
  <c r="M28"/>
  <c r="I28"/>
  <c r="M27"/>
  <c r="I27"/>
  <c r="M26"/>
  <c r="I26"/>
  <c r="L23"/>
  <c r="M23" s="1"/>
  <c r="K23"/>
  <c r="I15"/>
  <c r="H15"/>
  <c r="G15"/>
  <c r="F15"/>
  <c r="D15"/>
  <c r="C15"/>
  <c r="B15"/>
  <c r="I14"/>
  <c r="M19"/>
  <c r="M18"/>
  <c r="L15"/>
  <c r="K15"/>
  <c r="M15" s="1"/>
  <c r="M13"/>
  <c r="M11"/>
  <c r="M12"/>
  <c r="M14"/>
  <c r="M10"/>
  <c r="K7"/>
  <c r="M7" s="1"/>
  <c r="L7"/>
  <c r="M6"/>
  <c r="M5"/>
  <c r="M4"/>
  <c r="M3"/>
  <c r="M2"/>
  <c r="H23"/>
  <c r="G23"/>
  <c r="F23"/>
  <c r="D23"/>
  <c r="I23" s="1"/>
  <c r="C23"/>
  <c r="B23"/>
  <c r="M22"/>
  <c r="I22"/>
  <c r="M21"/>
  <c r="I21"/>
  <c r="M20"/>
  <c r="I18"/>
  <c r="I20"/>
  <c r="I19"/>
  <c r="I13"/>
  <c r="I12"/>
  <c r="I11"/>
  <c r="I10"/>
  <c r="I6"/>
  <c r="H7"/>
  <c r="G7"/>
  <c r="F7"/>
  <c r="D7"/>
  <c r="I7" s="1"/>
  <c r="C7"/>
  <c r="B7"/>
  <c r="I5"/>
  <c r="I4"/>
  <c r="I3"/>
  <c r="I2"/>
  <c r="F3" i="32"/>
  <c r="E3"/>
  <c r="C6"/>
  <c r="H6" s="1"/>
  <c r="E2"/>
  <c r="F2" s="1"/>
  <c r="B34" i="31"/>
  <c r="G34"/>
  <c r="D34"/>
  <c r="C34"/>
  <c r="D31"/>
  <c r="I31" s="1"/>
  <c r="C31"/>
  <c r="B31"/>
  <c r="I30"/>
  <c r="I29"/>
  <c r="H31"/>
  <c r="G31"/>
  <c r="F31"/>
  <c r="I28"/>
  <c r="I27"/>
  <c r="I26"/>
  <c r="H34"/>
  <c r="D13"/>
  <c r="C13"/>
  <c r="B13"/>
  <c r="H13"/>
  <c r="G13"/>
  <c r="I13" s="1"/>
  <c r="F13"/>
  <c r="D23"/>
  <c r="C23"/>
  <c r="B23"/>
  <c r="H23"/>
  <c r="G23"/>
  <c r="F23"/>
  <c r="I22"/>
  <c r="I21"/>
  <c r="I12"/>
  <c r="I11"/>
  <c r="I10"/>
  <c r="F7"/>
  <c r="B7"/>
  <c r="H7"/>
  <c r="G7"/>
  <c r="D7"/>
  <c r="I7" s="1"/>
  <c r="C7"/>
  <c r="I6"/>
  <c r="I5"/>
  <c r="I4"/>
  <c r="I3"/>
  <c r="I2"/>
  <c r="F34" i="26"/>
  <c r="H34"/>
  <c r="H31"/>
  <c r="F31"/>
  <c r="F23"/>
  <c r="H23"/>
  <c r="F15"/>
  <c r="H15"/>
  <c r="F7"/>
  <c r="F3"/>
  <c r="F4"/>
  <c r="F5"/>
  <c r="F6"/>
  <c r="F2"/>
  <c r="F11"/>
  <c r="F12"/>
  <c r="F13"/>
  <c r="F14"/>
  <c r="F10"/>
  <c r="H7"/>
  <c r="F19"/>
  <c r="F20"/>
  <c r="F21"/>
  <c r="F22"/>
  <c r="F18"/>
  <c r="F27"/>
  <c r="F28"/>
  <c r="F29"/>
  <c r="F30"/>
  <c r="F26"/>
  <c r="C34"/>
  <c r="D51"/>
  <c r="I47"/>
  <c r="I48"/>
  <c r="I49"/>
  <c r="I40"/>
  <c r="I41"/>
  <c r="I42"/>
  <c r="I43"/>
  <c r="I44"/>
  <c r="I45"/>
  <c r="I46"/>
  <c r="I39"/>
  <c r="D37"/>
  <c r="I30"/>
  <c r="B31"/>
  <c r="I31"/>
  <c r="G31"/>
  <c r="D31"/>
  <c r="C31"/>
  <c r="I29"/>
  <c r="I28"/>
  <c r="I27"/>
  <c r="I26"/>
  <c r="B23"/>
  <c r="G23"/>
  <c r="I23" s="1"/>
  <c r="D23"/>
  <c r="C23"/>
  <c r="I22"/>
  <c r="I21"/>
  <c r="E3" i="30"/>
  <c r="E4"/>
  <c r="E5"/>
  <c r="E6"/>
  <c r="E7"/>
  <c r="E8"/>
  <c r="E9"/>
  <c r="C9"/>
  <c r="C8"/>
  <c r="C3"/>
  <c r="C4"/>
  <c r="C5"/>
  <c r="C6"/>
  <c r="C7"/>
  <c r="C2"/>
  <c r="E2" s="1"/>
  <c r="I20" i="26"/>
  <c r="I19"/>
  <c r="O7" i="29"/>
  <c r="I18" i="26"/>
  <c r="G15"/>
  <c r="I15" s="1"/>
  <c r="D15"/>
  <c r="C15"/>
  <c r="I14"/>
  <c r="I13"/>
  <c r="I12"/>
  <c r="I11"/>
  <c r="I10"/>
  <c r="C7"/>
  <c r="D7"/>
  <c r="G7"/>
  <c r="I7" s="1"/>
  <c r="I6"/>
  <c r="I3"/>
  <c r="I4"/>
  <c r="I5"/>
  <c r="I2"/>
  <c r="N2" i="29"/>
  <c r="N7"/>
  <c r="N6"/>
  <c r="P12"/>
  <c r="B6"/>
  <c r="C6"/>
  <c r="D6"/>
  <c r="E6"/>
  <c r="F6"/>
  <c r="G6"/>
  <c r="H6"/>
  <c r="I6"/>
  <c r="J6"/>
  <c r="K6"/>
  <c r="L6"/>
  <c r="M24" i="53" l="1"/>
  <c r="M24" i="48"/>
  <c r="M23" i="40"/>
  <c r="M18" i="37"/>
  <c r="M38"/>
  <c r="I38"/>
  <c r="I18"/>
  <c r="I34"/>
  <c r="I10"/>
  <c r="I38" i="36"/>
  <c r="I20"/>
  <c r="I12"/>
  <c r="I4"/>
  <c r="M42" i="33"/>
  <c r="I42"/>
  <c r="H3" i="32"/>
  <c r="I3" s="1"/>
  <c r="H2"/>
  <c r="I2" s="1"/>
  <c r="E6"/>
  <c r="F34" i="31"/>
  <c r="I34"/>
  <c r="I23"/>
  <c r="G34" i="26"/>
  <c r="I34" s="1"/>
</calcChain>
</file>

<file path=xl/sharedStrings.xml><?xml version="1.0" encoding="utf-8"?>
<sst xmlns="http://schemas.openxmlformats.org/spreadsheetml/2006/main" count="315" uniqueCount="94">
  <si>
    <t>月份</t>
    <phoneticPr fontId="22" type="noConversion"/>
  </si>
  <si>
    <t>流入</t>
    <phoneticPr fontId="22" type="noConversion"/>
  </si>
  <si>
    <t>资产</t>
    <phoneticPr fontId="22" type="noConversion"/>
  </si>
  <si>
    <t>收益</t>
    <phoneticPr fontId="22" type="noConversion"/>
  </si>
  <si>
    <t>流出</t>
    <phoneticPr fontId="22" type="noConversion"/>
  </si>
  <si>
    <t>净流入</t>
    <phoneticPr fontId="22" type="noConversion"/>
  </si>
  <si>
    <t>我的收益率</t>
    <phoneticPr fontId="22" type="noConversion"/>
  </si>
  <si>
    <t>沪深300收益率</t>
    <phoneticPr fontId="22" type="noConversion"/>
  </si>
  <si>
    <t>基金资产</t>
    <phoneticPr fontId="22" type="noConversion"/>
  </si>
  <si>
    <t>上期基金持仓</t>
    <phoneticPr fontId="22" type="noConversion"/>
  </si>
  <si>
    <t>今日收益</t>
    <phoneticPr fontId="22" type="noConversion"/>
  </si>
  <si>
    <t>今日收益率</t>
    <phoneticPr fontId="22" type="noConversion"/>
  </si>
  <si>
    <t>总金额</t>
    <phoneticPr fontId="22" type="noConversion"/>
  </si>
  <si>
    <t>份额</t>
    <phoneticPr fontId="22" type="noConversion"/>
  </si>
  <si>
    <t>每份分红</t>
    <phoneticPr fontId="22" type="noConversion"/>
  </si>
  <si>
    <t>金额</t>
    <phoneticPr fontId="22" type="noConversion"/>
  </si>
  <si>
    <t>原订单金额</t>
    <phoneticPr fontId="22" type="noConversion"/>
  </si>
  <si>
    <t>分红后订单金额</t>
    <phoneticPr fontId="22" type="noConversion"/>
  </si>
  <si>
    <t>基金持仓</t>
    <phoneticPr fontId="22" type="noConversion"/>
  </si>
  <si>
    <t>活期宝收益</t>
    <phoneticPr fontId="22" type="noConversion"/>
  </si>
  <si>
    <t>收益</t>
    <phoneticPr fontId="22" type="noConversion"/>
  </si>
  <si>
    <t>份额</t>
    <phoneticPr fontId="22" type="noConversion"/>
  </si>
  <si>
    <t>赎回单价</t>
    <phoneticPr fontId="22" type="noConversion"/>
  </si>
  <si>
    <t>买入金额</t>
    <phoneticPr fontId="22" type="noConversion"/>
  </si>
  <si>
    <t>单份赎回费</t>
    <phoneticPr fontId="22" type="noConversion"/>
  </si>
  <si>
    <t>赎回金额</t>
    <phoneticPr fontId="22" type="noConversion"/>
  </si>
  <si>
    <t>收益计算</t>
    <phoneticPr fontId="22" type="noConversion"/>
  </si>
  <si>
    <t>服务费</t>
    <phoneticPr fontId="22" type="noConversion"/>
  </si>
  <si>
    <t>外盘</t>
    <phoneticPr fontId="22" type="noConversion"/>
  </si>
  <si>
    <t>国债逆回购</t>
    <phoneticPr fontId="22" type="noConversion"/>
  </si>
  <si>
    <t>项目</t>
    <phoneticPr fontId="22" type="noConversion"/>
  </si>
  <si>
    <t>时间</t>
    <phoneticPr fontId="22" type="noConversion"/>
  </si>
  <si>
    <t>开盘</t>
    <phoneticPr fontId="22" type="noConversion"/>
  </si>
  <si>
    <t>上午开盘休息</t>
    <phoneticPr fontId="22" type="noConversion"/>
  </si>
  <si>
    <t>下午开盘</t>
    <phoneticPr fontId="22" type="noConversion"/>
  </si>
  <si>
    <t>休市</t>
    <phoneticPr fontId="22" type="noConversion"/>
  </si>
  <si>
    <r>
      <t>富士A</t>
    </r>
    <r>
      <rPr>
        <sz val="11"/>
        <color theme="1"/>
        <rFont val="宋体"/>
        <family val="3"/>
        <charset val="134"/>
        <scheme val="minor"/>
      </rPr>
      <t>50</t>
    </r>
    <phoneticPr fontId="22" type="noConversion"/>
  </si>
  <si>
    <t>港股</t>
    <phoneticPr fontId="22" type="noConversion"/>
  </si>
  <si>
    <t>股票-日收益率</t>
    <phoneticPr fontId="22" type="noConversion"/>
  </si>
  <si>
    <t>股票-日收益</t>
    <phoneticPr fontId="22" type="noConversion"/>
  </si>
  <si>
    <t>股票-持仓</t>
    <phoneticPr fontId="22" type="noConversion"/>
  </si>
  <si>
    <t>东方财富-总金额</t>
    <phoneticPr fontId="22" type="noConversion"/>
  </si>
  <si>
    <t>周一</t>
    <phoneticPr fontId="22" type="noConversion"/>
  </si>
  <si>
    <t>周几</t>
    <phoneticPr fontId="22" type="noConversion"/>
  </si>
  <si>
    <t>概述</t>
    <phoneticPr fontId="22" type="noConversion"/>
  </si>
  <si>
    <t>上涨</t>
    <phoneticPr fontId="22" type="noConversion"/>
  </si>
  <si>
    <t>下跌</t>
    <phoneticPr fontId="22" type="noConversion"/>
  </si>
  <si>
    <t>涨跌比</t>
    <phoneticPr fontId="22" type="noConversion"/>
  </si>
  <si>
    <t>后1日合计涨跌比:970:1308,上涨率：42.5800</t>
    <phoneticPr fontId="22" type="noConversion"/>
  </si>
  <si>
    <t>当前日期:2021-09-27:一</t>
  </si>
  <si>
    <t>当前日期:2021-09-27:一</t>
    <phoneticPr fontId="22" type="noConversion"/>
  </si>
  <si>
    <t>后1日合计涨跌比:398:821,上涨率：33.00</t>
    <phoneticPr fontId="22" type="noConversion"/>
  </si>
  <si>
    <t>市值亿</t>
    <phoneticPr fontId="22" type="noConversion"/>
  </si>
  <si>
    <t>当日涨幅上限</t>
    <phoneticPr fontId="22" type="noConversion"/>
  </si>
  <si>
    <t>后1日合计涨跌比:1277:1590,上涨率：44.500</t>
    <phoneticPr fontId="22" type="noConversion"/>
  </si>
  <si>
    <t>周二</t>
    <phoneticPr fontId="22" type="noConversion"/>
  </si>
  <si>
    <t>周三</t>
    <phoneticPr fontId="22" type="noConversion"/>
  </si>
  <si>
    <t>周四</t>
    <phoneticPr fontId="22" type="noConversion"/>
  </si>
  <si>
    <t>周五</t>
    <phoneticPr fontId="22" type="noConversion"/>
  </si>
  <si>
    <t>后1日合计涨跌比:321:221,上涨率：59.2300</t>
    <phoneticPr fontId="22" type="noConversion"/>
  </si>
  <si>
    <t>后1日合计涨跌比:518:856,上涨率：37.7000</t>
    <phoneticPr fontId="22" type="noConversion"/>
  </si>
  <si>
    <t>后1日合计涨跌比:300:928,上涨率：24.4300</t>
    <phoneticPr fontId="22" type="noConversion"/>
  </si>
  <si>
    <t>后1日合计涨跌比:419:384,上涨率：52.1800</t>
    <phoneticPr fontId="22" type="noConversion"/>
  </si>
  <si>
    <t>后1日合计涨跌比:831:876,上涨率：48.6800</t>
    <phoneticPr fontId="22" type="noConversion"/>
  </si>
  <si>
    <t>后1日合计涨跌比:1091:1066,上涨率：50.5800</t>
    <phoneticPr fontId="22" type="noConversion"/>
  </si>
  <si>
    <t>后1日合计涨跌比:985:1476,上涨率：40.0200</t>
    <phoneticPr fontId="22" type="noConversion"/>
  </si>
  <si>
    <t>后1日合计涨跌比:780:1659,上涨率：31.9800</t>
  </si>
  <si>
    <t>后1日合计涨跌比:567:567,上涨率：50.0000</t>
  </si>
  <si>
    <t>后1日合计涨跌比:810:1177,上涨率：40.7600</t>
  </si>
  <si>
    <t>后1日合计涨跌比:532:1283,上涨率：29.3100</t>
  </si>
  <si>
    <t>后1日合计涨跌比:774:673,上涨率：53.4900</t>
  </si>
  <si>
    <t>开始日期</t>
    <phoneticPr fontId="22" type="noConversion"/>
  </si>
  <si>
    <t>不限</t>
    <phoneticPr fontId="22" type="noConversion"/>
  </si>
  <si>
    <t>天数</t>
    <phoneticPr fontId="22" type="noConversion"/>
  </si>
  <si>
    <t>创业板50</t>
  </si>
  <si>
    <t>今年次数</t>
    <phoneticPr fontId="22" type="noConversion"/>
  </si>
  <si>
    <t>连续3天上涨次数</t>
    <phoneticPr fontId="22" type="noConversion"/>
  </si>
  <si>
    <t>连续3涨率</t>
    <phoneticPr fontId="22" type="noConversion"/>
  </si>
  <si>
    <t>连续3涨再涨率</t>
    <phoneticPr fontId="22" type="noConversion"/>
  </si>
  <si>
    <t>连续3涨再涨次数</t>
    <phoneticPr fontId="22" type="noConversion"/>
  </si>
  <si>
    <t>连续3涨再跌次数</t>
    <phoneticPr fontId="22" type="noConversion"/>
  </si>
  <si>
    <t>连续3涨再跌率</t>
    <phoneticPr fontId="22" type="noConversion"/>
  </si>
  <si>
    <t>连续4天上涨次数</t>
    <phoneticPr fontId="22" type="noConversion"/>
  </si>
  <si>
    <t>连续4涨再涨次数</t>
    <phoneticPr fontId="22" type="noConversion"/>
  </si>
  <si>
    <t>连续4涨率</t>
    <phoneticPr fontId="22" type="noConversion"/>
  </si>
  <si>
    <t>连续4涨再涨率</t>
    <phoneticPr fontId="22" type="noConversion"/>
  </si>
  <si>
    <t>连续5天上涨次数</t>
    <phoneticPr fontId="22" type="noConversion"/>
  </si>
  <si>
    <t>连续5涨率</t>
    <phoneticPr fontId="22" type="noConversion"/>
  </si>
  <si>
    <t>连续2天上涨次数</t>
    <phoneticPr fontId="22" type="noConversion"/>
  </si>
  <si>
    <t>连续2涨率</t>
    <phoneticPr fontId="22" type="noConversion"/>
  </si>
  <si>
    <t>连续2涨再涨次数</t>
    <phoneticPr fontId="22" type="noConversion"/>
  </si>
  <si>
    <t>连续2涨再涨率</t>
    <phoneticPr fontId="22" type="noConversion"/>
  </si>
  <si>
    <t>连续2涨再跌次数</t>
    <phoneticPr fontId="22" type="noConversion"/>
  </si>
  <si>
    <t>连续2涨再跌率</t>
    <phoneticPr fontId="22" type="noConversion"/>
  </si>
</sst>
</file>

<file path=xl/styles.xml><?xml version="1.0" encoding="utf-8"?>
<styleSheet xmlns="http://schemas.openxmlformats.org/spreadsheetml/2006/main">
  <numFmts count="4">
    <numFmt numFmtId="176" formatCode="0.00_ "/>
    <numFmt numFmtId="177" formatCode="0.0000_ "/>
    <numFmt numFmtId="178" formatCode="0.00_);[Red]\(0.00\)"/>
    <numFmt numFmtId="179" formatCode="0_ "/>
  </numFmts>
  <fonts count="41"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b/>
      <sz val="18"/>
      <color theme="3"/>
      <name val="宋体"/>
      <family val="3"/>
      <charset val="134"/>
      <scheme val="major"/>
    </font>
    <font>
      <b/>
      <sz val="15"/>
      <color theme="3"/>
      <name val="宋体"/>
      <family val="3"/>
      <charset val="134"/>
      <scheme val="minor"/>
    </font>
    <font>
      <b/>
      <sz val="13"/>
      <color theme="3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A7D0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i/>
      <sz val="11"/>
      <color rgb="FF7F7F7F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FA7D00"/>
      <name val="宋体"/>
      <family val="3"/>
      <charset val="134"/>
      <scheme val="minor"/>
    </font>
    <font>
      <sz val="11"/>
      <color rgb="FF9C6500"/>
      <name val="宋体"/>
      <family val="3"/>
      <charset val="134"/>
      <scheme val="minor"/>
    </font>
    <font>
      <b/>
      <sz val="11"/>
      <color rgb="FF3F3F3F"/>
      <name val="宋体"/>
      <family val="3"/>
      <charset val="134"/>
      <scheme val="minor"/>
    </font>
    <font>
      <sz val="11"/>
      <color rgb="FF3F3F76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0"/>
      <name val="Arial"/>
      <family val="2"/>
    </font>
    <font>
      <sz val="11"/>
      <color theme="0" tint="-0.499984740745262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1">
    <xf numFmtId="0" fontId="0" fillId="0" borderId="0">
      <alignment vertical="center"/>
    </xf>
    <xf numFmtId="0" fontId="5" fillId="2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5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4" fillId="22" borderId="5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5" fillId="23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21" fillId="31" borderId="5" applyNumberForma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5" fillId="32" borderId="9" applyNumberFormat="0" applyFont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1" applyNumberFormat="0" applyFill="0" applyAlignment="0" applyProtection="0">
      <alignment vertical="center"/>
    </xf>
    <xf numFmtId="0" fontId="25" fillId="0" borderId="2" applyNumberFormat="0" applyFill="0" applyAlignment="0" applyProtection="0">
      <alignment vertical="center"/>
    </xf>
    <xf numFmtId="0" fontId="26" fillId="0" borderId="3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30" fillId="31" borderId="5" applyNumberFormat="0" applyAlignment="0" applyProtection="0">
      <alignment vertical="center"/>
    </xf>
    <xf numFmtId="0" fontId="31" fillId="22" borderId="8" applyNumberFormat="0" applyAlignment="0" applyProtection="0">
      <alignment vertical="center"/>
    </xf>
    <xf numFmtId="0" fontId="32" fillId="22" borderId="5" applyNumberFormat="0" applyAlignment="0" applyProtection="0">
      <alignment vertical="center"/>
    </xf>
    <xf numFmtId="0" fontId="33" fillId="0" borderId="7" applyNumberFormat="0" applyFill="0" applyAlignment="0" applyProtection="0">
      <alignment vertical="center"/>
    </xf>
    <xf numFmtId="0" fontId="34" fillId="23" borderId="6" applyNumberFormat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0" borderId="4" applyNumberFormat="0" applyFill="0" applyAlignment="0" applyProtection="0">
      <alignment vertical="center"/>
    </xf>
    <xf numFmtId="0" fontId="38" fillId="24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38" fillId="14" borderId="0" applyNumberFormat="0" applyBorder="0" applyAlignment="0" applyProtection="0">
      <alignment vertical="center"/>
    </xf>
    <xf numFmtId="0" fontId="38" fillId="25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38" fillId="15" borderId="0" applyNumberFormat="0" applyBorder="0" applyAlignment="0" applyProtection="0">
      <alignment vertical="center"/>
    </xf>
    <xf numFmtId="0" fontId="38" fillId="26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38" fillId="16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8" fillId="17" borderId="0" applyNumberFormat="0" applyBorder="0" applyAlignment="0" applyProtection="0">
      <alignment vertical="center"/>
    </xf>
    <xf numFmtId="0" fontId="38" fillId="28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38" fillId="18" borderId="0" applyNumberFormat="0" applyBorder="0" applyAlignment="0" applyProtection="0">
      <alignment vertical="center"/>
    </xf>
    <xf numFmtId="0" fontId="38" fillId="29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3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32" borderId="9" applyNumberFormat="0" applyFont="0" applyAlignment="0" applyProtection="0">
      <alignment vertical="center"/>
    </xf>
    <xf numFmtId="0" fontId="39" fillId="0" borderId="0"/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5" fillId="0" borderId="0" xfId="0" applyFont="1">
      <alignment vertical="center"/>
    </xf>
    <xf numFmtId="176" fontId="40" fillId="0" borderId="0" xfId="0" applyNumberFormat="1" applyFont="1">
      <alignment vertical="center"/>
    </xf>
    <xf numFmtId="177" fontId="5" fillId="0" borderId="0" xfId="0" applyNumberFormat="1" applyFont="1">
      <alignment vertical="center"/>
    </xf>
    <xf numFmtId="177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5" fillId="0" borderId="0" xfId="0" applyNumberFormat="1" applyFont="1">
      <alignment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>
      <alignment vertical="center"/>
    </xf>
    <xf numFmtId="20" fontId="0" fillId="0" borderId="0" xfId="0" applyNumberFormat="1">
      <alignment vertical="center"/>
    </xf>
    <xf numFmtId="22" fontId="0" fillId="0" borderId="0" xfId="0" applyNumberFormat="1">
      <alignment vertical="center"/>
    </xf>
    <xf numFmtId="176" fontId="5" fillId="0" borderId="0" xfId="0" applyNumberFormat="1" applyFont="1">
      <alignment vertical="center"/>
    </xf>
    <xf numFmtId="178" fontId="5" fillId="0" borderId="0" xfId="0" applyNumberFormat="1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179" fontId="0" fillId="0" borderId="0" xfId="0" applyNumberFormat="1">
      <alignment vertical="center"/>
    </xf>
    <xf numFmtId="10" fontId="5" fillId="0" borderId="0" xfId="0" applyNumberFormat="1" applyFont="1">
      <alignment vertical="center"/>
    </xf>
    <xf numFmtId="10" fontId="0" fillId="0" borderId="0" xfId="0" applyNumberFormat="1">
      <alignment vertical="center"/>
    </xf>
  </cellXfs>
  <cellStyles count="131">
    <cellStyle name="20% - 强调文字颜色 1" xfId="105" builtinId="30" customBuiltin="1"/>
    <cellStyle name="20% - 强调文字颜色 1 2" xfId="1"/>
    <cellStyle name="20% - 强调文字颜色 1 3" xfId="2"/>
    <cellStyle name="20% - 强调文字颜色 2" xfId="109" builtinId="34" customBuiltin="1"/>
    <cellStyle name="20% - 强调文字颜色 2 2" xfId="3"/>
    <cellStyle name="20% - 强调文字颜色 2 3" xfId="4"/>
    <cellStyle name="20% - 强调文字颜色 3" xfId="113" builtinId="38" customBuiltin="1"/>
    <cellStyle name="20% - 强调文字颜色 3 2" xfId="5"/>
    <cellStyle name="20% - 强调文字颜色 3 3" xfId="6"/>
    <cellStyle name="20% - 强调文字颜色 4" xfId="117" builtinId="42" customBuiltin="1"/>
    <cellStyle name="20% - 强调文字颜色 4 2" xfId="7"/>
    <cellStyle name="20% - 强调文字颜色 4 3" xfId="8"/>
    <cellStyle name="20% - 强调文字颜色 5" xfId="121" builtinId="46" customBuiltin="1"/>
    <cellStyle name="20% - 强调文字颜色 5 2" xfId="9"/>
    <cellStyle name="20% - 强调文字颜色 5 3" xfId="10"/>
    <cellStyle name="20% - 强调文字颜色 6" xfId="125" builtinId="50" customBuiltin="1"/>
    <cellStyle name="20% - 强调文字颜色 6 2" xfId="11"/>
    <cellStyle name="20% - 强调文字颜色 6 3" xfId="12"/>
    <cellStyle name="40% - 强调文字颜色 1" xfId="106" builtinId="31" customBuiltin="1"/>
    <cellStyle name="40% - 强调文字颜色 1 2" xfId="13"/>
    <cellStyle name="40% - 强调文字颜色 1 3" xfId="14"/>
    <cellStyle name="40% - 强调文字颜色 2" xfId="110" builtinId="35" customBuiltin="1"/>
    <cellStyle name="40% - 强调文字颜色 2 2" xfId="15"/>
    <cellStyle name="40% - 强调文字颜色 2 3" xfId="16"/>
    <cellStyle name="40% - 强调文字颜色 3" xfId="114" builtinId="39" customBuiltin="1"/>
    <cellStyle name="40% - 强调文字颜色 3 2" xfId="17"/>
    <cellStyle name="40% - 强调文字颜色 3 3" xfId="18"/>
    <cellStyle name="40% - 强调文字颜色 4" xfId="118" builtinId="43" customBuiltin="1"/>
    <cellStyle name="40% - 强调文字颜色 4 2" xfId="19"/>
    <cellStyle name="40% - 强调文字颜色 4 3" xfId="20"/>
    <cellStyle name="40% - 强调文字颜色 5" xfId="122" builtinId="47" customBuiltin="1"/>
    <cellStyle name="40% - 强调文字颜色 5 2" xfId="21"/>
    <cellStyle name="40% - 强调文字颜色 5 3" xfId="22"/>
    <cellStyle name="40% - 强调文字颜色 6" xfId="126" builtinId="51" customBuiltin="1"/>
    <cellStyle name="40% - 强调文字颜色 6 2" xfId="23"/>
    <cellStyle name="40% - 强调文字颜色 6 3" xfId="24"/>
    <cellStyle name="60% - 强调文字颜色 1" xfId="107" builtinId="32" customBuiltin="1"/>
    <cellStyle name="60% - 强调文字颜色 1 2" xfId="25"/>
    <cellStyle name="60% - 强调文字颜色 1 3" xfId="26"/>
    <cellStyle name="60% - 强调文字颜色 2" xfId="111" builtinId="36" customBuiltin="1"/>
    <cellStyle name="60% - 强调文字颜色 2 2" xfId="27"/>
    <cellStyle name="60% - 强调文字颜色 2 3" xfId="28"/>
    <cellStyle name="60% - 强调文字颜色 3" xfId="115" builtinId="40" customBuiltin="1"/>
    <cellStyle name="60% - 强调文字颜色 3 2" xfId="29"/>
    <cellStyle name="60% - 强调文字颜色 3 3" xfId="30"/>
    <cellStyle name="60% - 强调文字颜色 4" xfId="119" builtinId="44" customBuiltin="1"/>
    <cellStyle name="60% - 强调文字颜色 4 2" xfId="31"/>
    <cellStyle name="60% - 强调文字颜色 4 3" xfId="32"/>
    <cellStyle name="60% - 强调文字颜色 5" xfId="123" builtinId="48" customBuiltin="1"/>
    <cellStyle name="60% - 强调文字颜色 5 2" xfId="33"/>
    <cellStyle name="60% - 强调文字颜色 5 3" xfId="34"/>
    <cellStyle name="60% - 强调文字颜色 6" xfId="127" builtinId="52" customBuiltin="1"/>
    <cellStyle name="60% - 强调文字颜色 6 2" xfId="35"/>
    <cellStyle name="60% - 强调文字颜色 6 3" xfId="36"/>
    <cellStyle name="标题" xfId="88" builtinId="15" customBuiltin="1"/>
    <cellStyle name="标题 1" xfId="89" builtinId="16" customBuiltin="1"/>
    <cellStyle name="标题 1 2" xfId="37"/>
    <cellStyle name="标题 1 3" xfId="38"/>
    <cellStyle name="标题 2" xfId="90" builtinId="17" customBuiltin="1"/>
    <cellStyle name="标题 2 2" xfId="39"/>
    <cellStyle name="标题 2 3" xfId="40"/>
    <cellStyle name="标题 3" xfId="91" builtinId="18" customBuiltin="1"/>
    <cellStyle name="标题 3 2" xfId="41"/>
    <cellStyle name="标题 3 3" xfId="42"/>
    <cellStyle name="标题 4" xfId="92" builtinId="19" customBuiltin="1"/>
    <cellStyle name="标题 4 2" xfId="43"/>
    <cellStyle name="标题 4 3" xfId="44"/>
    <cellStyle name="标题 5" xfId="45"/>
    <cellStyle name="标题 6" xfId="46"/>
    <cellStyle name="差" xfId="94" builtinId="27" customBuiltin="1"/>
    <cellStyle name="差 2" xfId="47"/>
    <cellStyle name="差 3" xfId="48"/>
    <cellStyle name="常规" xfId="0" builtinId="0"/>
    <cellStyle name="常规 2" xfId="49"/>
    <cellStyle name="常规 3" xfId="50"/>
    <cellStyle name="常规 3 2" xfId="51"/>
    <cellStyle name="常规 3 3" xfId="52"/>
    <cellStyle name="常规 4" xfId="53"/>
    <cellStyle name="常规 5" xfId="128"/>
    <cellStyle name="常规 6" xfId="130"/>
    <cellStyle name="好" xfId="93" builtinId="26" customBuiltin="1"/>
    <cellStyle name="好 2" xfId="54"/>
    <cellStyle name="好 3" xfId="55"/>
    <cellStyle name="汇总" xfId="103" builtinId="25" customBuiltin="1"/>
    <cellStyle name="汇总 2" xfId="56"/>
    <cellStyle name="汇总 3" xfId="57"/>
    <cellStyle name="计算" xfId="98" builtinId="22" customBuiltin="1"/>
    <cellStyle name="计算 2" xfId="58"/>
    <cellStyle name="计算 3" xfId="59"/>
    <cellStyle name="检查单元格" xfId="100" builtinId="23" customBuiltin="1"/>
    <cellStyle name="检查单元格 2" xfId="60"/>
    <cellStyle name="检查单元格 3" xfId="61"/>
    <cellStyle name="解释性文本" xfId="102" builtinId="53" customBuiltin="1"/>
    <cellStyle name="解释性文本 2" xfId="62"/>
    <cellStyle name="解释性文本 3" xfId="63"/>
    <cellStyle name="警告文本" xfId="101" builtinId="11" customBuiltin="1"/>
    <cellStyle name="警告文本 2" xfId="64"/>
    <cellStyle name="警告文本 3" xfId="65"/>
    <cellStyle name="链接单元格" xfId="99" builtinId="24" customBuiltin="1"/>
    <cellStyle name="链接单元格 2" xfId="66"/>
    <cellStyle name="链接单元格 3" xfId="67"/>
    <cellStyle name="强调文字颜色 1" xfId="104" builtinId="29" customBuiltin="1"/>
    <cellStyle name="强调文字颜色 1 2" xfId="68"/>
    <cellStyle name="强调文字颜色 1 3" xfId="69"/>
    <cellStyle name="强调文字颜色 2" xfId="108" builtinId="33" customBuiltin="1"/>
    <cellStyle name="强调文字颜色 2 2" xfId="70"/>
    <cellStyle name="强调文字颜色 2 3" xfId="71"/>
    <cellStyle name="强调文字颜色 3" xfId="112" builtinId="37" customBuiltin="1"/>
    <cellStyle name="强调文字颜色 3 2" xfId="72"/>
    <cellStyle name="强调文字颜色 3 3" xfId="73"/>
    <cellStyle name="强调文字颜色 4" xfId="116" builtinId="41" customBuiltin="1"/>
    <cellStyle name="强调文字颜色 4 2" xfId="74"/>
    <cellStyle name="强调文字颜色 4 3" xfId="75"/>
    <cellStyle name="强调文字颜色 5" xfId="120" builtinId="45" customBuiltin="1"/>
    <cellStyle name="强调文字颜色 5 2" xfId="76"/>
    <cellStyle name="强调文字颜色 5 3" xfId="77"/>
    <cellStyle name="强调文字颜色 6" xfId="124" builtinId="49" customBuiltin="1"/>
    <cellStyle name="强调文字颜色 6 2" xfId="78"/>
    <cellStyle name="强调文字颜色 6 3" xfId="79"/>
    <cellStyle name="适中" xfId="95" builtinId="28" customBuiltin="1"/>
    <cellStyle name="适中 2" xfId="80"/>
    <cellStyle name="适中 3" xfId="81"/>
    <cellStyle name="输出" xfId="97" builtinId="21" customBuiltin="1"/>
    <cellStyle name="输出 2" xfId="82"/>
    <cellStyle name="输出 3" xfId="83"/>
    <cellStyle name="输入" xfId="96" builtinId="20" customBuiltin="1"/>
    <cellStyle name="输入 2" xfId="84"/>
    <cellStyle name="输入 3" xfId="85"/>
    <cellStyle name="注释 2" xfId="86"/>
    <cellStyle name="注释 3" xfId="87"/>
    <cellStyle name="注释 4" xfId="129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F23" sqref="F23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44515</v>
      </c>
      <c r="J2" s="1">
        <v>345500.89</v>
      </c>
      <c r="K2">
        <v>259115</v>
      </c>
      <c r="L2" s="1">
        <v>525</v>
      </c>
      <c r="M2">
        <v>0.2026</v>
      </c>
    </row>
    <row r="3" spans="1:13">
      <c r="A3" s="6">
        <v>44516</v>
      </c>
      <c r="J3" s="1">
        <v>347139.26</v>
      </c>
      <c r="K3">
        <v>228849</v>
      </c>
      <c r="L3" s="1">
        <v>1674</v>
      </c>
      <c r="M3">
        <v>0.73150000000000004</v>
      </c>
    </row>
    <row r="4" spans="1:13">
      <c r="A4" s="6">
        <v>44517</v>
      </c>
      <c r="J4" s="1">
        <v>306264.3</v>
      </c>
      <c r="K4">
        <v>247896.41</v>
      </c>
      <c r="L4" s="1">
        <v>-864</v>
      </c>
      <c r="M4">
        <v>-0.34849999999999998</v>
      </c>
    </row>
    <row r="5" spans="1:13">
      <c r="A5" s="6">
        <v>44518</v>
      </c>
      <c r="J5" s="1">
        <v>344912.84</v>
      </c>
      <c r="K5">
        <v>282550.59999999998</v>
      </c>
      <c r="L5" s="1">
        <v>-1202.4000000000001</v>
      </c>
      <c r="M5">
        <v>-0.42559999999999998</v>
      </c>
    </row>
    <row r="6" spans="1:13">
      <c r="A6" s="6">
        <v>44519</v>
      </c>
      <c r="J6" s="1">
        <v>346540.17</v>
      </c>
      <c r="K6">
        <v>300883.09999999998</v>
      </c>
      <c r="L6" s="1">
        <v>1705.5</v>
      </c>
      <c r="M6">
        <v>0.56679999999999997</v>
      </c>
    </row>
    <row r="7" spans="1:13">
      <c r="J7" s="1">
        <f>AVERAGE(J2:J6)</f>
        <v>338071.49199999997</v>
      </c>
      <c r="K7" s="1">
        <f>AVERAGE(K2:K6)</f>
        <v>263858.82199999999</v>
      </c>
      <c r="L7" s="1">
        <f>SUM(L1:L6)</f>
        <v>1838.1</v>
      </c>
      <c r="M7" s="5">
        <f>L7/K7*100</f>
        <v>0.69662252945251157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F23" sqref="F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44410</v>
      </c>
      <c r="J2" s="1">
        <v>392126.02</v>
      </c>
      <c r="K2">
        <v>320852.71999999997</v>
      </c>
      <c r="L2" s="1">
        <v>-29.6</v>
      </c>
      <c r="M2">
        <v>-9.1999999999999998E-3</v>
      </c>
    </row>
    <row r="3" spans="1:13">
      <c r="A3" s="6">
        <v>44411</v>
      </c>
      <c r="J3" s="1">
        <v>428982.28</v>
      </c>
      <c r="K3">
        <v>216964</v>
      </c>
      <c r="L3" s="1">
        <v>-5543</v>
      </c>
      <c r="M3">
        <v>-2.5548000000000002</v>
      </c>
    </row>
    <row r="4" spans="1:13">
      <c r="A4" s="6">
        <v>44412</v>
      </c>
      <c r="J4" s="1">
        <v>407773.25</v>
      </c>
      <c r="K4">
        <v>157353</v>
      </c>
      <c r="L4" s="1">
        <v>2844</v>
      </c>
      <c r="M4">
        <v>1.8073999999999999</v>
      </c>
    </row>
    <row r="5" spans="1:13">
      <c r="A5" s="6">
        <v>44413</v>
      </c>
      <c r="J5" s="1">
        <v>383514.64</v>
      </c>
      <c r="K5">
        <v>190161.02</v>
      </c>
      <c r="L5" s="1">
        <v>-1180</v>
      </c>
      <c r="M5">
        <v>-0.62050000000000005</v>
      </c>
    </row>
    <row r="6" spans="1:13">
      <c r="A6" s="6">
        <v>44414</v>
      </c>
      <c r="J6" s="1">
        <v>398314.84</v>
      </c>
      <c r="K6">
        <v>247438.86</v>
      </c>
      <c r="L6" s="1">
        <v>218.8</v>
      </c>
      <c r="M6">
        <v>8.8400000000000006E-2</v>
      </c>
    </row>
    <row r="7" spans="1:13">
      <c r="A7" s="6">
        <v>44417</v>
      </c>
      <c r="J7" s="1">
        <v>354194.04</v>
      </c>
      <c r="K7">
        <v>279851.99</v>
      </c>
      <c r="L7" s="1">
        <v>-18.8</v>
      </c>
      <c r="M7">
        <v>-6.7000000000000002E-3</v>
      </c>
    </row>
    <row r="8" spans="1:13">
      <c r="A8" s="6">
        <v>44418</v>
      </c>
      <c r="J8" s="1">
        <v>411295.97</v>
      </c>
      <c r="K8">
        <v>334866</v>
      </c>
      <c r="L8" s="1">
        <v>530</v>
      </c>
      <c r="M8">
        <v>0.1583</v>
      </c>
    </row>
    <row r="9" spans="1:13">
      <c r="A9" s="6">
        <v>44419</v>
      </c>
      <c r="J9" s="1">
        <v>411599.88</v>
      </c>
      <c r="K9">
        <v>299838.5</v>
      </c>
      <c r="L9" s="1">
        <v>307.5</v>
      </c>
      <c r="M9">
        <v>0.1026</v>
      </c>
    </row>
    <row r="10" spans="1:13">
      <c r="A10" s="6">
        <v>44420</v>
      </c>
      <c r="J10" s="1">
        <v>409679.53</v>
      </c>
      <c r="K10">
        <v>305083.5</v>
      </c>
      <c r="L10" s="1">
        <v>-1920</v>
      </c>
      <c r="M10">
        <v>-0.62929999999999997</v>
      </c>
    </row>
    <row r="11" spans="1:13">
      <c r="A11" s="6">
        <v>44421</v>
      </c>
      <c r="J11" s="1">
        <v>401674.82</v>
      </c>
      <c r="K11">
        <v>312203.12</v>
      </c>
      <c r="L11" s="1">
        <v>-2859.5</v>
      </c>
      <c r="M11">
        <v>-0.91590000000000005</v>
      </c>
    </row>
    <row r="12" spans="1:13">
      <c r="A12" s="6">
        <v>44424</v>
      </c>
      <c r="J12" s="1">
        <v>403321.06</v>
      </c>
      <c r="K12">
        <v>303182</v>
      </c>
      <c r="L12" s="1">
        <v>-3462</v>
      </c>
      <c r="M12">
        <v>-1.1418999999999999</v>
      </c>
    </row>
    <row r="13" spans="1:13">
      <c r="A13" s="6">
        <v>44425</v>
      </c>
      <c r="J13" s="1">
        <v>395314.64</v>
      </c>
      <c r="K13">
        <v>289618</v>
      </c>
      <c r="L13" s="1">
        <v>-7968.9</v>
      </c>
      <c r="M13">
        <v>-2.7515000000000001</v>
      </c>
    </row>
    <row r="14" spans="1:13">
      <c r="A14" s="6">
        <v>44426</v>
      </c>
      <c r="J14" s="1">
        <v>396758.63</v>
      </c>
      <c r="K14">
        <v>245890</v>
      </c>
      <c r="L14" s="1">
        <v>1536</v>
      </c>
      <c r="M14">
        <v>0.62470000000000003</v>
      </c>
    </row>
    <row r="15" spans="1:13">
      <c r="A15" s="6">
        <v>44427</v>
      </c>
      <c r="J15" s="1">
        <v>317723.65999999997</v>
      </c>
      <c r="K15">
        <v>247268.36</v>
      </c>
      <c r="L15" s="1">
        <v>1421.5</v>
      </c>
      <c r="M15">
        <v>0.57489999999999997</v>
      </c>
    </row>
    <row r="16" spans="1:13">
      <c r="A16" s="6">
        <v>44428</v>
      </c>
      <c r="J16" s="1">
        <v>353767.54</v>
      </c>
      <c r="K16">
        <v>285639.59999999998</v>
      </c>
      <c r="L16" s="1">
        <v>-4326.3999999999996</v>
      </c>
      <c r="M16">
        <v>-1.5145999999999999</v>
      </c>
    </row>
    <row r="17" spans="1:13">
      <c r="A17" s="6">
        <v>44431</v>
      </c>
      <c r="J17" s="1">
        <v>260975.73</v>
      </c>
      <c r="K17">
        <v>218346.4</v>
      </c>
      <c r="L17" s="1">
        <v>7254.8</v>
      </c>
      <c r="M17">
        <v>3.3226</v>
      </c>
    </row>
    <row r="18" spans="1:13">
      <c r="A18" s="6">
        <v>44432</v>
      </c>
      <c r="J18" s="1">
        <v>238907.54</v>
      </c>
      <c r="K18">
        <v>198768.7</v>
      </c>
      <c r="L18" s="1">
        <v>4851.3</v>
      </c>
      <c r="M18">
        <v>2.4407000000000001</v>
      </c>
    </row>
    <row r="19" spans="1:13">
      <c r="A19" s="6">
        <v>44433</v>
      </c>
      <c r="J19" s="1">
        <v>367314.17</v>
      </c>
      <c r="K19">
        <v>165377.5</v>
      </c>
      <c r="L19" s="1">
        <v>1569.8</v>
      </c>
      <c r="M19">
        <v>0.94920000000000004</v>
      </c>
    </row>
    <row r="20" spans="1:13">
      <c r="A20" s="6">
        <v>44434</v>
      </c>
      <c r="J20" s="1">
        <v>219219.5</v>
      </c>
      <c r="K20">
        <v>183110.91</v>
      </c>
      <c r="L20" s="1">
        <v>-2242</v>
      </c>
      <c r="M20">
        <v>-1.2243999999999999</v>
      </c>
    </row>
    <row r="21" spans="1:13">
      <c r="A21" s="6">
        <v>44435</v>
      </c>
      <c r="J21" s="1">
        <v>354935.94</v>
      </c>
      <c r="K21">
        <v>236698</v>
      </c>
      <c r="L21" s="1">
        <v>1110</v>
      </c>
      <c r="M21">
        <v>0.46899999999999997</v>
      </c>
    </row>
    <row r="22" spans="1:13">
      <c r="A22" s="6">
        <v>44438</v>
      </c>
      <c r="J22" s="1">
        <v>291161.09000000003</v>
      </c>
      <c r="K22">
        <v>268589.53000000003</v>
      </c>
      <c r="L22" s="1">
        <v>720</v>
      </c>
      <c r="M22">
        <v>0.2681</v>
      </c>
    </row>
    <row r="23" spans="1:13">
      <c r="A23" s="6">
        <v>44439</v>
      </c>
      <c r="J23" s="1">
        <v>365933.92</v>
      </c>
      <c r="K23">
        <v>229250</v>
      </c>
      <c r="L23" s="1">
        <v>-818.5</v>
      </c>
      <c r="M23">
        <v>-0.35699999999999998</v>
      </c>
    </row>
    <row r="24" spans="1:13">
      <c r="J24" s="1">
        <f>AVERAGE(J2:J23)</f>
        <v>362022.2131818182</v>
      </c>
      <c r="K24" s="1">
        <f>AVERAGE(K2:K23)</f>
        <v>251652.35045454549</v>
      </c>
      <c r="L24" s="1">
        <f>SUM(L2:L23)</f>
        <v>-8005.0000000000036</v>
      </c>
      <c r="M24" s="5">
        <f>L24/K24*100</f>
        <v>-3.1809756537306417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M24"/>
  <sheetViews>
    <sheetView workbookViewId="0">
      <selection activeCell="E33" sqref="E3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3">
      <c r="A2" s="6">
        <v>44378</v>
      </c>
      <c r="J2" s="1">
        <v>400968.2</v>
      </c>
      <c r="K2" s="1">
        <v>221650.6</v>
      </c>
      <c r="L2" s="1">
        <v>-3191.21</v>
      </c>
      <c r="M2" s="5">
        <v>-1.4145000000000001</v>
      </c>
    </row>
    <row r="3" spans="1:13">
      <c r="A3" s="6">
        <v>44379</v>
      </c>
      <c r="J3" s="1">
        <v>394703.57</v>
      </c>
      <c r="K3">
        <v>282622.7</v>
      </c>
      <c r="L3" s="1">
        <v>-6272.86</v>
      </c>
      <c r="M3">
        <v>-2.2845</v>
      </c>
    </row>
    <row r="4" spans="1:13">
      <c r="A4" s="6">
        <v>44382</v>
      </c>
      <c r="J4" s="1">
        <v>395945.96</v>
      </c>
      <c r="K4">
        <v>190776</v>
      </c>
      <c r="L4" s="1">
        <v>1045.7</v>
      </c>
      <c r="M4">
        <v>0.54810000000000003</v>
      </c>
    </row>
    <row r="5" spans="1:13">
      <c r="A5" s="6">
        <v>44383</v>
      </c>
      <c r="J5" s="1">
        <v>392945.76</v>
      </c>
      <c r="K5">
        <v>321998</v>
      </c>
      <c r="L5" s="1">
        <v>-2720.9</v>
      </c>
      <c r="M5">
        <v>-0.84499999999999997</v>
      </c>
    </row>
    <row r="6" spans="1:13">
      <c r="A6" s="6">
        <v>44384</v>
      </c>
      <c r="J6" s="1">
        <v>401240.56</v>
      </c>
      <c r="K6">
        <v>264214.08</v>
      </c>
      <c r="L6" s="1">
        <v>8335</v>
      </c>
      <c r="M6">
        <v>3.1545999999999998</v>
      </c>
    </row>
    <row r="7" spans="1:13">
      <c r="A7" s="6">
        <v>44385</v>
      </c>
      <c r="J7" s="1">
        <v>400854.3</v>
      </c>
      <c r="K7">
        <v>298343.01</v>
      </c>
      <c r="L7" s="1">
        <v>-344.6</v>
      </c>
      <c r="M7">
        <v>-0.11550000000000001</v>
      </c>
    </row>
    <row r="8" spans="1:13">
      <c r="A8" s="6">
        <v>44386</v>
      </c>
      <c r="J8" s="1">
        <v>358039.83</v>
      </c>
      <c r="K8">
        <v>299620.11</v>
      </c>
      <c r="L8" s="1">
        <v>1353</v>
      </c>
      <c r="M8">
        <v>0.4516</v>
      </c>
    </row>
    <row r="9" spans="1:13">
      <c r="A9" s="6">
        <v>44389</v>
      </c>
      <c r="J9" s="1">
        <v>399553.09</v>
      </c>
      <c r="K9">
        <v>315114</v>
      </c>
      <c r="L9" s="1">
        <v>7444</v>
      </c>
      <c r="M9">
        <v>2.3622999999999998</v>
      </c>
    </row>
    <row r="10" spans="1:13">
      <c r="A10" s="6">
        <v>44390</v>
      </c>
      <c r="J10" s="1">
        <v>398533.05</v>
      </c>
      <c r="K10">
        <v>266844</v>
      </c>
      <c r="L10" s="1">
        <v>-975</v>
      </c>
      <c r="M10">
        <v>-0.3654</v>
      </c>
    </row>
    <row r="11" spans="1:13">
      <c r="A11" s="6">
        <v>44391</v>
      </c>
      <c r="J11" s="1">
        <v>395001.88</v>
      </c>
      <c r="K11">
        <v>236228</v>
      </c>
      <c r="L11" s="1">
        <v>-3479</v>
      </c>
      <c r="M11">
        <v>-1.4726999999999999</v>
      </c>
    </row>
    <row r="12" spans="1:13">
      <c r="A12" s="6">
        <v>44392</v>
      </c>
      <c r="J12" s="1">
        <v>398680.85</v>
      </c>
      <c r="K12">
        <v>178125</v>
      </c>
      <c r="L12" s="1">
        <v>3721</v>
      </c>
      <c r="M12">
        <v>2.089</v>
      </c>
    </row>
    <row r="13" spans="1:13">
      <c r="A13" s="6">
        <v>44393</v>
      </c>
      <c r="J13" s="1">
        <v>215638.8</v>
      </c>
      <c r="K13">
        <v>181630.1</v>
      </c>
      <c r="L13" s="1">
        <v>-6398</v>
      </c>
      <c r="M13">
        <v>-3.5225</v>
      </c>
    </row>
    <row r="14" spans="1:13">
      <c r="A14" s="6">
        <v>44396</v>
      </c>
      <c r="J14" s="1">
        <v>391461.52</v>
      </c>
      <c r="K14">
        <v>346936</v>
      </c>
      <c r="L14" s="1">
        <v>-735.7</v>
      </c>
      <c r="M14">
        <v>-0.21210000000000001</v>
      </c>
    </row>
    <row r="15" spans="1:13">
      <c r="A15" s="6">
        <v>44397</v>
      </c>
      <c r="J15" s="1">
        <v>381325.07</v>
      </c>
      <c r="K15">
        <v>241558</v>
      </c>
      <c r="L15" s="1">
        <v>-86</v>
      </c>
      <c r="M15">
        <v>-3.56E-2</v>
      </c>
    </row>
    <row r="16" spans="1:13">
      <c r="A16" s="6">
        <v>44398</v>
      </c>
      <c r="J16" s="1">
        <v>385281.95</v>
      </c>
      <c r="K16">
        <v>248832</v>
      </c>
      <c r="L16" s="1">
        <v>3968</v>
      </c>
      <c r="M16">
        <v>1.5947</v>
      </c>
    </row>
    <row r="17" spans="1:13">
      <c r="A17" s="6">
        <v>44399</v>
      </c>
      <c r="J17" s="1">
        <v>350182.62</v>
      </c>
      <c r="K17">
        <v>260244.58</v>
      </c>
      <c r="L17" s="1">
        <v>1428</v>
      </c>
      <c r="M17">
        <v>0.54869999999999997</v>
      </c>
    </row>
    <row r="18" spans="1:13">
      <c r="A18" s="6">
        <v>44400</v>
      </c>
      <c r="J18" s="1">
        <v>321329.03999999998</v>
      </c>
      <c r="K18">
        <v>291717.36</v>
      </c>
      <c r="L18" s="1">
        <v>-5033</v>
      </c>
      <c r="M18">
        <v>-1.7253000000000001</v>
      </c>
    </row>
    <row r="19" spans="1:13">
      <c r="A19" s="6">
        <v>44403</v>
      </c>
      <c r="J19" s="1">
        <v>346532.81</v>
      </c>
      <c r="K19">
        <v>341191.62</v>
      </c>
      <c r="L19" s="1">
        <v>-10790</v>
      </c>
      <c r="M19">
        <v>-3.1623999999999999</v>
      </c>
    </row>
    <row r="20" spans="1:13">
      <c r="A20" s="6">
        <v>44404</v>
      </c>
      <c r="J20" s="1">
        <v>350194.88</v>
      </c>
      <c r="K20">
        <v>248836.5</v>
      </c>
      <c r="L20" s="1">
        <v>-10497.8</v>
      </c>
      <c r="M20">
        <v>-4.2187999999999999</v>
      </c>
    </row>
    <row r="21" spans="1:13">
      <c r="A21" s="6">
        <v>44405</v>
      </c>
      <c r="J21" s="1">
        <v>297302.5</v>
      </c>
      <c r="K21">
        <v>257045.36</v>
      </c>
      <c r="L21" s="1">
        <v>-1756.7</v>
      </c>
      <c r="M21">
        <v>-0.68340000000000001</v>
      </c>
    </row>
    <row r="22" spans="1:13">
      <c r="A22" s="6">
        <v>44406</v>
      </c>
      <c r="J22" s="1">
        <v>435117.81</v>
      </c>
      <c r="K22">
        <v>278202.5</v>
      </c>
      <c r="L22" s="1">
        <v>16747</v>
      </c>
      <c r="M22">
        <v>6.0197000000000003</v>
      </c>
    </row>
    <row r="23" spans="1:13">
      <c r="A23" s="6">
        <v>44407</v>
      </c>
      <c r="J23" s="1">
        <v>411503.17</v>
      </c>
      <c r="K23">
        <v>287799.21000000002</v>
      </c>
      <c r="L23" s="1">
        <v>-360</v>
      </c>
      <c r="M23">
        <v>-0.12509999999999999</v>
      </c>
    </row>
    <row r="24" spans="1:13">
      <c r="A24" s="6"/>
      <c r="B24">
        <f>SUM(B7:B11)/5</f>
        <v>0</v>
      </c>
      <c r="C24">
        <v>0</v>
      </c>
      <c r="D24">
        <v>0</v>
      </c>
      <c r="F24">
        <f>SUM(F7:F11)</f>
        <v>0</v>
      </c>
      <c r="G24">
        <f>SUM(G7:G11)</f>
        <v>0</v>
      </c>
      <c r="H24">
        <f>SUM(H7:H11)</f>
        <v>0</v>
      </c>
      <c r="J24" s="1">
        <f>AVERAGE(J2:J23)</f>
        <v>373742.60090909083</v>
      </c>
      <c r="K24" s="1">
        <f>AVERAGE(K2:K23)</f>
        <v>266342.21500000003</v>
      </c>
      <c r="L24" s="1">
        <f>SUM(L2:L23)</f>
        <v>-8599.07</v>
      </c>
      <c r="M24" s="5">
        <f>L24/K24*100</f>
        <v>-3.2285794424289813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N30"/>
  <sheetViews>
    <sheetView workbookViewId="0">
      <selection activeCell="A23" sqref="A23:XFD23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54296875" style="14" customWidth="1"/>
    <col min="12" max="12" width="12.453125" style="1" bestFit="1" customWidth="1"/>
    <col min="13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13" t="s">
        <v>40</v>
      </c>
      <c r="L1" s="1" t="s">
        <v>39</v>
      </c>
      <c r="M1" s="2" t="s">
        <v>38</v>
      </c>
    </row>
    <row r="2" spans="1:14">
      <c r="A2" s="6">
        <v>44348</v>
      </c>
      <c r="J2" s="1">
        <v>369566.62</v>
      </c>
      <c r="K2" s="14">
        <v>235801.1</v>
      </c>
      <c r="L2" s="1">
        <v>2159.6</v>
      </c>
      <c r="M2" s="5">
        <v>0.91590000000000005</v>
      </c>
      <c r="N2" s="12"/>
    </row>
    <row r="3" spans="1:14">
      <c r="A3" s="6">
        <v>44349</v>
      </c>
      <c r="J3" s="1">
        <v>365120.57</v>
      </c>
      <c r="K3" s="14">
        <v>296728</v>
      </c>
      <c r="L3" s="1">
        <v>-4436.1000000000004</v>
      </c>
      <c r="M3" s="5">
        <v>-1.4950000000000001</v>
      </c>
    </row>
    <row r="4" spans="1:14">
      <c r="A4" s="6">
        <v>44350</v>
      </c>
      <c r="J4" s="1">
        <v>363781.23</v>
      </c>
      <c r="K4" s="14">
        <v>259382.2</v>
      </c>
      <c r="L4" s="1">
        <v>-1330.1</v>
      </c>
      <c r="M4" s="5">
        <v>-0.51280000000000003</v>
      </c>
    </row>
    <row r="5" spans="1:14">
      <c r="A5" s="6">
        <v>44351</v>
      </c>
      <c r="J5" s="1">
        <v>366580.88</v>
      </c>
      <c r="K5" s="14">
        <v>209187.4</v>
      </c>
      <c r="L5" s="1">
        <v>2829.7</v>
      </c>
      <c r="M5" s="5">
        <v>1.3527</v>
      </c>
    </row>
    <row r="6" spans="1:14">
      <c r="A6" s="6">
        <v>44354</v>
      </c>
      <c r="J6" s="1">
        <v>418141.49</v>
      </c>
      <c r="K6" s="14">
        <v>246536.6</v>
      </c>
      <c r="L6" s="1">
        <v>1562.6</v>
      </c>
      <c r="M6" s="5">
        <v>0.63380000000000003</v>
      </c>
    </row>
    <row r="7" spans="1:14">
      <c r="A7" s="6">
        <v>44355</v>
      </c>
      <c r="J7" s="1">
        <v>414310.09</v>
      </c>
      <c r="K7" s="14">
        <v>318721.40000000002</v>
      </c>
      <c r="L7" s="1">
        <v>-3812.1</v>
      </c>
      <c r="M7" s="5">
        <v>-1.1960999999999999</v>
      </c>
    </row>
    <row r="8" spans="1:14">
      <c r="A8" s="6">
        <v>44356</v>
      </c>
      <c r="J8" s="1">
        <v>413741.94</v>
      </c>
      <c r="K8" s="14">
        <v>324161.7</v>
      </c>
      <c r="L8" s="1">
        <v>427.2</v>
      </c>
      <c r="M8" s="5">
        <v>0.1318</v>
      </c>
    </row>
    <row r="9" spans="1:14">
      <c r="A9" s="6">
        <v>44357</v>
      </c>
      <c r="J9" s="1">
        <v>417812.38</v>
      </c>
      <c r="K9" s="14">
        <v>282917</v>
      </c>
      <c r="L9" s="1">
        <v>4087.1</v>
      </c>
      <c r="M9" s="5">
        <v>1.4446000000000001</v>
      </c>
    </row>
    <row r="10" spans="1:14">
      <c r="A10" s="6">
        <v>44358</v>
      </c>
      <c r="J10" s="1">
        <v>394905.9</v>
      </c>
      <c r="K10" s="14">
        <v>322514</v>
      </c>
      <c r="L10" s="1">
        <v>-3902.2</v>
      </c>
      <c r="M10" s="5">
        <v>-1.2099</v>
      </c>
    </row>
    <row r="11" spans="1:14">
      <c r="A11" s="6">
        <v>44362</v>
      </c>
      <c r="J11" s="1">
        <v>412797.08</v>
      </c>
      <c r="K11" s="14">
        <v>329797.90000000002</v>
      </c>
      <c r="L11" s="1">
        <v>-2089.4</v>
      </c>
      <c r="M11" s="5">
        <v>-0.63349999999999995</v>
      </c>
    </row>
    <row r="12" spans="1:14">
      <c r="A12" s="6">
        <v>44363</v>
      </c>
      <c r="J12" s="1">
        <v>400806.78</v>
      </c>
      <c r="K12" s="14">
        <v>353970.5</v>
      </c>
      <c r="L12" s="1">
        <v>-8960.5</v>
      </c>
      <c r="M12" s="5">
        <v>-2.5314000000000001</v>
      </c>
    </row>
    <row r="13" spans="1:14">
      <c r="A13" s="6">
        <v>44364</v>
      </c>
      <c r="J13" s="1">
        <v>408254.99</v>
      </c>
      <c r="K13" s="14">
        <v>270435.7</v>
      </c>
      <c r="L13" s="1">
        <v>6487.1</v>
      </c>
      <c r="M13" s="5">
        <v>2.3988</v>
      </c>
    </row>
    <row r="14" spans="1:14">
      <c r="A14" s="6">
        <v>44365</v>
      </c>
      <c r="J14" s="1">
        <v>412532.63</v>
      </c>
      <c r="K14" s="14">
        <v>273539.59999999998</v>
      </c>
      <c r="L14" s="1">
        <v>2301.3000000000002</v>
      </c>
      <c r="M14" s="5">
        <v>0.84130000000000005</v>
      </c>
    </row>
    <row r="15" spans="1:14">
      <c r="A15" s="6">
        <v>44368</v>
      </c>
      <c r="J15" s="1">
        <v>412210.07</v>
      </c>
      <c r="K15">
        <v>276387.59999999998</v>
      </c>
      <c r="L15" s="1">
        <v>-319.3</v>
      </c>
      <c r="M15">
        <v>-0.11550000000000001</v>
      </c>
    </row>
    <row r="16" spans="1:14">
      <c r="A16" s="6">
        <v>44369</v>
      </c>
      <c r="J16" s="1">
        <v>413594.91</v>
      </c>
      <c r="K16">
        <v>319069.5</v>
      </c>
      <c r="L16" s="1">
        <v>1400.4</v>
      </c>
      <c r="M16">
        <v>0.43890000000000001</v>
      </c>
    </row>
    <row r="17" spans="1:14">
      <c r="A17" s="6">
        <v>44370</v>
      </c>
      <c r="J17" s="1">
        <v>416573.23</v>
      </c>
      <c r="K17">
        <v>244798.4</v>
      </c>
      <c r="L17" s="1">
        <v>3015</v>
      </c>
      <c r="M17">
        <v>1.2316</v>
      </c>
    </row>
    <row r="18" spans="1:14">
      <c r="A18" s="6">
        <v>44371</v>
      </c>
      <c r="J18" s="1">
        <v>413177.05</v>
      </c>
      <c r="K18">
        <v>315915.2</v>
      </c>
      <c r="L18" s="1">
        <v>-3368.2</v>
      </c>
      <c r="M18">
        <v>-1.0662</v>
      </c>
    </row>
    <row r="19" spans="1:14">
      <c r="A19" s="6">
        <v>44372</v>
      </c>
      <c r="J19" s="1">
        <v>412872.75</v>
      </c>
      <c r="K19">
        <v>319013.59999999998</v>
      </c>
      <c r="L19" s="1">
        <v>5398.4</v>
      </c>
      <c r="M19">
        <v>1.6921999999999999</v>
      </c>
    </row>
    <row r="20" spans="1:14">
      <c r="A20" s="6">
        <v>44375</v>
      </c>
      <c r="G20" s="5"/>
      <c r="H20" s="1"/>
      <c r="I20"/>
      <c r="J20" s="1">
        <v>421680.23</v>
      </c>
      <c r="K20">
        <v>235082.9</v>
      </c>
      <c r="L20">
        <v>3167.1</v>
      </c>
      <c r="M20">
        <v>1.3472</v>
      </c>
    </row>
    <row r="21" spans="1:14">
      <c r="A21" s="6">
        <v>44376</v>
      </c>
      <c r="G21" s="5"/>
      <c r="H21" s="1"/>
      <c r="I21"/>
      <c r="J21" s="1">
        <v>420854.97</v>
      </c>
      <c r="K21">
        <v>334427.98</v>
      </c>
      <c r="L21">
        <v>-777.6</v>
      </c>
      <c r="M21">
        <v>-0.23250000000000001</v>
      </c>
    </row>
    <row r="22" spans="1:14">
      <c r="A22" s="6">
        <v>44377</v>
      </c>
      <c r="G22" s="5"/>
      <c r="H22" s="1"/>
      <c r="I22"/>
      <c r="J22" s="1">
        <v>424153.89</v>
      </c>
      <c r="K22">
        <v>281291</v>
      </c>
      <c r="L22">
        <v>3372.42</v>
      </c>
      <c r="M22">
        <v>1.1989000000000001</v>
      </c>
    </row>
    <row r="23" spans="1:14">
      <c r="A23" s="6"/>
      <c r="B23">
        <f>SUM(B6:B10)/5</f>
        <v>0</v>
      </c>
      <c r="C23">
        <v>0</v>
      </c>
      <c r="D23">
        <v>0</v>
      </c>
      <c r="F23">
        <f>SUM(F6:F10)</f>
        <v>0</v>
      </c>
      <c r="G23">
        <f>SUM(G6:G10)</f>
        <v>0</v>
      </c>
      <c r="H23">
        <f>SUM(H6:H10)</f>
        <v>0</v>
      </c>
      <c r="J23" s="1">
        <f>AVERAGE(J2:J22)</f>
        <v>404450.93714285712</v>
      </c>
      <c r="K23" s="1">
        <f>AVERAGE(K2:K22)</f>
        <v>288079.96571428579</v>
      </c>
      <c r="L23" s="1">
        <f>SUM(L1:L22)</f>
        <v>7212.42</v>
      </c>
      <c r="M23" s="5">
        <f>L23/K23*100</f>
        <v>2.5036173487861317</v>
      </c>
    </row>
    <row r="25" spans="1:14">
      <c r="L25">
        <v>6522.77</v>
      </c>
      <c r="M25" s="1">
        <f>AVERAGE(L25,L26,L27)</f>
        <v>10335.52</v>
      </c>
      <c r="N25" s="1">
        <f>AVERAGE(L25:L30)</f>
        <v>3917.4199999999996</v>
      </c>
    </row>
    <row r="26" spans="1:14">
      <c r="L26">
        <v>16134.77</v>
      </c>
    </row>
    <row r="27" spans="1:14">
      <c r="L27">
        <v>8349.02</v>
      </c>
    </row>
    <row r="28" spans="1:14">
      <c r="L28" s="1">
        <v>-11625.1</v>
      </c>
    </row>
    <row r="29" spans="1:14">
      <c r="L29" s="1">
        <v>-2946.04</v>
      </c>
    </row>
    <row r="30" spans="1:14">
      <c r="L30" s="1">
        <v>7069.1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N38"/>
  <sheetViews>
    <sheetView workbookViewId="0">
      <selection activeCell="M38" sqref="M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10.26953125" bestFit="1" customWidth="1"/>
  </cols>
  <sheetData>
    <row r="1" spans="1:14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4">
      <c r="A2" s="6">
        <v>44317</v>
      </c>
    </row>
    <row r="3" spans="1:14">
      <c r="A3" s="6">
        <v>44318</v>
      </c>
    </row>
    <row r="4" spans="1:14">
      <c r="A4" s="6">
        <v>44319</v>
      </c>
      <c r="J4"/>
      <c r="M4" s="5"/>
    </row>
    <row r="5" spans="1:14">
      <c r="A5" s="6">
        <v>44320</v>
      </c>
    </row>
    <row r="6" spans="1:14">
      <c r="A6" s="6">
        <v>44321</v>
      </c>
    </row>
    <row r="7" spans="1:14">
      <c r="A7" s="6"/>
    </row>
    <row r="8" spans="1:14">
      <c r="A8" s="6">
        <v>44322</v>
      </c>
      <c r="C8">
        <v>52744.99</v>
      </c>
      <c r="D8">
        <v>53141.46</v>
      </c>
      <c r="G8">
        <v>-396.48</v>
      </c>
      <c r="I8" s="5">
        <v>-0.74609999999999999</v>
      </c>
      <c r="J8" s="1">
        <v>270816.58</v>
      </c>
      <c r="K8">
        <v>211425.9</v>
      </c>
      <c r="L8" s="1">
        <v>-1195.3</v>
      </c>
      <c r="M8">
        <v>-0.56540000000000001</v>
      </c>
    </row>
    <row r="9" spans="1:14">
      <c r="A9" s="6">
        <v>44323</v>
      </c>
      <c r="C9">
        <v>51853.919999999998</v>
      </c>
      <c r="D9">
        <v>52744.99</v>
      </c>
      <c r="G9">
        <v>-839.05</v>
      </c>
      <c r="I9" s="5">
        <v>-1.5908</v>
      </c>
      <c r="J9" s="1">
        <v>269379.71999999997</v>
      </c>
      <c r="K9">
        <v>229187</v>
      </c>
      <c r="L9" s="1">
        <v>-1411.4</v>
      </c>
      <c r="M9" s="5">
        <v>-0.61580000000000001</v>
      </c>
    </row>
    <row r="10" spans="1:14">
      <c r="A10" s="6"/>
      <c r="C10">
        <f>SUM(C6:C9)/2</f>
        <v>52299.455000000002</v>
      </c>
      <c r="D10">
        <f>SUM(D6:D9)/2</f>
        <v>52943.224999999999</v>
      </c>
      <c r="G10">
        <f>SUM(G6:G9)</f>
        <v>-1235.53</v>
      </c>
      <c r="H10">
        <f>SUM(H8:H9)</f>
        <v>0</v>
      </c>
      <c r="I10" s="5">
        <f>G10/D10*100</f>
        <v>-2.3336885881054656</v>
      </c>
      <c r="J10">
        <f>SUM(J6:J9)/2</f>
        <v>270098.15000000002</v>
      </c>
      <c r="K10">
        <f>SUM(K6:K9)/2</f>
        <v>220306.45</v>
      </c>
      <c r="L10" s="1">
        <f>SUM(L6:L9)</f>
        <v>-2606.6999999999998</v>
      </c>
      <c r="M10" s="5">
        <f>L10/K10*100</f>
        <v>-1.1832154709950615</v>
      </c>
    </row>
    <row r="11" spans="1:14">
      <c r="A11" s="6">
        <v>44324</v>
      </c>
    </row>
    <row r="12" spans="1:14">
      <c r="A12" s="6">
        <v>44325</v>
      </c>
    </row>
    <row r="13" spans="1:14">
      <c r="A13" s="6">
        <v>44326</v>
      </c>
      <c r="C13">
        <v>51853.919999999998</v>
      </c>
      <c r="D13">
        <v>51599.76</v>
      </c>
      <c r="G13">
        <v>-254.17</v>
      </c>
      <c r="I13" s="5">
        <v>-0.49259999999999998</v>
      </c>
      <c r="J13" s="1">
        <v>279653.94</v>
      </c>
      <c r="K13">
        <v>230066.8</v>
      </c>
      <c r="L13" s="1">
        <v>286.8</v>
      </c>
      <c r="M13">
        <v>0.12470000000000001</v>
      </c>
    </row>
    <row r="14" spans="1:14">
      <c r="A14" s="6">
        <v>44327</v>
      </c>
      <c r="C14">
        <v>46231.79</v>
      </c>
      <c r="D14">
        <v>51853.919999999998</v>
      </c>
      <c r="G14">
        <v>77.650000000000006</v>
      </c>
      <c r="I14" s="5">
        <v>0.1497</v>
      </c>
      <c r="J14">
        <v>280255.06</v>
      </c>
      <c r="K14">
        <v>237959.7</v>
      </c>
      <c r="L14" s="1">
        <v>656.7</v>
      </c>
      <c r="M14" s="5">
        <v>0.27600000000000002</v>
      </c>
    </row>
    <row r="15" spans="1:14">
      <c r="A15" s="6">
        <v>44328</v>
      </c>
      <c r="C15">
        <v>46542.3</v>
      </c>
      <c r="D15">
        <v>46231.79</v>
      </c>
      <c r="G15">
        <v>310.5</v>
      </c>
      <c r="I15" s="5">
        <v>0.67159999999999997</v>
      </c>
      <c r="J15" s="1">
        <v>281489.68</v>
      </c>
      <c r="K15">
        <v>245088.3</v>
      </c>
      <c r="L15" s="1">
        <v>1235.0999999999999</v>
      </c>
      <c r="M15">
        <v>0.50390000000000001</v>
      </c>
    </row>
    <row r="16" spans="1:14">
      <c r="A16" s="6">
        <v>44329</v>
      </c>
      <c r="C16">
        <v>45103.88</v>
      </c>
      <c r="D16">
        <v>46542.3</v>
      </c>
      <c r="G16">
        <v>-427.94</v>
      </c>
      <c r="I16" s="5">
        <v>-0.91949999999999998</v>
      </c>
      <c r="J16" s="1">
        <v>278597.86</v>
      </c>
      <c r="K16">
        <v>235865.5</v>
      </c>
      <c r="L16" s="1">
        <v>-2882.8</v>
      </c>
      <c r="M16" s="5">
        <v>-1.2222</v>
      </c>
      <c r="N16" s="12"/>
    </row>
    <row r="17" spans="1:13">
      <c r="A17" s="6">
        <v>44330</v>
      </c>
      <c r="C17">
        <v>45914.8</v>
      </c>
      <c r="D17">
        <v>45103.88</v>
      </c>
      <c r="G17">
        <v>810.92</v>
      </c>
      <c r="I17" s="5">
        <v>1.7979000000000001</v>
      </c>
      <c r="J17" s="1">
        <v>297075.5</v>
      </c>
      <c r="K17">
        <v>254312.9</v>
      </c>
      <c r="L17" s="1">
        <v>4993</v>
      </c>
      <c r="M17">
        <v>1.9633</v>
      </c>
    </row>
    <row r="18" spans="1:13">
      <c r="A18" s="6"/>
      <c r="B18">
        <f>SUM(B13:B17)/5</f>
        <v>0</v>
      </c>
      <c r="C18">
        <f>SUM(C13:C17)/5</f>
        <v>47129.338000000003</v>
      </c>
      <c r="D18">
        <f>SUM(D13:D17)/5</f>
        <v>48266.33</v>
      </c>
      <c r="F18">
        <f>SUM(F13:F17)</f>
        <v>0</v>
      </c>
      <c r="G18">
        <f>SUM(G13:G17)</f>
        <v>516.96</v>
      </c>
      <c r="H18">
        <f>SUM(H16:H17)</f>
        <v>0</v>
      </c>
      <c r="I18" s="5">
        <f>G18/D18*100</f>
        <v>1.0710571945287741</v>
      </c>
      <c r="J18">
        <f>SUM(J13:J17)/5</f>
        <v>283414.408</v>
      </c>
      <c r="K18">
        <f>SUM(K13:K17)/5</f>
        <v>240658.63999999998</v>
      </c>
      <c r="L18" s="1">
        <f>SUM(L13:L17)</f>
        <v>4288.7999999999993</v>
      </c>
      <c r="M18" s="5">
        <f>L18/K18*100</f>
        <v>1.7821092980497186</v>
      </c>
    </row>
    <row r="19" spans="1:13">
      <c r="A19" s="6">
        <v>44331</v>
      </c>
    </row>
    <row r="20" spans="1:13">
      <c r="A20" s="6">
        <v>44332</v>
      </c>
    </row>
    <row r="21" spans="1:13">
      <c r="A21" s="6">
        <v>44333</v>
      </c>
      <c r="C21">
        <v>46705.27</v>
      </c>
      <c r="D21">
        <v>45914.8</v>
      </c>
      <c r="G21">
        <v>713.61</v>
      </c>
      <c r="I21" s="5">
        <v>1.5542</v>
      </c>
      <c r="J21" s="1">
        <v>287180.42</v>
      </c>
      <c r="K21">
        <v>223809.4</v>
      </c>
      <c r="L21" s="1">
        <v>3361.6</v>
      </c>
      <c r="M21">
        <v>1.502</v>
      </c>
    </row>
    <row r="22" spans="1:13">
      <c r="A22" s="6">
        <v>44334</v>
      </c>
      <c r="C22">
        <v>42036.67</v>
      </c>
      <c r="D22">
        <v>46705.27</v>
      </c>
      <c r="G22">
        <v>-35.5</v>
      </c>
      <c r="I22" s="5">
        <v>-7.5999999999999998E-2</v>
      </c>
      <c r="J22" s="1">
        <v>287508.09000000003</v>
      </c>
      <c r="K22">
        <v>209781.2</v>
      </c>
      <c r="L22" s="1">
        <v>345.8</v>
      </c>
      <c r="M22">
        <v>0.1648</v>
      </c>
    </row>
    <row r="23" spans="1:13">
      <c r="A23" s="6">
        <v>44335</v>
      </c>
      <c r="C23">
        <v>41928.78</v>
      </c>
      <c r="D23">
        <v>42036.67</v>
      </c>
      <c r="G23">
        <v>-107.89</v>
      </c>
      <c r="I23" s="5">
        <v>-0.25669999999999998</v>
      </c>
      <c r="J23" s="1">
        <v>286918.05</v>
      </c>
      <c r="K23">
        <v>187404.9</v>
      </c>
      <c r="L23" s="1">
        <v>-576.79999999999995</v>
      </c>
      <c r="M23">
        <v>-0.30780000000000002</v>
      </c>
    </row>
    <row r="24" spans="1:13">
      <c r="A24" s="6">
        <v>44336</v>
      </c>
      <c r="C24">
        <v>41986.080000000002</v>
      </c>
      <c r="D24">
        <v>41928.78</v>
      </c>
      <c r="G24">
        <v>57.29</v>
      </c>
      <c r="I24" s="5">
        <v>0.1366</v>
      </c>
      <c r="J24" s="1">
        <v>287399.69</v>
      </c>
      <c r="K24">
        <v>209008.7</v>
      </c>
      <c r="L24" s="1">
        <v>494.8</v>
      </c>
      <c r="M24">
        <v>0.23669999999999999</v>
      </c>
    </row>
    <row r="25" spans="1:13">
      <c r="A25" s="6">
        <v>44337</v>
      </c>
      <c r="C25">
        <v>41495.85</v>
      </c>
      <c r="D25">
        <v>41986.080000000002</v>
      </c>
      <c r="G25">
        <v>-490.23</v>
      </c>
      <c r="I25" s="5">
        <v>-1.1676</v>
      </c>
      <c r="J25" s="1">
        <v>286188.42</v>
      </c>
      <c r="K25">
        <v>250057.5</v>
      </c>
      <c r="L25" s="1">
        <v>-1197.8</v>
      </c>
      <c r="M25">
        <v>-0.47899999999999998</v>
      </c>
    </row>
    <row r="26" spans="1:13">
      <c r="A26" s="6"/>
      <c r="B26">
        <f>SUM(B21:B25)/5</f>
        <v>0</v>
      </c>
      <c r="C26">
        <f>SUM(C21:C25)/5</f>
        <v>42830.53</v>
      </c>
      <c r="D26">
        <f>SUM(D21:D25)/5</f>
        <v>43714.319999999992</v>
      </c>
      <c r="F26">
        <f>SUM(F21:F25)</f>
        <v>0</v>
      </c>
      <c r="G26">
        <f>SUM(G21:G25)</f>
        <v>137.27999999999997</v>
      </c>
      <c r="H26">
        <f>SUM(H24:H25)</f>
        <v>0</v>
      </c>
      <c r="I26" s="5">
        <f>G26/D26*100</f>
        <v>0.31403896938120046</v>
      </c>
      <c r="J26">
        <f>SUM(J21:J25)/5</f>
        <v>287038.93400000001</v>
      </c>
      <c r="K26">
        <f>SUM(K21:K25)/5</f>
        <v>216012.34</v>
      </c>
      <c r="L26" s="1">
        <f>SUM(L21:L25)</f>
        <v>2427.6000000000004</v>
      </c>
      <c r="M26" s="5">
        <f>L26/K26*100</f>
        <v>1.1238246852008549</v>
      </c>
    </row>
    <row r="27" spans="1:13">
      <c r="A27" s="6">
        <v>44338</v>
      </c>
    </row>
    <row r="28" spans="1:13">
      <c r="A28" s="6">
        <v>44339</v>
      </c>
    </row>
    <row r="29" spans="1:13">
      <c r="A29" s="6">
        <v>44340</v>
      </c>
      <c r="C29">
        <v>41767.35</v>
      </c>
      <c r="D29">
        <v>41495.85</v>
      </c>
      <c r="G29">
        <v>271.49</v>
      </c>
      <c r="I29" s="5">
        <v>0.65429999999999999</v>
      </c>
      <c r="J29" s="1">
        <v>288233.01</v>
      </c>
      <c r="K29">
        <v>218947.20000000001</v>
      </c>
      <c r="L29" s="1">
        <v>2057.6</v>
      </c>
      <c r="M29">
        <v>0.93979999999999997</v>
      </c>
    </row>
    <row r="30" spans="1:13">
      <c r="A30" s="6">
        <v>44341</v>
      </c>
      <c r="C30">
        <v>43060.94</v>
      </c>
      <c r="D30">
        <v>41495.85</v>
      </c>
      <c r="G30">
        <v>1294.31</v>
      </c>
      <c r="I30" s="5">
        <v>3.1191</v>
      </c>
      <c r="J30" s="1">
        <v>292592.21000000002</v>
      </c>
      <c r="K30">
        <v>132408.4</v>
      </c>
      <c r="L30" s="1">
        <v>4431.1000000000004</v>
      </c>
      <c r="M30">
        <v>3.3464999999999998</v>
      </c>
    </row>
    <row r="31" spans="1:13">
      <c r="A31" s="6">
        <v>44342</v>
      </c>
      <c r="C31">
        <v>20204.55</v>
      </c>
      <c r="D31">
        <v>43060.94</v>
      </c>
      <c r="G31">
        <v>-115.24</v>
      </c>
      <c r="I31" s="5">
        <v>-0.2676</v>
      </c>
      <c r="J31" s="1">
        <v>292136.73</v>
      </c>
      <c r="K31">
        <v>188449.3</v>
      </c>
      <c r="L31" s="1">
        <v>-438</v>
      </c>
      <c r="M31">
        <v>-0.2324</v>
      </c>
    </row>
    <row r="32" spans="1:13">
      <c r="A32" s="6">
        <v>44343</v>
      </c>
      <c r="C32">
        <v>20341.8</v>
      </c>
      <c r="D32">
        <v>20204.55</v>
      </c>
      <c r="G32">
        <v>139.37</v>
      </c>
      <c r="I32" s="5">
        <v>0.68979999999999997</v>
      </c>
      <c r="J32" s="1">
        <v>314726.03000000003</v>
      </c>
      <c r="K32">
        <v>183115.3</v>
      </c>
      <c r="L32" s="1">
        <v>2628.9</v>
      </c>
      <c r="M32">
        <v>1.4357</v>
      </c>
    </row>
    <row r="33" spans="1:14">
      <c r="A33" s="6">
        <v>44344</v>
      </c>
      <c r="C33">
        <v>20252.02</v>
      </c>
      <c r="D33">
        <v>20341.8</v>
      </c>
      <c r="G33">
        <v>-89.79</v>
      </c>
      <c r="I33" s="5">
        <v>-0.44140000000000001</v>
      </c>
      <c r="J33" s="1">
        <v>314122.90999999997</v>
      </c>
      <c r="K33">
        <v>251310.4</v>
      </c>
      <c r="L33" s="1">
        <v>-585.9</v>
      </c>
      <c r="M33">
        <v>-0.2331</v>
      </c>
    </row>
    <row r="34" spans="1:14">
      <c r="A34" s="6"/>
      <c r="B34">
        <f>SUM(B29:B33)/5</f>
        <v>0</v>
      </c>
      <c r="C34">
        <f>SUM(C29:C33)/5</f>
        <v>29125.332000000002</v>
      </c>
      <c r="D34">
        <f>SUM(D29:D33)/5</f>
        <v>33319.797999999995</v>
      </c>
      <c r="F34">
        <f>SUM(F29:F33)</f>
        <v>0</v>
      </c>
      <c r="G34">
        <f>SUM(G29:G33)</f>
        <v>1500.1399999999999</v>
      </c>
      <c r="H34">
        <f>SUM(H32:H33)</f>
        <v>0</v>
      </c>
      <c r="I34" s="5">
        <f>G34/D34*100</f>
        <v>4.5022481828971479</v>
      </c>
      <c r="J34">
        <f>SUM(J29:J33)/5</f>
        <v>300362.17799999996</v>
      </c>
      <c r="K34">
        <f>SUM(K29:K33)/5</f>
        <v>194846.12</v>
      </c>
      <c r="L34" s="1">
        <f>SUM(L29:L33)</f>
        <v>8093.7000000000007</v>
      </c>
      <c r="M34" s="5">
        <f>L34/K34*100</f>
        <v>4.1538933390102919</v>
      </c>
    </row>
    <row r="35" spans="1:14">
      <c r="A35" s="6">
        <v>44345</v>
      </c>
    </row>
    <row r="36" spans="1:14">
      <c r="A36" s="6">
        <v>44346</v>
      </c>
    </row>
    <row r="37" spans="1:14">
      <c r="A37" s="6">
        <v>44347</v>
      </c>
      <c r="C37">
        <v>20384.36</v>
      </c>
      <c r="D37">
        <v>20252.02</v>
      </c>
      <c r="G37">
        <v>132.34</v>
      </c>
      <c r="I37" s="5">
        <v>0.65349999999999997</v>
      </c>
      <c r="J37" s="1">
        <v>367430.22</v>
      </c>
      <c r="K37">
        <v>200865</v>
      </c>
      <c r="L37" s="1">
        <v>3330.1</v>
      </c>
      <c r="M37">
        <v>1.6578999999999999</v>
      </c>
    </row>
    <row r="38" spans="1:14">
      <c r="A38" s="6"/>
      <c r="C38">
        <f>SUM(C8,C9,C13,C14,C15,C16,C17,C21,C22,C23,C24,C25,C29,C30,C31,C32,C33,C37)/17</f>
        <v>42377.015882352949</v>
      </c>
      <c r="D38">
        <f>SUM(D8,D9,D13,D14,D15,D16,D17,D21,D22,D23,D24,D25,D29,D30,D31,D32,D33,D37)/17</f>
        <v>44272.982941176466</v>
      </c>
      <c r="G38">
        <f>SUM(G8,G9,G13,G14,G15,G16,G17,G21,G22,G23,G24,G25,G29,G30,G31,G32,G33,G37)</f>
        <v>1051.1899999999998</v>
      </c>
      <c r="I38" s="5">
        <f>G38/D38*100</f>
        <v>2.3743374179161796</v>
      </c>
      <c r="K38">
        <f>SUM(K8,K9,K13,K14,K15,K16,K17,K21,K22,K23,K24,K25,K29,K30,K31,K32,K33,K37)/18</f>
        <v>216614.6333333333</v>
      </c>
      <c r="L38">
        <f>SUM(L8,L9,L13,L14,L15,L16,L17,L21,L22,L23,L24,L25,L29,L30,L31,L32,L33,L37)</f>
        <v>15533.500000000002</v>
      </c>
      <c r="M38" s="5">
        <f>L38/K38*100</f>
        <v>7.1710298427053036</v>
      </c>
      <c r="N38" s="12">
        <f>G38+L38</f>
        <v>16584.690000000002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N57"/>
  <sheetViews>
    <sheetView topLeftCell="A7" workbookViewId="0">
      <selection activeCell="N38" sqref="N38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  <col min="14" max="14" width="9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44287</v>
      </c>
      <c r="B2">
        <v>81873.73</v>
      </c>
      <c r="C2">
        <v>71203.61</v>
      </c>
      <c r="D2">
        <v>69870.09</v>
      </c>
      <c r="G2">
        <v>1333.52</v>
      </c>
      <c r="I2" s="5">
        <f t="shared" ref="I2:I3" si="0">G2/D2*100</f>
        <v>1.9085706058200296</v>
      </c>
      <c r="J2" s="1">
        <v>248497.97</v>
      </c>
      <c r="K2">
        <v>220660.5</v>
      </c>
      <c r="L2" s="1">
        <v>2657.8</v>
      </c>
      <c r="M2" s="5">
        <f t="shared" ref="M2:M3" si="1">L2/K2*100</f>
        <v>1.2044747474060833</v>
      </c>
    </row>
    <row r="3" spans="1:13">
      <c r="A3" s="6">
        <v>44288</v>
      </c>
      <c r="B3">
        <v>82889.789999999994</v>
      </c>
      <c r="C3">
        <v>69251.38</v>
      </c>
      <c r="D3">
        <v>71203.61</v>
      </c>
      <c r="G3">
        <v>1015.76</v>
      </c>
      <c r="I3" s="5">
        <f t="shared" si="0"/>
        <v>1.4265568838433895</v>
      </c>
      <c r="J3" s="1">
        <v>251400.16</v>
      </c>
      <c r="K3">
        <v>220808.3</v>
      </c>
      <c r="L3" s="1">
        <v>2923.8</v>
      </c>
      <c r="M3" s="5">
        <f t="shared" si="1"/>
        <v>1.3241350076061456</v>
      </c>
    </row>
    <row r="4" spans="1:13">
      <c r="A4" s="6"/>
      <c r="B4">
        <f>SUM(B2:B3)/2</f>
        <v>82381.759999999995</v>
      </c>
      <c r="C4">
        <f>SUM(C2:C3)/2</f>
        <v>70227.494999999995</v>
      </c>
      <c r="D4">
        <f>SUM(D2:D3)/2</f>
        <v>70536.850000000006</v>
      </c>
      <c r="F4">
        <f>SUM(F2:F3)</f>
        <v>0</v>
      </c>
      <c r="G4">
        <f>SUM(G2:G3)</f>
        <v>2349.2799999999997</v>
      </c>
      <c r="H4">
        <f>SUM(H2:H3)</f>
        <v>0</v>
      </c>
      <c r="I4" s="5">
        <f>G4/D4*100</f>
        <v>3.330571183714611</v>
      </c>
      <c r="J4">
        <f>SUM(J2,J3)/2</f>
        <v>249949.065</v>
      </c>
      <c r="K4">
        <f>SUM(K2:K3)/2</f>
        <v>220734.4</v>
      </c>
      <c r="L4" s="1">
        <f>SUM(L2:L3)</f>
        <v>5581.6</v>
      </c>
      <c r="M4" s="5">
        <f>L4/K4*100</f>
        <v>2.5286498162497555</v>
      </c>
    </row>
    <row r="5" spans="1:13">
      <c r="A5" s="6">
        <v>44289</v>
      </c>
    </row>
    <row r="6" spans="1:13">
      <c r="A6" s="6">
        <v>44290</v>
      </c>
    </row>
    <row r="7" spans="1:13">
      <c r="A7" s="6">
        <v>44291</v>
      </c>
    </row>
    <row r="8" spans="1:13">
      <c r="A8" s="6">
        <v>44292</v>
      </c>
      <c r="B8">
        <v>82754.09</v>
      </c>
      <c r="C8">
        <v>69114.460000000006</v>
      </c>
      <c r="D8">
        <v>69251.38</v>
      </c>
      <c r="G8">
        <v>-136.91999999999999</v>
      </c>
      <c r="I8" s="5">
        <f t="shared" ref="I8" si="2">G8/D8*100</f>
        <v>-0.19771447153832888</v>
      </c>
      <c r="J8" s="1">
        <v>249950.07999999999</v>
      </c>
      <c r="K8">
        <v>218557.1</v>
      </c>
      <c r="L8" s="1">
        <v>-1445.6</v>
      </c>
      <c r="M8" s="5">
        <f t="shared" ref="M8:M11" si="3">L8/K8*100</f>
        <v>-0.66142898125935967</v>
      </c>
    </row>
    <row r="9" spans="1:13">
      <c r="A9" s="6">
        <v>44293</v>
      </c>
      <c r="B9">
        <v>82142.600000000006</v>
      </c>
      <c r="C9">
        <v>68502.69</v>
      </c>
      <c r="D9">
        <v>69114.460000000006</v>
      </c>
      <c r="G9">
        <v>-611.78</v>
      </c>
      <c r="I9" s="5">
        <v>-0.88519999999999999</v>
      </c>
      <c r="J9" s="1">
        <v>250295.26</v>
      </c>
      <c r="K9">
        <v>228939.5</v>
      </c>
      <c r="L9" s="1">
        <v>364.4</v>
      </c>
      <c r="M9" s="5">
        <f t="shared" si="3"/>
        <v>0.15916868867102443</v>
      </c>
    </row>
    <row r="10" spans="1:13">
      <c r="A10" s="6">
        <v>44294</v>
      </c>
      <c r="B10">
        <v>72315.02</v>
      </c>
      <c r="C10">
        <v>66789.38</v>
      </c>
      <c r="D10">
        <v>68502.69</v>
      </c>
      <c r="G10">
        <v>172.1</v>
      </c>
      <c r="I10" s="5">
        <v>0.25119999999999998</v>
      </c>
      <c r="J10" s="1">
        <v>249841.05</v>
      </c>
      <c r="K10">
        <v>241206.6</v>
      </c>
      <c r="L10" s="1">
        <v>-431.9</v>
      </c>
      <c r="M10" s="5">
        <f t="shared" si="3"/>
        <v>-0.17905811864186136</v>
      </c>
    </row>
    <row r="11" spans="1:13">
      <c r="A11" s="6">
        <v>44295</v>
      </c>
      <c r="B11">
        <v>71418.84</v>
      </c>
      <c r="C11">
        <v>65892.83</v>
      </c>
      <c r="D11">
        <v>66789.38</v>
      </c>
      <c r="G11">
        <v>-894.93</v>
      </c>
      <c r="I11" s="5">
        <v>-1.3399000000000001</v>
      </c>
      <c r="J11" s="1">
        <v>247395.6</v>
      </c>
      <c r="K11">
        <v>234575.4</v>
      </c>
      <c r="L11" s="1">
        <v>-2446.65</v>
      </c>
      <c r="M11" s="5">
        <f t="shared" si="3"/>
        <v>-1.0430121828631649</v>
      </c>
    </row>
    <row r="12" spans="1:13">
      <c r="A12" s="6"/>
      <c r="B12">
        <f>SUM(B8:B11)/4</f>
        <v>77157.637500000012</v>
      </c>
      <c r="C12">
        <f>SUM(C8:C11)/4</f>
        <v>67574.840000000011</v>
      </c>
      <c r="D12">
        <f>SUM(D8:D11)/4</f>
        <v>68414.477500000008</v>
      </c>
      <c r="F12">
        <f>SUM(F10:F11)</f>
        <v>0</v>
      </c>
      <c r="G12">
        <f>SUM(G8:G11)</f>
        <v>-1471.5299999999997</v>
      </c>
      <c r="H12">
        <f>SUM(H10:H11)</f>
        <v>0</v>
      </c>
      <c r="I12" s="5">
        <f>G12/D12*100</f>
        <v>-2.1509043900832241</v>
      </c>
      <c r="J12">
        <f>SUM(J8:J11)/4</f>
        <v>249370.49749999997</v>
      </c>
      <c r="K12">
        <f>SUM(K8:K11)/4</f>
        <v>230819.65</v>
      </c>
      <c r="L12" s="1">
        <f>SUM(L8:L11)</f>
        <v>-3959.75</v>
      </c>
      <c r="M12" s="5">
        <f>L12/K12*100</f>
        <v>-1.7155168548258346</v>
      </c>
    </row>
    <row r="13" spans="1:13">
      <c r="A13" s="6">
        <v>44296</v>
      </c>
    </row>
    <row r="14" spans="1:13">
      <c r="A14" s="6">
        <v>44297</v>
      </c>
    </row>
    <row r="15" spans="1:13">
      <c r="A15" s="6">
        <v>44298</v>
      </c>
      <c r="C15">
        <v>64657.39</v>
      </c>
      <c r="D15">
        <v>65892.83</v>
      </c>
      <c r="G15">
        <v>-1235.45</v>
      </c>
      <c r="I15" s="5">
        <v>-1.8749</v>
      </c>
      <c r="J15" s="1">
        <v>243009.14</v>
      </c>
      <c r="K15">
        <v>235464.5</v>
      </c>
      <c r="L15" s="1">
        <v>-4387.1000000000004</v>
      </c>
      <c r="M15">
        <v>-1.8632</v>
      </c>
    </row>
    <row r="16" spans="1:13">
      <c r="A16" s="6">
        <v>44299</v>
      </c>
      <c r="C16">
        <v>64450.32</v>
      </c>
      <c r="D16">
        <v>64657.39</v>
      </c>
      <c r="G16">
        <v>-207.07</v>
      </c>
      <c r="I16" s="5">
        <v>-0.32029999999999997</v>
      </c>
      <c r="J16" s="1">
        <v>242582.7</v>
      </c>
      <c r="K16">
        <v>225036</v>
      </c>
      <c r="L16" s="1">
        <v>-415.5</v>
      </c>
      <c r="M16">
        <v>-0.18459999999999999</v>
      </c>
    </row>
    <row r="17" spans="1:13">
      <c r="A17" s="6">
        <v>44300</v>
      </c>
      <c r="C17">
        <v>65162.16</v>
      </c>
      <c r="D17">
        <v>64450.32</v>
      </c>
      <c r="G17">
        <v>711.83</v>
      </c>
      <c r="I17" s="5">
        <v>1.1045</v>
      </c>
      <c r="J17" s="1">
        <v>245637.69</v>
      </c>
      <c r="K17">
        <v>223558.5</v>
      </c>
      <c r="L17" s="1">
        <v>3066.5</v>
      </c>
      <c r="M17">
        <v>1.3716999999999999</v>
      </c>
    </row>
    <row r="18" spans="1:13">
      <c r="A18" s="6">
        <v>44301</v>
      </c>
      <c r="C18">
        <v>64805.83</v>
      </c>
      <c r="D18">
        <v>65162.16</v>
      </c>
      <c r="G18">
        <v>-356.34</v>
      </c>
      <c r="I18" s="5">
        <v>-0.54690000000000005</v>
      </c>
      <c r="J18" s="1">
        <v>243589.84</v>
      </c>
      <c r="K18">
        <v>232982.6</v>
      </c>
      <c r="L18" s="1">
        <v>-2042.7</v>
      </c>
      <c r="M18">
        <v>-0.87680000000000002</v>
      </c>
    </row>
    <row r="19" spans="1:13">
      <c r="A19" s="6">
        <v>44302</v>
      </c>
      <c r="C19">
        <v>64855.11</v>
      </c>
      <c r="D19">
        <v>64805.83</v>
      </c>
      <c r="G19">
        <v>49.28</v>
      </c>
      <c r="I19" s="5">
        <v>7.5999999999999998E-2</v>
      </c>
      <c r="J19" s="1">
        <v>265543.67</v>
      </c>
      <c r="K19">
        <v>234968.9</v>
      </c>
      <c r="L19" s="1">
        <v>1980.8</v>
      </c>
      <c r="M19">
        <v>0.84299999999999997</v>
      </c>
    </row>
    <row r="20" spans="1:13">
      <c r="A20" s="6"/>
      <c r="B20">
        <f>SUM(B15:B19)/5</f>
        <v>0</v>
      </c>
      <c r="C20">
        <f>SUM(C15:C19)/5</f>
        <v>64786.161999999997</v>
      </c>
      <c r="D20">
        <f>SUM(D15:D19)/5</f>
        <v>64993.706000000006</v>
      </c>
      <c r="F20">
        <f>SUM(F15:F19)</f>
        <v>0</v>
      </c>
      <c r="G20">
        <f>SUM(G15:G19)</f>
        <v>-1037.75</v>
      </c>
      <c r="H20">
        <f>SUM(H18:H19)</f>
        <v>0</v>
      </c>
      <c r="I20" s="5">
        <f>G20/D20*100</f>
        <v>-1.5966930705567088</v>
      </c>
      <c r="J20">
        <f>SUM(J15:J19)/5</f>
        <v>248072.60800000001</v>
      </c>
      <c r="K20">
        <f>SUM(K15:K19)/5</f>
        <v>230402.1</v>
      </c>
      <c r="L20" s="1">
        <f>SUM(L15:L19)</f>
        <v>-1798.0000000000002</v>
      </c>
      <c r="M20" s="5">
        <f>L20/K20*100</f>
        <v>-0.78037483165301014</v>
      </c>
    </row>
    <row r="21" spans="1:13">
      <c r="A21" s="6">
        <v>44303</v>
      </c>
    </row>
    <row r="22" spans="1:13">
      <c r="A22" s="6">
        <v>44304</v>
      </c>
    </row>
    <row r="23" spans="1:13">
      <c r="A23" s="6">
        <v>44305</v>
      </c>
      <c r="B23">
        <v>71733.67</v>
      </c>
      <c r="C23">
        <v>66200.67</v>
      </c>
      <c r="D23">
        <v>64855.11</v>
      </c>
      <c r="G23">
        <v>1345.55</v>
      </c>
      <c r="I23" s="5">
        <v>2.0747</v>
      </c>
      <c r="J23" s="1">
        <v>271999.55</v>
      </c>
      <c r="K23">
        <v>176364.6</v>
      </c>
      <c r="L23" s="1">
        <v>6540.4</v>
      </c>
      <c r="M23">
        <v>3.7084999999999999</v>
      </c>
    </row>
    <row r="24" spans="1:13">
      <c r="A24" s="6">
        <v>44306</v>
      </c>
      <c r="B24">
        <v>61621.15</v>
      </c>
      <c r="C24">
        <v>57150.1</v>
      </c>
      <c r="D24">
        <v>66200.67</v>
      </c>
      <c r="G24">
        <v>-112.89</v>
      </c>
      <c r="I24" s="5">
        <v>-0.17050000000000001</v>
      </c>
      <c r="J24" s="1">
        <v>271106.71999999997</v>
      </c>
      <c r="K24">
        <v>173467</v>
      </c>
      <c r="L24" s="1">
        <v>-893.96</v>
      </c>
      <c r="M24">
        <v>-0.51529999999999998</v>
      </c>
    </row>
    <row r="25" spans="1:13">
      <c r="A25" s="6">
        <v>44307</v>
      </c>
      <c r="C25">
        <v>57362.12</v>
      </c>
      <c r="D25">
        <v>57150.1</v>
      </c>
      <c r="G25">
        <v>212.01</v>
      </c>
      <c r="I25" s="5">
        <v>0.371</v>
      </c>
      <c r="J25" s="1">
        <v>281105.17</v>
      </c>
      <c r="K25">
        <v>149788.29999999999</v>
      </c>
      <c r="L25" s="1">
        <v>13.3</v>
      </c>
      <c r="M25">
        <v>8.8999999999999999E-3</v>
      </c>
    </row>
    <row r="26" spans="1:13">
      <c r="A26" s="6">
        <v>44308</v>
      </c>
      <c r="C26">
        <v>54305.1</v>
      </c>
      <c r="D26">
        <v>57362.12</v>
      </c>
      <c r="G26">
        <v>163.34</v>
      </c>
      <c r="I26" s="5">
        <v>0.2848</v>
      </c>
      <c r="J26" s="1">
        <v>281383.8</v>
      </c>
      <c r="K26">
        <v>147988</v>
      </c>
      <c r="L26" s="1">
        <v>302.7</v>
      </c>
      <c r="M26">
        <v>0.20449999999999999</v>
      </c>
    </row>
    <row r="27" spans="1:13">
      <c r="A27" s="6">
        <v>44309</v>
      </c>
      <c r="B27">
        <v>62555.69</v>
      </c>
      <c r="C27">
        <v>52832.54</v>
      </c>
      <c r="D27">
        <v>54305.1</v>
      </c>
      <c r="G27">
        <v>557.47</v>
      </c>
      <c r="I27" s="5">
        <v>1.0266</v>
      </c>
      <c r="J27" s="1">
        <v>281829.95</v>
      </c>
      <c r="K27">
        <v>160247.20000000001</v>
      </c>
      <c r="L27" s="1">
        <v>456.2</v>
      </c>
      <c r="M27">
        <v>0.28470000000000001</v>
      </c>
    </row>
    <row r="28" spans="1:13">
      <c r="A28" s="6"/>
      <c r="C28">
        <f>SUM(C23:C27)/5</f>
        <v>57570.105999999992</v>
      </c>
      <c r="D28">
        <f>SUM(D23:D27)/5</f>
        <v>59974.619999999995</v>
      </c>
      <c r="F28">
        <f>SUM(F23:F27)</f>
        <v>0</v>
      </c>
      <c r="G28">
        <f>SUM(G23:G27)</f>
        <v>2165.4799999999996</v>
      </c>
      <c r="H28">
        <f>SUM(H26:H27)</f>
        <v>0</v>
      </c>
      <c r="I28" s="5">
        <f>G28/D28*100</f>
        <v>3.610660642785231</v>
      </c>
      <c r="J28">
        <f>SUM(J23:J27)/5</f>
        <v>277485.038</v>
      </c>
      <c r="K28">
        <f>SUM(K23:K27)/5</f>
        <v>161571.01999999996</v>
      </c>
      <c r="L28" s="1">
        <f>SUM(L23:L27)</f>
        <v>6418.6399999999994</v>
      </c>
      <c r="M28" s="5">
        <f>L28/K28*100</f>
        <v>3.9726431138455407</v>
      </c>
    </row>
    <row r="29" spans="1:13">
      <c r="A29" s="6">
        <v>44310</v>
      </c>
    </row>
    <row r="30" spans="1:13">
      <c r="A30" s="6">
        <v>44311</v>
      </c>
    </row>
    <row r="31" spans="1:13">
      <c r="A31" s="6">
        <v>44312</v>
      </c>
      <c r="C31">
        <v>52416.17</v>
      </c>
      <c r="D31">
        <v>52832.54</v>
      </c>
      <c r="G31">
        <v>-416.38</v>
      </c>
      <c r="I31" s="5">
        <v>-0.78810000000000002</v>
      </c>
      <c r="J31" s="1">
        <v>280973.92</v>
      </c>
      <c r="K31">
        <v>159482.5</v>
      </c>
      <c r="L31" s="1">
        <v>-848.8</v>
      </c>
      <c r="M31">
        <v>-0.53220000000000001</v>
      </c>
    </row>
    <row r="32" spans="1:13">
      <c r="A32" s="6">
        <v>44313</v>
      </c>
      <c r="C32">
        <v>52416.17</v>
      </c>
      <c r="D32">
        <v>52553.56</v>
      </c>
      <c r="G32">
        <v>137.38</v>
      </c>
      <c r="I32" s="5">
        <v>0.26140000000000002</v>
      </c>
      <c r="J32" s="1">
        <v>280950.14</v>
      </c>
      <c r="K32">
        <v>122029.7</v>
      </c>
      <c r="L32" s="1">
        <v>-3.5</v>
      </c>
      <c r="M32" s="5">
        <v>-2.8999999999999998E-3</v>
      </c>
    </row>
    <row r="33" spans="1:14">
      <c r="A33" s="6">
        <v>44314</v>
      </c>
      <c r="C33">
        <v>52946.96</v>
      </c>
      <c r="D33">
        <v>52416.17</v>
      </c>
      <c r="G33">
        <v>393.4</v>
      </c>
      <c r="I33" s="5">
        <v>0.75049999999999994</v>
      </c>
      <c r="J33" s="1">
        <v>281757.98</v>
      </c>
      <c r="K33">
        <v>132110.9</v>
      </c>
      <c r="L33" s="1">
        <v>811.7</v>
      </c>
      <c r="M33">
        <v>0.61439999999999995</v>
      </c>
    </row>
    <row r="34" spans="1:14">
      <c r="A34" s="6">
        <v>44315</v>
      </c>
      <c r="C34">
        <v>53293.86</v>
      </c>
      <c r="D34">
        <v>52416.17</v>
      </c>
      <c r="G34">
        <v>346.9</v>
      </c>
      <c r="I34" s="5">
        <v>0.66180000000000005</v>
      </c>
      <c r="J34" s="1">
        <v>273135.23</v>
      </c>
      <c r="K34">
        <v>118045.6</v>
      </c>
      <c r="L34" s="1">
        <v>1366.93</v>
      </c>
      <c r="M34">
        <v>1.1579999999999999</v>
      </c>
    </row>
    <row r="35" spans="1:14">
      <c r="A35" s="6">
        <v>44316</v>
      </c>
      <c r="C35">
        <v>53141.46</v>
      </c>
      <c r="D35">
        <v>52946.96</v>
      </c>
      <c r="G35">
        <v>-152.4</v>
      </c>
      <c r="I35" s="5">
        <v>-0.2878</v>
      </c>
      <c r="J35" s="1">
        <v>271971.20000000001</v>
      </c>
      <c r="K35">
        <v>154999.20000000001</v>
      </c>
      <c r="L35" s="1">
        <v>-1144.9000000000001</v>
      </c>
      <c r="M35">
        <v>-0.73860000000000003</v>
      </c>
    </row>
    <row r="36" spans="1:14">
      <c r="C36">
        <f>SUM(C31:C35)/5</f>
        <v>52842.923999999999</v>
      </c>
      <c r="D36">
        <f>SUM(D31:D35)/5</f>
        <v>52633.08</v>
      </c>
      <c r="F36">
        <f>SUM(F31:F35)</f>
        <v>0</v>
      </c>
      <c r="G36">
        <f>SUM(G31:G35)</f>
        <v>308.89999999999998</v>
      </c>
      <c r="H36">
        <f>SUM(H34:H35)</f>
        <v>0</v>
      </c>
      <c r="I36" s="5">
        <f>G36/D36*100</f>
        <v>0.58689326180417323</v>
      </c>
      <c r="J36">
        <f>SUM(J31:J35)/5</f>
        <v>277757.69400000002</v>
      </c>
      <c r="K36">
        <f>SUM(K31:K35)/5</f>
        <v>137333.57999999999</v>
      </c>
      <c r="L36" s="1">
        <f>SUM(L31:L35)</f>
        <v>181.43000000000006</v>
      </c>
      <c r="M36" s="5">
        <f>L36/K36*100</f>
        <v>0.13210898601784071</v>
      </c>
    </row>
    <row r="38" spans="1:14">
      <c r="C38">
        <f>SUM(C2,C3,C8,C9,C10,C11,C15,C16,C17,C18,C19,C23,C24,C25,C26,C27,C31,C32,C33,C34,C35)/21</f>
        <v>61273.82428571429</v>
      </c>
      <c r="D38">
        <f>SUM(D2,D3,D8,D9,D10,D11,D15,D16,D17,D18,D19,D23,D24,D25,D26,D27,D31,D32,D33,D34,D35)/21</f>
        <v>62035.173333333325</v>
      </c>
      <c r="G38">
        <f>SUM(G2,G3,G8,G9,G10,G11,G15,G16,G17,G18,G19,G23,G24,G25,G26,G27,G31,G32,G33,G34,G35)</f>
        <v>2314.3799999999997</v>
      </c>
      <c r="I38" s="5">
        <f>G38/D38*100</f>
        <v>3.730754466605827</v>
      </c>
      <c r="K38">
        <f>SUM(K2,K3,K8,K9,K10,K11,K15,K16,K17,K18,K19,K23,K24,K25,K26,K27,K31,K32,K33,K34,K35)/21</f>
        <v>191013.37619047621</v>
      </c>
      <c r="L38" s="1">
        <f>SUM(L2,L3,L8,L9,L10,L11,L15,L16,L17,L18,L19,L23,L24,L25,L26,L27,L31,L32,L33,L34,L35)</f>
        <v>6423.9199999999983</v>
      </c>
      <c r="M38" s="5">
        <f>L38/K38*100</f>
        <v>3.3630733763870775</v>
      </c>
      <c r="N38" s="12">
        <f>G38+L38</f>
        <v>8738.2999999999975</v>
      </c>
    </row>
    <row r="42" spans="1:14">
      <c r="C42">
        <v>8738.2999999999993</v>
      </c>
    </row>
    <row r="43" spans="1:14">
      <c r="C43">
        <v>-12503.81</v>
      </c>
    </row>
    <row r="44" spans="1:14">
      <c r="C44">
        <v>1147.4000000000001</v>
      </c>
    </row>
    <row r="45" spans="1:14">
      <c r="C45">
        <v>6963.84</v>
      </c>
    </row>
    <row r="46" spans="1:14">
      <c r="C46">
        <v>13367.86</v>
      </c>
    </row>
    <row r="47" spans="1:14">
      <c r="C47">
        <v>5046.6400000000003</v>
      </c>
    </row>
    <row r="48" spans="1:14">
      <c r="C48">
        <v>4861.92</v>
      </c>
    </row>
    <row r="49" spans="3:3">
      <c r="C49">
        <v>-10652.23</v>
      </c>
    </row>
    <row r="50" spans="3:3">
      <c r="C50">
        <v>-163.32</v>
      </c>
    </row>
    <row r="51" spans="3:3">
      <c r="C51">
        <v>9587.07</v>
      </c>
    </row>
    <row r="52" spans="3:3">
      <c r="C52">
        <v>6641.03</v>
      </c>
    </row>
    <row r="53" spans="3:3">
      <c r="C53">
        <v>45.33</v>
      </c>
    </row>
    <row r="54" spans="3:3">
      <c r="C54">
        <v>2047.78</v>
      </c>
    </row>
    <row r="55" spans="3:3">
      <c r="C55">
        <v>-273.42</v>
      </c>
    </row>
    <row r="56" spans="3:3">
      <c r="C56">
        <v>-2.5099999999999998</v>
      </c>
    </row>
    <row r="57" spans="3:3">
      <c r="C57">
        <v>0</v>
      </c>
    </row>
  </sheetData>
  <phoneticPr fontId="22" type="noConversion"/>
  <pageMargins left="0.7" right="0.7" top="0.75" bottom="0.75" header="0.3" footer="0.3"/>
  <pageSetup paperSize="9" orientation="portrait" r:id="rId1"/>
  <ignoredErrors>
    <ignoredError sqref="G12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M42"/>
  <sheetViews>
    <sheetView topLeftCell="A16" workbookViewId="0">
      <selection activeCell="B42" sqref="B42:M4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2" max="12" width="12.453125" style="1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44256</v>
      </c>
      <c r="B2">
        <v>235270.13</v>
      </c>
      <c r="C2" s="2">
        <v>144481.22</v>
      </c>
      <c r="D2" s="2">
        <v>141884.51999999999</v>
      </c>
      <c r="F2" s="1"/>
      <c r="G2">
        <v>2258.36</v>
      </c>
      <c r="I2" s="5">
        <f t="shared" ref="I2:I6" si="0">G2/D2*100</f>
        <v>1.5916887902922745</v>
      </c>
      <c r="K2">
        <v>2744</v>
      </c>
      <c r="L2" s="1">
        <v>85</v>
      </c>
      <c r="M2" s="5">
        <f t="shared" ref="M2:M7" si="1">L2/K2*100</f>
        <v>3.0976676384839652</v>
      </c>
    </row>
    <row r="3" spans="1:13">
      <c r="A3" s="6">
        <v>44257</v>
      </c>
      <c r="B3">
        <v>233987.04</v>
      </c>
      <c r="C3">
        <v>141545.63</v>
      </c>
      <c r="D3">
        <v>144481.22</v>
      </c>
      <c r="G3">
        <v>-1288.79</v>
      </c>
      <c r="I3" s="5">
        <f t="shared" si="0"/>
        <v>-0.89201212448233747</v>
      </c>
      <c r="K3">
        <v>9534.1</v>
      </c>
      <c r="L3" s="1">
        <v>-53.55</v>
      </c>
      <c r="M3" s="5">
        <f t="shared" si="1"/>
        <v>-0.56166811759893431</v>
      </c>
    </row>
    <row r="4" spans="1:13">
      <c r="A4" s="6">
        <v>44258</v>
      </c>
      <c r="B4">
        <v>235334.7</v>
      </c>
      <c r="C4">
        <v>121781.53</v>
      </c>
      <c r="D4">
        <v>141545.63</v>
      </c>
      <c r="G4">
        <v>1341.73</v>
      </c>
      <c r="I4" s="5">
        <f t="shared" si="0"/>
        <v>0.94791340432057136</v>
      </c>
      <c r="K4">
        <v>10594.1</v>
      </c>
      <c r="L4" s="1">
        <v>185.88</v>
      </c>
      <c r="M4" s="5">
        <f t="shared" si="1"/>
        <v>1.7545615012129392</v>
      </c>
    </row>
    <row r="5" spans="1:13">
      <c r="A5" s="6">
        <v>44259</v>
      </c>
      <c r="B5">
        <v>231718.48</v>
      </c>
      <c r="C5">
        <v>107799.67</v>
      </c>
      <c r="D5">
        <v>121781.53</v>
      </c>
      <c r="G5">
        <v>-3623.24</v>
      </c>
      <c r="I5" s="5">
        <f t="shared" si="0"/>
        <v>-2.9751966492784248</v>
      </c>
      <c r="K5">
        <v>33814.300000000003</v>
      </c>
      <c r="L5" s="1">
        <v>-334.41</v>
      </c>
      <c r="M5" s="5">
        <f t="shared" si="1"/>
        <v>-0.98896029194748958</v>
      </c>
    </row>
    <row r="6" spans="1:13">
      <c r="A6" s="6">
        <v>44260</v>
      </c>
      <c r="B6">
        <v>181291.19</v>
      </c>
      <c r="C6">
        <v>107364.03</v>
      </c>
      <c r="D6">
        <v>107799.67</v>
      </c>
      <c r="G6">
        <v>-429.84</v>
      </c>
      <c r="I6" s="5">
        <f t="shared" si="0"/>
        <v>-0.39873962508419547</v>
      </c>
      <c r="K6">
        <v>41238.300000000003</v>
      </c>
      <c r="L6" s="1">
        <v>-420.61</v>
      </c>
      <c r="M6" s="5">
        <f t="shared" si="1"/>
        <v>-1.0199499009416004</v>
      </c>
    </row>
    <row r="7" spans="1:13">
      <c r="A7" s="6"/>
      <c r="B7">
        <f>SUM(B2:B6)/5</f>
        <v>223520.30800000002</v>
      </c>
      <c r="C7">
        <f>SUM(C2:C6)/5</f>
        <v>124594.416</v>
      </c>
      <c r="D7">
        <f>SUM(D2:D6)/5</f>
        <v>131498.51400000002</v>
      </c>
      <c r="F7">
        <f>SUM(F2:F6)</f>
        <v>0</v>
      </c>
      <c r="G7">
        <f>SUM(G2:G6)</f>
        <v>-1741.7799999999995</v>
      </c>
      <c r="H7">
        <f>SUM(H2:H6)</f>
        <v>0</v>
      </c>
      <c r="I7" s="5">
        <f t="shared" ref="I7" si="2">G7/D7*100</f>
        <v>-1.3245624965769569</v>
      </c>
      <c r="K7">
        <f>SUM(K2:K6)/5</f>
        <v>19584.96</v>
      </c>
      <c r="L7" s="1">
        <f>SUM(L2:L6)</f>
        <v>-537.69000000000005</v>
      </c>
      <c r="M7" s="5">
        <f t="shared" si="1"/>
        <v>-2.7454230184794866</v>
      </c>
    </row>
    <row r="8" spans="1:13">
      <c r="A8" s="6">
        <v>44261</v>
      </c>
    </row>
    <row r="9" spans="1:13">
      <c r="A9" s="6">
        <v>44262</v>
      </c>
    </row>
    <row r="10" spans="1:13">
      <c r="A10" s="6">
        <v>44263</v>
      </c>
      <c r="B10">
        <v>177449.31</v>
      </c>
      <c r="C10">
        <v>102570.05</v>
      </c>
      <c r="D10">
        <v>124594.416</v>
      </c>
      <c r="G10">
        <v>-3857.44</v>
      </c>
      <c r="I10" s="5">
        <f t="shared" ref="I10:I15" si="3">G10/D10*100</f>
        <v>-3.0959974963886023</v>
      </c>
      <c r="K10">
        <v>57983.3</v>
      </c>
      <c r="L10" s="1">
        <v>-537.69000000000005</v>
      </c>
      <c r="M10" s="5">
        <f>L10/K10*100</f>
        <v>-0.92731872797857318</v>
      </c>
    </row>
    <row r="11" spans="1:13">
      <c r="A11" s="6">
        <v>44264</v>
      </c>
      <c r="B11">
        <v>174553.39</v>
      </c>
      <c r="C11">
        <v>99669.3</v>
      </c>
      <c r="D11">
        <v>102570.05</v>
      </c>
      <c r="G11">
        <v>-2900.76</v>
      </c>
      <c r="I11" s="5">
        <f t="shared" si="3"/>
        <v>-2.8280770068845635</v>
      </c>
      <c r="K11">
        <v>65921</v>
      </c>
      <c r="L11" s="1">
        <v>-1745.37</v>
      </c>
      <c r="M11" s="5">
        <f t="shared" ref="M11:M14" si="4">L11/K11*100</f>
        <v>-2.6476691797757921</v>
      </c>
    </row>
    <row r="12" spans="1:13">
      <c r="A12" s="6">
        <v>44265</v>
      </c>
      <c r="B12">
        <v>145172.67000000001</v>
      </c>
      <c r="C12">
        <v>85578.68</v>
      </c>
      <c r="D12">
        <v>99669.3</v>
      </c>
      <c r="G12">
        <v>610.9</v>
      </c>
      <c r="I12" s="5">
        <f t="shared" si="3"/>
        <v>0.61292694942173764</v>
      </c>
      <c r="K12">
        <v>65921</v>
      </c>
      <c r="L12" s="1">
        <v>-1047.8</v>
      </c>
      <c r="M12" s="5">
        <f t="shared" si="4"/>
        <v>-1.5894783149527463</v>
      </c>
    </row>
    <row r="13" spans="1:13">
      <c r="A13" s="6">
        <v>44266</v>
      </c>
      <c r="B13">
        <v>147127.25</v>
      </c>
      <c r="C13">
        <v>87730.34</v>
      </c>
      <c r="D13">
        <v>85578.68</v>
      </c>
      <c r="G13">
        <v>1951.65</v>
      </c>
      <c r="I13" s="5">
        <f t="shared" si="3"/>
        <v>2.2805329551706106</v>
      </c>
      <c r="K13">
        <v>78588.2</v>
      </c>
      <c r="L13" s="1">
        <v>240.1</v>
      </c>
      <c r="M13" s="5">
        <f t="shared" si="4"/>
        <v>0.30551660427392408</v>
      </c>
    </row>
    <row r="14" spans="1:13">
      <c r="A14" s="6">
        <v>44267</v>
      </c>
      <c r="B14">
        <v>147127.25</v>
      </c>
      <c r="C14">
        <v>87730.34</v>
      </c>
      <c r="D14">
        <v>87730.34</v>
      </c>
      <c r="G14">
        <v>300.25</v>
      </c>
      <c r="I14" s="5">
        <f t="shared" si="3"/>
        <v>0.34224191995608361</v>
      </c>
      <c r="K14">
        <v>93784.2</v>
      </c>
      <c r="L14" s="1">
        <v>1503.02</v>
      </c>
      <c r="M14" s="5">
        <f t="shared" si="4"/>
        <v>1.6026366914682857</v>
      </c>
    </row>
    <row r="15" spans="1:13">
      <c r="A15" s="6"/>
      <c r="B15">
        <f>SUM(B10:B14)/5</f>
        <v>158285.97399999999</v>
      </c>
      <c r="C15">
        <f>SUM(C10:C14)/5</f>
        <v>92655.741999999998</v>
      </c>
      <c r="D15">
        <f>SUM(D10:D14)/5</f>
        <v>100028.5572</v>
      </c>
      <c r="F15">
        <f>SUM(F10:F14)</f>
        <v>0</v>
      </c>
      <c r="G15">
        <f>SUM(G10:G14)</f>
        <v>-3895.4000000000015</v>
      </c>
      <c r="H15">
        <f>SUM(H10:H14)</f>
        <v>0</v>
      </c>
      <c r="I15" s="5">
        <f t="shared" si="3"/>
        <v>-3.8942879004157041</v>
      </c>
      <c r="K15">
        <f>SUM(K10:K14)/5</f>
        <v>72439.540000000008</v>
      </c>
      <c r="L15" s="1">
        <f>SUM(L10:L14)</f>
        <v>-1587.7399999999998</v>
      </c>
      <c r="M15" s="5">
        <f>L15/K15*100</f>
        <v>-2.1918140286368462</v>
      </c>
    </row>
    <row r="16" spans="1:13">
      <c r="A16" s="6">
        <v>44268</v>
      </c>
    </row>
    <row r="17" spans="1:13">
      <c r="A17" s="6">
        <v>44269</v>
      </c>
    </row>
    <row r="18" spans="1:13">
      <c r="A18" s="6">
        <v>44270</v>
      </c>
      <c r="B18">
        <v>100575.5</v>
      </c>
      <c r="C18">
        <v>86168.59</v>
      </c>
      <c r="D18">
        <v>86168.59</v>
      </c>
      <c r="G18">
        <v>-2337.02</v>
      </c>
      <c r="I18" s="5">
        <f t="shared" ref="I18" si="5">G18/D18*100</f>
        <v>-2.7121483593963882</v>
      </c>
      <c r="K18">
        <v>108354.3</v>
      </c>
      <c r="L18" s="1">
        <v>-1861.58</v>
      </c>
      <c r="M18" s="5">
        <f t="shared" ref="M18:M23" si="6">L18/K18*100</f>
        <v>-1.7180490298954447</v>
      </c>
    </row>
    <row r="19" spans="1:13">
      <c r="A19" s="6">
        <v>44271</v>
      </c>
      <c r="B19">
        <v>100575.5</v>
      </c>
      <c r="C19">
        <v>86168.59</v>
      </c>
      <c r="D19">
        <v>86168.59</v>
      </c>
      <c r="G19">
        <v>482.95</v>
      </c>
      <c r="I19" s="5">
        <f t="shared" ref="I19:I23" si="7">G19/D19*100</f>
        <v>0.56047104867330422</v>
      </c>
      <c r="K19">
        <v>119793.70000000003</v>
      </c>
      <c r="L19" s="1">
        <v>129.28</v>
      </c>
      <c r="M19" s="5">
        <f t="shared" si="6"/>
        <v>0.1079188638467632</v>
      </c>
    </row>
    <row r="20" spans="1:13">
      <c r="A20" s="6">
        <v>44272</v>
      </c>
      <c r="B20">
        <v>101179.25</v>
      </c>
      <c r="C20">
        <v>86771.38</v>
      </c>
      <c r="D20">
        <v>86168.59</v>
      </c>
      <c r="G20">
        <v>602.79</v>
      </c>
      <c r="I20" s="5">
        <f t="shared" si="7"/>
        <v>0.69954724801693979</v>
      </c>
      <c r="J20" s="1">
        <v>158224.62</v>
      </c>
      <c r="K20">
        <v>86816.8</v>
      </c>
      <c r="L20" s="1">
        <v>1098.74</v>
      </c>
      <c r="M20" s="5">
        <f t="shared" si="6"/>
        <v>1.2655845412408657</v>
      </c>
    </row>
    <row r="21" spans="1:13">
      <c r="A21" s="6">
        <v>44273</v>
      </c>
      <c r="B21">
        <v>101783.73</v>
      </c>
      <c r="C21">
        <v>86483.12</v>
      </c>
      <c r="D21">
        <v>86771.38</v>
      </c>
      <c r="G21">
        <v>603.51</v>
      </c>
      <c r="I21" s="5">
        <f t="shared" si="7"/>
        <v>0.69551734684869593</v>
      </c>
      <c r="J21" s="1">
        <v>159255.79999999999</v>
      </c>
      <c r="K21">
        <v>95976.9</v>
      </c>
      <c r="L21" s="1">
        <v>1028.8499999999999</v>
      </c>
      <c r="M21" s="5">
        <f t="shared" si="6"/>
        <v>1.0719766943920881</v>
      </c>
    </row>
    <row r="22" spans="1:13">
      <c r="A22" s="6">
        <v>44274</v>
      </c>
      <c r="B22">
        <v>100001.12</v>
      </c>
      <c r="C22">
        <v>84699.42</v>
      </c>
      <c r="D22">
        <v>86483.12</v>
      </c>
      <c r="G22">
        <v>-1782.69</v>
      </c>
      <c r="I22" s="5">
        <f t="shared" si="7"/>
        <v>-2.0613155492077531</v>
      </c>
      <c r="J22" s="1">
        <v>156767.73000000001</v>
      </c>
      <c r="K22">
        <v>143030.29999999999</v>
      </c>
      <c r="L22" s="1">
        <v>-2493.06</v>
      </c>
      <c r="M22" s="5">
        <f t="shared" si="6"/>
        <v>-1.7430292742167219</v>
      </c>
    </row>
    <row r="23" spans="1:13">
      <c r="A23" s="6"/>
      <c r="B23">
        <f>SUM(B18:B22)/5</f>
        <v>100823.01999999999</v>
      </c>
      <c r="C23">
        <f>SUM(C18:C22)/5</f>
        <v>86058.22</v>
      </c>
      <c r="D23">
        <f>SUM(D18:D22)/5</f>
        <v>86352.054000000004</v>
      </c>
      <c r="F23">
        <f>SUM(F18:F22)</f>
        <v>0</v>
      </c>
      <c r="G23">
        <f>SUM(G18:G22)</f>
        <v>-2430.46</v>
      </c>
      <c r="H23">
        <f>SUM(H18:H22)</f>
        <v>0</v>
      </c>
      <c r="I23" s="5">
        <f t="shared" si="7"/>
        <v>-2.8145943117925136</v>
      </c>
      <c r="K23">
        <f>SUM(K18:K22)/5</f>
        <v>110794.4</v>
      </c>
      <c r="L23" s="1">
        <f>SUM(L18:L22)</f>
        <v>-2097.77</v>
      </c>
      <c r="M23" s="5">
        <f t="shared" si="6"/>
        <v>-1.8933899186240462</v>
      </c>
    </row>
    <row r="24" spans="1:13">
      <c r="A24" s="6">
        <v>44275</v>
      </c>
    </row>
    <row r="25" spans="1:13">
      <c r="A25" s="6">
        <v>44276</v>
      </c>
    </row>
    <row r="26" spans="1:13">
      <c r="A26" s="6">
        <v>44277</v>
      </c>
      <c r="B26">
        <v>100750.93</v>
      </c>
      <c r="C26">
        <v>85446.16</v>
      </c>
      <c r="D26">
        <v>84699.42</v>
      </c>
      <c r="G26">
        <v>825.3</v>
      </c>
      <c r="I26" s="5">
        <f>G26/D26*100</f>
        <v>0.97438683759581823</v>
      </c>
      <c r="J26" s="1">
        <v>178921.15</v>
      </c>
      <c r="K26">
        <v>139330.6</v>
      </c>
      <c r="L26" s="1">
        <v>2167.1</v>
      </c>
      <c r="M26" s="5">
        <f>L26/K26*100</f>
        <v>1.5553654401832762</v>
      </c>
    </row>
    <row r="27" spans="1:13">
      <c r="A27" s="6">
        <v>44278</v>
      </c>
      <c r="B27">
        <v>100095.84</v>
      </c>
      <c r="C27">
        <v>82616.759999999995</v>
      </c>
      <c r="D27">
        <v>85446.16</v>
      </c>
      <c r="G27">
        <v>-734.81</v>
      </c>
      <c r="I27" s="5">
        <f>G27/D27*100</f>
        <v>-0.85996842924246086</v>
      </c>
      <c r="J27" s="1">
        <v>177161.7</v>
      </c>
      <c r="K27">
        <v>170976.5</v>
      </c>
      <c r="L27" s="1">
        <v>-1737.1</v>
      </c>
      <c r="M27" s="5">
        <f>L27/K27*100</f>
        <v>-1.015987577240147</v>
      </c>
    </row>
    <row r="28" spans="1:13">
      <c r="A28" s="6">
        <v>44279</v>
      </c>
      <c r="B28">
        <v>98973.77</v>
      </c>
      <c r="C28">
        <v>81493.539999999994</v>
      </c>
      <c r="D28">
        <v>82616.759999999995</v>
      </c>
      <c r="G28">
        <v>-1123.22</v>
      </c>
      <c r="I28" s="5">
        <f>G28/D28*100</f>
        <v>-1.3595546472652766</v>
      </c>
      <c r="J28" s="1">
        <v>193698.86</v>
      </c>
      <c r="K28">
        <v>168127.4</v>
      </c>
      <c r="L28" s="1">
        <v>-3425.1</v>
      </c>
      <c r="M28" s="5">
        <f>L28/K28*100</f>
        <v>-2.037205119451083</v>
      </c>
    </row>
    <row r="29" spans="1:13">
      <c r="A29" s="6">
        <v>44280</v>
      </c>
      <c r="B29">
        <v>98987.89</v>
      </c>
      <c r="C29">
        <v>74482.63</v>
      </c>
      <c r="D29">
        <v>81493.539999999994</v>
      </c>
      <c r="G29">
        <v>12.93</v>
      </c>
      <c r="I29" s="5">
        <f>G29/D29*100</f>
        <v>1.5866288297207362E-2</v>
      </c>
      <c r="J29" s="1">
        <v>193558.2</v>
      </c>
      <c r="K29">
        <v>171719</v>
      </c>
      <c r="L29" s="1">
        <v>-105.7</v>
      </c>
      <c r="M29" s="5">
        <f>L29/K29*100</f>
        <v>-6.1554050512756309E-2</v>
      </c>
    </row>
    <row r="30" spans="1:13">
      <c r="A30" s="6">
        <v>44281</v>
      </c>
      <c r="B30">
        <v>80455.62</v>
      </c>
      <c r="C30">
        <v>75948.679999999993</v>
      </c>
      <c r="D30">
        <v>74482.63</v>
      </c>
      <c r="G30">
        <v>1466.05</v>
      </c>
      <c r="I30" s="5">
        <f>G30/D30*100</f>
        <v>1.9683112693523308</v>
      </c>
      <c r="J30" s="1">
        <v>237818.16</v>
      </c>
      <c r="K30">
        <v>164466.70000000001</v>
      </c>
      <c r="L30" s="1">
        <v>4288.8999999999996</v>
      </c>
      <c r="M30" s="5">
        <f>L30/K30*100</f>
        <v>2.6077619360028499</v>
      </c>
    </row>
    <row r="31" spans="1:13">
      <c r="A31" s="6"/>
      <c r="B31">
        <f>SUM(B26:B30)/5</f>
        <v>95852.81</v>
      </c>
      <c r="C31">
        <f>SUM(C26:C30)/5</f>
        <v>79997.553999999989</v>
      </c>
      <c r="D31">
        <f>SUM(D26:D30)/5</f>
        <v>81747.702000000005</v>
      </c>
      <c r="F31">
        <f>SUM(F26:F30)</f>
        <v>0</v>
      </c>
      <c r="G31">
        <f>SUM(G26:G30)</f>
        <v>446.24999999999989</v>
      </c>
      <c r="H31">
        <f>SUM(H26:H30)</f>
        <v>0</v>
      </c>
      <c r="I31" s="5">
        <f t="shared" ref="I31" si="8">G31/D31*100</f>
        <v>0.54588690456399602</v>
      </c>
      <c r="K31">
        <f>SUM(K26:K30)/5</f>
        <v>162924.03999999998</v>
      </c>
      <c r="L31" s="1">
        <f>SUM(L26:L30)</f>
        <v>1188.0999999999999</v>
      </c>
      <c r="M31" s="5">
        <f t="shared" ref="M31" si="9">L31/K31*100</f>
        <v>0.7292355382299629</v>
      </c>
    </row>
    <row r="32" spans="1:13">
      <c r="A32" s="6">
        <v>44282</v>
      </c>
    </row>
    <row r="33" spans="1:13">
      <c r="A33" s="6">
        <v>44283</v>
      </c>
    </row>
    <row r="34" spans="1:13">
      <c r="A34" s="6">
        <v>44284</v>
      </c>
      <c r="B34">
        <v>80623.28</v>
      </c>
      <c r="C34">
        <v>76115.47</v>
      </c>
      <c r="D34">
        <v>75948.679999999993</v>
      </c>
      <c r="G34">
        <v>166.78</v>
      </c>
      <c r="I34" s="5">
        <f t="shared" ref="I34:I38" si="10">G34/D34*100</f>
        <v>0.21959565327534331</v>
      </c>
      <c r="J34" s="1">
        <v>236449.43</v>
      </c>
      <c r="K34">
        <v>178111.2</v>
      </c>
      <c r="L34" s="1">
        <v>-1355.5</v>
      </c>
      <c r="M34" s="5">
        <f t="shared" ref="M34" si="11">L34/K34*100</f>
        <v>-0.76104141682274884</v>
      </c>
    </row>
    <row r="35" spans="1:13">
      <c r="A35" s="6">
        <v>44285</v>
      </c>
      <c r="B35">
        <v>81243.5</v>
      </c>
      <c r="C35">
        <v>72230.64</v>
      </c>
      <c r="D35">
        <v>76115.47</v>
      </c>
      <c r="G35">
        <v>619.82000000000005</v>
      </c>
      <c r="I35" s="5">
        <f t="shared" si="10"/>
        <v>0.81431540789277146</v>
      </c>
      <c r="J35" s="1">
        <v>238006.58</v>
      </c>
      <c r="K35">
        <v>196525.1</v>
      </c>
      <c r="L35" s="1">
        <v>1573.9</v>
      </c>
      <c r="M35" s="5">
        <f>L35/K35*100</f>
        <v>0.80086462238156864</v>
      </c>
    </row>
    <row r="36" spans="1:13">
      <c r="A36" s="6">
        <v>44286</v>
      </c>
      <c r="B36">
        <v>80539.89</v>
      </c>
      <c r="C36">
        <v>69870.09</v>
      </c>
      <c r="D36">
        <v>72230.64</v>
      </c>
      <c r="G36">
        <v>-703.92</v>
      </c>
      <c r="I36" s="5">
        <f t="shared" si="10"/>
        <v>-0.9745448745850791</v>
      </c>
      <c r="J36" s="1">
        <v>235847.35</v>
      </c>
      <c r="K36">
        <v>222700.7</v>
      </c>
      <c r="L36" s="1">
        <v>-2148.4</v>
      </c>
      <c r="M36" s="5">
        <f>L36/K36*100</f>
        <v>-0.96470285005839673</v>
      </c>
    </row>
    <row r="37" spans="1:13">
      <c r="A37" s="6">
        <v>44287</v>
      </c>
      <c r="B37">
        <v>81873.73</v>
      </c>
      <c r="C37">
        <v>71203.61</v>
      </c>
      <c r="D37">
        <v>69870.09</v>
      </c>
      <c r="G37">
        <v>1333.52</v>
      </c>
      <c r="I37" s="5">
        <f t="shared" si="10"/>
        <v>1.9085706058200296</v>
      </c>
      <c r="J37" s="1">
        <v>248497.97</v>
      </c>
      <c r="K37">
        <v>220660.5</v>
      </c>
      <c r="L37" s="1">
        <v>2657.8</v>
      </c>
      <c r="M37" s="5">
        <f t="shared" ref="M37:M38" si="12">L37/K37*100</f>
        <v>1.2044747474060833</v>
      </c>
    </row>
    <row r="38" spans="1:13">
      <c r="A38" s="6">
        <v>44288</v>
      </c>
      <c r="B38">
        <v>82889.789999999994</v>
      </c>
      <c r="C38">
        <v>69251.38</v>
      </c>
      <c r="D38">
        <v>71203.61</v>
      </c>
      <c r="G38">
        <v>1015.76</v>
      </c>
      <c r="I38" s="5">
        <f t="shared" si="10"/>
        <v>1.4265568838433895</v>
      </c>
      <c r="J38" s="1">
        <v>251400.16</v>
      </c>
      <c r="K38">
        <v>220808.3</v>
      </c>
      <c r="L38" s="1">
        <v>2923.8</v>
      </c>
      <c r="M38" s="5">
        <f t="shared" si="12"/>
        <v>1.3241350076061456</v>
      </c>
    </row>
    <row r="39" spans="1:13">
      <c r="A39" s="6"/>
      <c r="B39">
        <f>SUM(B34:B38)/5</f>
        <v>81434.037999999986</v>
      </c>
      <c r="C39">
        <f>SUM(C34:C38)/5</f>
        <v>71734.237999999998</v>
      </c>
      <c r="D39">
        <f>SUM(D34:D38)/5</f>
        <v>73073.698000000004</v>
      </c>
      <c r="F39">
        <f>SUM(F34:F38)</f>
        <v>0</v>
      </c>
      <c r="G39">
        <f>SUM(G34:G38)</f>
        <v>2431.96</v>
      </c>
      <c r="H39">
        <f>SUM(H34:H38)</f>
        <v>0</v>
      </c>
      <c r="I39" s="5">
        <f>G39/D39*100</f>
        <v>3.3280921406221977</v>
      </c>
      <c r="K39">
        <f>SUM(K34:K38)/5</f>
        <v>207761.16</v>
      </c>
      <c r="L39" s="1">
        <f>SUM(L34:L38)</f>
        <v>3651.6000000000004</v>
      </c>
      <c r="M39" s="5">
        <f>L39/K39*100</f>
        <v>1.7575951154681655</v>
      </c>
    </row>
    <row r="40" spans="1:13">
      <c r="A40" s="6">
        <v>44289</v>
      </c>
    </row>
    <row r="41" spans="1:13">
      <c r="A41" s="6">
        <v>44290</v>
      </c>
    </row>
    <row r="42" spans="1:13">
      <c r="B42">
        <f>SUM(B2,B3,B4,B5,B6,B10,B11,B12,B13,B14,B18,B19,B20,B21,B22,B26,B27,B28,B29,B30,B34,B35,B36)/23</f>
        <v>136296.40130434785</v>
      </c>
      <c r="C42">
        <f>SUM(C2,C3,C4,C5,C6,C10,C11,C12,C13,C14,C18,C19,C20,C21,C22,C26,C27,C28,C29,C30,C34,C35,C36)/23</f>
        <v>92815.037391304344</v>
      </c>
      <c r="D42">
        <f>SUM(D2,D3,D4,D5,D6,D10,D11,D12,D13,D14,D18,D19,D20,D21,D22,D26,D27,D29,D28,D30,D34,D35,D36)/23</f>
        <v>96627.344608695668</v>
      </c>
      <c r="G42">
        <f>SUM(G2,G3,G4,G5,G6,G10,G11,G12,G13,G14,G18,G19,G20,G21,G22,G26,G27,G28,G29,G30,G34,G35,G36)</f>
        <v>-7538.7100000000009</v>
      </c>
      <c r="H42">
        <f>SUM(H37:H41)</f>
        <v>0</v>
      </c>
      <c r="I42" s="5">
        <f>G42/D42*100</f>
        <v>-7.80183914866846</v>
      </c>
      <c r="K42">
        <f>SUM(K2,K3,K4,K5,K6,K10,K11,K12,K13,K14,K18,K19,K20,K21,K22,K26,K27,K28,K29,K30,K34,K35,K36)/23</f>
        <v>105480.50869565218</v>
      </c>
      <c r="L42" s="1">
        <f>SUM(L2,L3,L4,L5,L6,L10,L11,L12,L13,L14,L18,L19,L20,L21,L22,L26,L27,L28,L29,L30,L34,L35,L36)</f>
        <v>-4965.0999999999995</v>
      </c>
      <c r="M42" s="5">
        <f>L42/K42*100</f>
        <v>-4.7071255736223581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I34"/>
  <sheetViews>
    <sheetView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F1" s="2" t="s">
        <v>20</v>
      </c>
      <c r="G1" s="2" t="s">
        <v>10</v>
      </c>
      <c r="H1" s="2" t="s">
        <v>19</v>
      </c>
      <c r="I1" s="4" t="s">
        <v>11</v>
      </c>
    </row>
    <row r="2" spans="1:9">
      <c r="A2" s="6">
        <v>44228</v>
      </c>
      <c r="B2">
        <v>238036.01</v>
      </c>
      <c r="C2">
        <v>164254.16</v>
      </c>
      <c r="D2">
        <v>162701.5</v>
      </c>
      <c r="F2">
        <v>1573.76</v>
      </c>
      <c r="G2">
        <v>1552.66</v>
      </c>
      <c r="I2" s="5">
        <f t="shared" ref="I2:I7" si="0">G2/D2*100</f>
        <v>0.95429974523898076</v>
      </c>
    </row>
    <row r="3" spans="1:9">
      <c r="A3" s="6">
        <v>44229</v>
      </c>
      <c r="B3">
        <v>240484.06</v>
      </c>
      <c r="C3">
        <v>161171.70000000001</v>
      </c>
      <c r="D3">
        <v>164254.16</v>
      </c>
      <c r="F3">
        <v>2448.04</v>
      </c>
      <c r="G3">
        <v>2448.6999999999998</v>
      </c>
      <c r="I3" s="5">
        <f t="shared" si="0"/>
        <v>1.4907993806671318</v>
      </c>
    </row>
    <row r="4" spans="1:9">
      <c r="A4" s="6">
        <v>44230</v>
      </c>
      <c r="B4">
        <v>239645.11</v>
      </c>
      <c r="C4">
        <v>153949.04</v>
      </c>
      <c r="D4">
        <v>161171.70000000001</v>
      </c>
      <c r="F4">
        <v>-838.95</v>
      </c>
      <c r="G4">
        <v>-844.91</v>
      </c>
      <c r="I4" s="5">
        <f t="shared" si="0"/>
        <v>-0.52422975001194372</v>
      </c>
    </row>
    <row r="5" spans="1:9">
      <c r="A5" s="6">
        <v>44231</v>
      </c>
      <c r="B5">
        <v>239227.84</v>
      </c>
      <c r="C5">
        <v>167521.74</v>
      </c>
      <c r="D5">
        <v>153949.04</v>
      </c>
      <c r="F5">
        <v>-417.28</v>
      </c>
      <c r="G5">
        <v>-422.81</v>
      </c>
      <c r="I5" s="5">
        <f t="shared" si="0"/>
        <v>-0.27464282986110211</v>
      </c>
    </row>
    <row r="6" spans="1:9">
      <c r="A6" s="6">
        <v>44232</v>
      </c>
      <c r="B6">
        <v>238383.6</v>
      </c>
      <c r="C6">
        <v>175171.83</v>
      </c>
      <c r="D6">
        <v>167521.74</v>
      </c>
      <c r="F6">
        <v>-844.24</v>
      </c>
      <c r="G6">
        <v>-845.12</v>
      </c>
      <c r="I6" s="5">
        <f t="shared" si="0"/>
        <v>-0.50448377625495056</v>
      </c>
    </row>
    <row r="7" spans="1:9">
      <c r="A7" s="6"/>
      <c r="B7">
        <f>SUM(B2:B6)/5</f>
        <v>239155.32399999996</v>
      </c>
      <c r="C7">
        <f>SUM(C2:C6)/5</f>
        <v>164413.69399999999</v>
      </c>
      <c r="D7">
        <f>SUM(D2:D6)/5</f>
        <v>161919.628</v>
      </c>
      <c r="F7">
        <f>SUM(F2:F6)</f>
        <v>1921.3300000000006</v>
      </c>
      <c r="G7">
        <f>SUM(G2:G6)</f>
        <v>1888.52</v>
      </c>
      <c r="H7">
        <f>SUM(H2:H6)</f>
        <v>0</v>
      </c>
      <c r="I7" s="5">
        <f t="shared" si="0"/>
        <v>1.166331730949876</v>
      </c>
    </row>
    <row r="8" spans="1:9">
      <c r="A8" s="6">
        <v>44233</v>
      </c>
    </row>
    <row r="9" spans="1:9">
      <c r="A9" s="6">
        <v>44234</v>
      </c>
    </row>
    <row r="10" spans="1:9">
      <c r="A10" s="6">
        <v>44235</v>
      </c>
      <c r="B10">
        <v>241079.12</v>
      </c>
      <c r="C10">
        <v>177666.72</v>
      </c>
      <c r="D10">
        <v>175171.83</v>
      </c>
      <c r="G10">
        <v>2681.56</v>
      </c>
      <c r="I10" s="5">
        <f t="shared" ref="I10:I13" si="1">G10/D10*100</f>
        <v>1.5308169127421916</v>
      </c>
    </row>
    <row r="11" spans="1:9">
      <c r="A11" s="6">
        <v>44236</v>
      </c>
      <c r="B11">
        <v>245659.54</v>
      </c>
      <c r="C11">
        <v>205242.87</v>
      </c>
      <c r="D11">
        <v>177666.72</v>
      </c>
      <c r="G11">
        <v>4576.1499999999996</v>
      </c>
      <c r="I11" s="5">
        <f t="shared" si="1"/>
        <v>2.5756934106736478</v>
      </c>
    </row>
    <row r="12" spans="1:9">
      <c r="A12" s="6">
        <v>44237</v>
      </c>
      <c r="B12">
        <v>249229.69</v>
      </c>
      <c r="C12">
        <v>208809.09</v>
      </c>
      <c r="D12">
        <v>205242.87</v>
      </c>
      <c r="G12">
        <v>3566.21</v>
      </c>
      <c r="I12" s="5">
        <f t="shared" si="1"/>
        <v>1.7375560963457586</v>
      </c>
    </row>
    <row r="13" spans="1:9">
      <c r="A13" s="6"/>
      <c r="B13">
        <f>SUM(B8:B12)/3</f>
        <v>245322.78333333335</v>
      </c>
      <c r="C13">
        <f>SUM(C8:C12)/3</f>
        <v>197239.55999999997</v>
      </c>
      <c r="D13">
        <f>SUM(D8:D12)/3</f>
        <v>186027.13999999998</v>
      </c>
      <c r="F13">
        <f>SUM(F8:F12)</f>
        <v>0</v>
      </c>
      <c r="G13">
        <f>SUM(G8:G12)</f>
        <v>10823.919999999998</v>
      </c>
      <c r="H13">
        <f>SUM(H8:H12)</f>
        <v>0</v>
      </c>
      <c r="I13" s="5">
        <f t="shared" si="1"/>
        <v>5.8184628328963175</v>
      </c>
    </row>
    <row r="14" spans="1:9">
      <c r="A14" s="6">
        <v>44238</v>
      </c>
    </row>
    <row r="15" spans="1:9">
      <c r="A15" s="6">
        <v>44239</v>
      </c>
    </row>
    <row r="16" spans="1:9">
      <c r="A16" s="6">
        <v>44240</v>
      </c>
    </row>
    <row r="17" spans="1:9">
      <c r="A17" s="6">
        <v>44241</v>
      </c>
    </row>
    <row r="18" spans="1:9">
      <c r="A18" s="6">
        <v>44242</v>
      </c>
    </row>
    <row r="19" spans="1:9">
      <c r="A19" s="6">
        <v>44243</v>
      </c>
    </row>
    <row r="20" spans="1:9">
      <c r="A20" s="6">
        <v>44244</v>
      </c>
    </row>
    <row r="21" spans="1:9">
      <c r="A21" s="6">
        <v>44245</v>
      </c>
      <c r="B21">
        <v>248666.85</v>
      </c>
      <c r="C21">
        <v>200236.96</v>
      </c>
      <c r="D21">
        <v>208809.09</v>
      </c>
      <c r="G21">
        <v>-584.24</v>
      </c>
      <c r="I21" s="5">
        <f t="shared" ref="I21:I23" si="2">G21/D21*100</f>
        <v>-0.27979624833382494</v>
      </c>
    </row>
    <row r="22" spans="1:9">
      <c r="A22" s="6">
        <v>44246</v>
      </c>
      <c r="B22">
        <v>248015.29</v>
      </c>
      <c r="C22">
        <v>195374.49</v>
      </c>
      <c r="D22">
        <v>200236.96</v>
      </c>
      <c r="G22">
        <v>-654.16</v>
      </c>
      <c r="I22" s="5">
        <f t="shared" si="2"/>
        <v>-0.32669293421154616</v>
      </c>
    </row>
    <row r="23" spans="1:9">
      <c r="A23" s="6"/>
      <c r="B23">
        <f>SUM(B18:B22)/2</f>
        <v>248341.07</v>
      </c>
      <c r="C23">
        <f>SUM(C18:C22)/2</f>
        <v>197805.72499999998</v>
      </c>
      <c r="D23">
        <f>SUM(D18:D22)/2</f>
        <v>204523.02499999999</v>
      </c>
      <c r="F23">
        <f>SUM(F18:F22)</f>
        <v>0</v>
      </c>
      <c r="G23">
        <f>SUM(G18:G22)</f>
        <v>-1238.4000000000001</v>
      </c>
      <c r="H23">
        <f>SUM(H18:H22)</f>
        <v>0</v>
      </c>
      <c r="I23" s="5">
        <f t="shared" si="2"/>
        <v>-0.60550639714037091</v>
      </c>
    </row>
    <row r="24" spans="1:9">
      <c r="A24" s="6">
        <v>44247</v>
      </c>
    </row>
    <row r="25" spans="1:9">
      <c r="A25" s="6">
        <v>44248</v>
      </c>
    </row>
    <row r="26" spans="1:9">
      <c r="A26" s="6">
        <v>44249</v>
      </c>
      <c r="B26">
        <v>242685.02</v>
      </c>
      <c r="C26">
        <v>162695.51</v>
      </c>
      <c r="D26">
        <v>195374.49</v>
      </c>
      <c r="G26">
        <v>-5338.18</v>
      </c>
      <c r="I26" s="5">
        <f t="shared" ref="I26:I30" si="3">G26/D26*100</f>
        <v>-2.7322809646233757</v>
      </c>
    </row>
    <row r="27" spans="1:9">
      <c r="A27" s="6">
        <v>44250</v>
      </c>
      <c r="B27">
        <v>242112.11</v>
      </c>
      <c r="C27">
        <v>163379.64000000001</v>
      </c>
      <c r="D27">
        <v>162695.51</v>
      </c>
      <c r="G27">
        <v>-577.67999999999995</v>
      </c>
      <c r="I27" s="5">
        <f t="shared" si="3"/>
        <v>-0.35506818842142596</v>
      </c>
    </row>
    <row r="28" spans="1:9">
      <c r="A28" s="6">
        <v>44251</v>
      </c>
      <c r="B28">
        <v>237257.81</v>
      </c>
      <c r="C28">
        <v>159088.54999999999</v>
      </c>
      <c r="D28">
        <v>163379.64000000001</v>
      </c>
      <c r="G28">
        <v>-4858.92</v>
      </c>
      <c r="I28" s="5">
        <f t="shared" si="3"/>
        <v>-2.9740058185952667</v>
      </c>
    </row>
    <row r="29" spans="1:9">
      <c r="A29" s="6">
        <v>44252</v>
      </c>
      <c r="B29">
        <v>236689.25</v>
      </c>
      <c r="C29">
        <v>144640.23000000001</v>
      </c>
      <c r="D29">
        <v>159088.54999999999</v>
      </c>
      <c r="G29">
        <v>-33.72</v>
      </c>
      <c r="I29" s="5">
        <f t="shared" si="3"/>
        <v>-2.1195742874015763E-2</v>
      </c>
    </row>
    <row r="30" spans="1:9">
      <c r="A30" s="6">
        <v>44253</v>
      </c>
      <c r="B30">
        <v>232996.36</v>
      </c>
      <c r="C30">
        <v>141884.51999999999</v>
      </c>
      <c r="D30">
        <v>144640.23000000001</v>
      </c>
      <c r="G30">
        <v>-3691.96</v>
      </c>
      <c r="I30" s="5">
        <f t="shared" si="3"/>
        <v>-2.5525125340301242</v>
      </c>
    </row>
    <row r="31" spans="1:9">
      <c r="A31" s="6"/>
      <c r="B31">
        <f>SUM(B26:B30)/5</f>
        <v>238348.10999999996</v>
      </c>
      <c r="C31">
        <f>SUM(C26:C30)/5</f>
        <v>154337.69</v>
      </c>
      <c r="D31">
        <f>SUM(D26:D30)/5</f>
        <v>165035.68399999998</v>
      </c>
      <c r="F31">
        <f>SUM(F26:F30)</f>
        <v>0</v>
      </c>
      <c r="G31">
        <f>SUM(G26:G30)</f>
        <v>-14500.46</v>
      </c>
      <c r="H31">
        <f>SUM(H26:H30)</f>
        <v>0</v>
      </c>
      <c r="I31" s="5">
        <f t="shared" ref="I31" si="4">G31/D31*100</f>
        <v>-8.7862574011569521</v>
      </c>
    </row>
    <row r="32" spans="1:9">
      <c r="A32" s="6">
        <v>44254</v>
      </c>
    </row>
    <row r="33" spans="1:9">
      <c r="A33" s="6">
        <v>44255</v>
      </c>
    </row>
    <row r="34" spans="1:9">
      <c r="B34" s="2">
        <f>SUM(B7,B13,B23,B31)/4</f>
        <v>242791.82183333332</v>
      </c>
      <c r="C34" s="2">
        <f>SUM(C7,C13,C23,C31)/4</f>
        <v>178449.16725</v>
      </c>
      <c r="D34" s="2">
        <f>SUM(D7,D13,D23,D31)/4</f>
        <v>179376.36924999999</v>
      </c>
      <c r="F34" s="1">
        <f t="shared" ref="F34" si="5">G34+H34</f>
        <v>-3026.42</v>
      </c>
      <c r="G34">
        <f>SUM(G7,G13,G23,G31)</f>
        <v>-3026.42</v>
      </c>
      <c r="H34">
        <f>SUM(H6,H14,H22,H30)</f>
        <v>0</v>
      </c>
      <c r="I34" s="5">
        <f>G34/C34*100</f>
        <v>-1.6959563592471738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I51"/>
  <sheetViews>
    <sheetView topLeftCell="A10" workbookViewId="0">
      <selection activeCell="B34" sqref="B34"/>
    </sheetView>
  </sheetViews>
  <sheetFormatPr defaultRowHeight="14"/>
  <cols>
    <col min="1" max="1" width="10.26953125" bestFit="1" customWidth="1"/>
    <col min="6" max="6" width="10.26953125" bestFit="1" customWidth="1"/>
    <col min="9" max="9" width="9.26953125" style="5" bestFit="1" customWidth="1"/>
  </cols>
  <sheetData>
    <row r="1" spans="1:9">
      <c r="B1" s="2" t="s">
        <v>12</v>
      </c>
      <c r="C1" s="2" t="s">
        <v>18</v>
      </c>
      <c r="D1" s="2" t="s">
        <v>9</v>
      </c>
      <c r="G1" s="2" t="s">
        <v>10</v>
      </c>
      <c r="H1" s="2"/>
      <c r="I1" s="4" t="s">
        <v>11</v>
      </c>
    </row>
    <row r="2" spans="1:9">
      <c r="A2" s="6">
        <v>44200</v>
      </c>
      <c r="C2">
        <v>222851.84</v>
      </c>
      <c r="D2">
        <v>194013.76</v>
      </c>
      <c r="F2" s="1">
        <f>G2+H2</f>
        <v>3173.17</v>
      </c>
      <c r="G2">
        <v>3167.96</v>
      </c>
      <c r="H2">
        <v>5.21</v>
      </c>
      <c r="I2" s="5">
        <f>G2/D2*100</f>
        <v>1.6328532574184429</v>
      </c>
    </row>
    <row r="3" spans="1:9">
      <c r="A3" s="6">
        <v>44201</v>
      </c>
      <c r="C3">
        <v>226343.62</v>
      </c>
      <c r="D3">
        <v>197281.73</v>
      </c>
      <c r="F3" s="1">
        <f t="shared" ref="F3:F7" si="0">G3+H3</f>
        <v>3491.77</v>
      </c>
      <c r="G3">
        <v>3490.6</v>
      </c>
      <c r="H3">
        <v>1.17</v>
      </c>
      <c r="I3" s="5">
        <f t="shared" ref="I3:I5" si="1">G3/D3*100</f>
        <v>1.7693478255690478</v>
      </c>
    </row>
    <row r="4" spans="1:9">
      <c r="A4" s="6">
        <v>44202</v>
      </c>
      <c r="C4">
        <v>226805.66</v>
      </c>
      <c r="D4">
        <v>185730.9</v>
      </c>
      <c r="F4" s="1">
        <f t="shared" si="0"/>
        <v>462.04</v>
      </c>
      <c r="G4">
        <v>460.8</v>
      </c>
      <c r="H4">
        <v>1.24</v>
      </c>
      <c r="I4" s="5">
        <f t="shared" si="1"/>
        <v>0.24810088143652995</v>
      </c>
    </row>
    <row r="5" spans="1:9">
      <c r="A5" s="6">
        <v>44203</v>
      </c>
      <c r="C5">
        <v>228282.2</v>
      </c>
      <c r="D5">
        <v>185664.2</v>
      </c>
      <c r="F5" s="1">
        <f t="shared" si="0"/>
        <v>1476.54</v>
      </c>
      <c r="G5">
        <v>1474.72</v>
      </c>
      <c r="H5">
        <v>1.82</v>
      </c>
      <c r="I5" s="5">
        <f t="shared" si="1"/>
        <v>0.79429421503984066</v>
      </c>
    </row>
    <row r="6" spans="1:9">
      <c r="A6" s="6">
        <v>44204</v>
      </c>
      <c r="C6">
        <v>228079.17</v>
      </c>
      <c r="D6">
        <v>185188.2</v>
      </c>
      <c r="F6" s="1">
        <f t="shared" si="0"/>
        <v>-203.04000000000002</v>
      </c>
      <c r="G6">
        <v>-204.83</v>
      </c>
      <c r="H6">
        <v>1.79</v>
      </c>
      <c r="I6" s="5">
        <f>G6/D6*100</f>
        <v>-0.11060639932781895</v>
      </c>
    </row>
    <row r="7" spans="1:9">
      <c r="A7" s="6">
        <v>44204</v>
      </c>
      <c r="C7">
        <f>SUM(C2:C6)/5</f>
        <v>226472.49799999999</v>
      </c>
      <c r="D7">
        <f>SUM(D2:D6)/5</f>
        <v>189575.758</v>
      </c>
      <c r="F7" s="1">
        <f t="shared" si="0"/>
        <v>8400.48</v>
      </c>
      <c r="G7">
        <f>SUM(G2:G6)</f>
        <v>8389.25</v>
      </c>
      <c r="H7">
        <f>SUM(H2:H6)</f>
        <v>11.23</v>
      </c>
      <c r="I7" s="5">
        <f>G7/D7*100</f>
        <v>4.4252757253910069</v>
      </c>
    </row>
    <row r="8" spans="1:9">
      <c r="A8" s="6">
        <v>44205</v>
      </c>
    </row>
    <row r="9" spans="1:9">
      <c r="A9" s="6">
        <v>44206</v>
      </c>
    </row>
    <row r="10" spans="1:9">
      <c r="A10" s="6">
        <v>44207</v>
      </c>
      <c r="C10">
        <v>185016.92</v>
      </c>
      <c r="D10">
        <v>185517.14</v>
      </c>
      <c r="F10" s="1">
        <f>G10+H10</f>
        <v>-919.07</v>
      </c>
      <c r="G10">
        <v>-935.62</v>
      </c>
      <c r="H10">
        <v>16.55</v>
      </c>
      <c r="I10" s="5">
        <f t="shared" ref="I10:I14" si="2">G10/D10*100</f>
        <v>-0.50433075887219903</v>
      </c>
    </row>
    <row r="11" spans="1:9">
      <c r="A11" s="6">
        <v>44208</v>
      </c>
      <c r="C11">
        <v>176713.29</v>
      </c>
      <c r="D11">
        <v>185016.92</v>
      </c>
      <c r="F11" s="1">
        <f t="shared" ref="F11:F15" si="3">G11+H11</f>
        <v>4422.71</v>
      </c>
      <c r="G11">
        <v>4420.7</v>
      </c>
      <c r="H11">
        <v>2.0099999999999998</v>
      </c>
      <c r="I11" s="5">
        <f t="shared" si="2"/>
        <v>2.3893490389960008</v>
      </c>
    </row>
    <row r="12" spans="1:9">
      <c r="A12" s="6">
        <v>44209</v>
      </c>
      <c r="C12">
        <v>173637.16</v>
      </c>
      <c r="D12">
        <v>176713.29</v>
      </c>
      <c r="F12" s="1">
        <f t="shared" si="3"/>
        <v>-420.3</v>
      </c>
      <c r="G12">
        <v>-422.3</v>
      </c>
      <c r="H12">
        <v>2</v>
      </c>
      <c r="I12" s="5">
        <f t="shared" si="2"/>
        <v>-0.23897466908119924</v>
      </c>
    </row>
    <row r="13" spans="1:9">
      <c r="A13" s="6">
        <v>44210</v>
      </c>
      <c r="C13">
        <v>169616.79</v>
      </c>
      <c r="D13">
        <v>173637.16</v>
      </c>
      <c r="F13" s="1">
        <f t="shared" si="3"/>
        <v>-1814.05</v>
      </c>
      <c r="G13">
        <v>-1816.05</v>
      </c>
      <c r="H13">
        <v>2</v>
      </c>
      <c r="I13" s="5">
        <f t="shared" si="2"/>
        <v>-1.0458878733100678</v>
      </c>
    </row>
    <row r="14" spans="1:9">
      <c r="A14" s="6">
        <v>44211</v>
      </c>
      <c r="B14">
        <v>238882.29</v>
      </c>
      <c r="C14">
        <v>162555.70000000001</v>
      </c>
      <c r="D14">
        <v>169616.79</v>
      </c>
      <c r="F14" s="1">
        <f t="shared" si="3"/>
        <v>-466.19</v>
      </c>
      <c r="G14">
        <v>-468.66</v>
      </c>
      <c r="H14">
        <v>2.4700000000000002</v>
      </c>
      <c r="I14" s="5">
        <f t="shared" si="2"/>
        <v>-0.27630519360730738</v>
      </c>
    </row>
    <row r="15" spans="1:9">
      <c r="A15" s="6">
        <v>44211</v>
      </c>
      <c r="C15">
        <f>SUM(C10:C14)/5</f>
        <v>173507.97200000001</v>
      </c>
      <c r="D15">
        <f>SUM(D10:D14)/5</f>
        <v>178100.26000000004</v>
      </c>
      <c r="F15" s="1">
        <f t="shared" si="3"/>
        <v>803.09999999999968</v>
      </c>
      <c r="G15">
        <f>SUM(G10:G14)</f>
        <v>778.06999999999971</v>
      </c>
      <c r="H15">
        <f>SUM(H10:H14)</f>
        <v>25.03</v>
      </c>
      <c r="I15" s="5">
        <f>G15/D15*100</f>
        <v>0.43687190574567358</v>
      </c>
    </row>
    <row r="16" spans="1:9">
      <c r="A16" s="6">
        <v>44212</v>
      </c>
    </row>
    <row r="17" spans="1:9">
      <c r="A17" s="6">
        <v>44213</v>
      </c>
    </row>
    <row r="18" spans="1:9">
      <c r="A18" s="6">
        <v>44214</v>
      </c>
      <c r="B18">
        <v>242193.92000000001</v>
      </c>
      <c r="C18">
        <v>164916.76999999999</v>
      </c>
      <c r="D18">
        <v>162555.70000000001</v>
      </c>
      <c r="F18" s="1">
        <f>G18+H18</f>
        <v>3311.6299999999997</v>
      </c>
      <c r="G18">
        <v>3302.14</v>
      </c>
      <c r="H18">
        <v>9.49</v>
      </c>
      <c r="I18" s="5">
        <f t="shared" ref="I18:I23" si="4">G18/D18*100</f>
        <v>2.0313898559078516</v>
      </c>
    </row>
    <row r="19" spans="1:9">
      <c r="A19" s="6">
        <v>44215</v>
      </c>
      <c r="B19">
        <v>240002.07</v>
      </c>
      <c r="C19">
        <v>137122.72</v>
      </c>
      <c r="D19">
        <v>164916.76999999999</v>
      </c>
      <c r="F19" s="1">
        <f t="shared" ref="F19:F23" si="5">G19+H19</f>
        <v>-1906.3400000000001</v>
      </c>
      <c r="G19">
        <v>-1909.38</v>
      </c>
      <c r="H19">
        <v>3.04</v>
      </c>
      <c r="I19" s="5">
        <f t="shared" si="4"/>
        <v>-1.1577840143243165</v>
      </c>
    </row>
    <row r="20" spans="1:9">
      <c r="A20" s="6">
        <v>44216</v>
      </c>
      <c r="B20">
        <v>241718.73</v>
      </c>
      <c r="C20">
        <v>142333.87</v>
      </c>
      <c r="D20">
        <v>137122.72</v>
      </c>
      <c r="F20" s="1">
        <f t="shared" si="5"/>
        <v>1716.66</v>
      </c>
      <c r="G20">
        <v>1711.15</v>
      </c>
      <c r="H20">
        <v>5.51</v>
      </c>
      <c r="I20" s="5">
        <f t="shared" si="4"/>
        <v>1.247896774509724</v>
      </c>
    </row>
    <row r="21" spans="1:9">
      <c r="A21" s="6">
        <v>44217</v>
      </c>
      <c r="B21">
        <v>243467.46</v>
      </c>
      <c r="C21">
        <v>140551.12</v>
      </c>
      <c r="D21">
        <v>142333.87</v>
      </c>
      <c r="F21" s="1">
        <f t="shared" si="5"/>
        <v>1748.72</v>
      </c>
      <c r="G21">
        <v>1743.95</v>
      </c>
      <c r="H21">
        <v>4.7699999999999996</v>
      </c>
      <c r="I21" s="5">
        <f t="shared" si="4"/>
        <v>1.2252529914348567</v>
      </c>
    </row>
    <row r="22" spans="1:9">
      <c r="A22" s="6">
        <v>44218</v>
      </c>
      <c r="B22">
        <v>243565.09</v>
      </c>
      <c r="C22">
        <v>135733.26</v>
      </c>
      <c r="D22">
        <v>140551.12</v>
      </c>
      <c r="F22" s="1">
        <f t="shared" si="5"/>
        <v>97.63</v>
      </c>
      <c r="G22">
        <v>92.55</v>
      </c>
      <c r="H22">
        <v>5.08</v>
      </c>
      <c r="I22" s="5">
        <f t="shared" si="4"/>
        <v>6.5847927785989899E-2</v>
      </c>
    </row>
    <row r="23" spans="1:9">
      <c r="A23" s="6"/>
      <c r="B23">
        <f>SUM(B18:B22)/5</f>
        <v>242189.454</v>
      </c>
      <c r="C23">
        <f>SUM(C18:C22)/5</f>
        <v>144131.54800000001</v>
      </c>
      <c r="D23">
        <f>SUM(D18:D22)/5</f>
        <v>149496.03599999999</v>
      </c>
      <c r="F23" s="1">
        <f t="shared" si="5"/>
        <v>4968.3</v>
      </c>
      <c r="G23">
        <f>SUM(G18:G22)</f>
        <v>4940.41</v>
      </c>
      <c r="H23">
        <f>SUM(H18:H22)</f>
        <v>27.89</v>
      </c>
      <c r="I23" s="5">
        <f t="shared" si="4"/>
        <v>3.304709698122029</v>
      </c>
    </row>
    <row r="24" spans="1:9">
      <c r="A24" s="6">
        <v>44219</v>
      </c>
    </row>
    <row r="25" spans="1:9">
      <c r="A25" s="6">
        <v>44220</v>
      </c>
      <c r="F25" s="1"/>
    </row>
    <row r="26" spans="1:9">
      <c r="A26" s="6">
        <v>44221</v>
      </c>
      <c r="B26">
        <v>244251.64</v>
      </c>
      <c r="C26">
        <v>136405.26</v>
      </c>
      <c r="D26">
        <v>144131.54800000001</v>
      </c>
      <c r="F26" s="1">
        <f>G26+H26</f>
        <v>690.41</v>
      </c>
      <c r="G26">
        <v>671.99</v>
      </c>
      <c r="H26">
        <v>18.420000000000002</v>
      </c>
      <c r="I26" s="5">
        <f>G26/D26*100</f>
        <v>0.46623380469069819</v>
      </c>
    </row>
    <row r="27" spans="1:9">
      <c r="A27" s="6">
        <v>44222</v>
      </c>
      <c r="B27">
        <v>241479.45</v>
      </c>
      <c r="C27">
        <v>150888.88</v>
      </c>
      <c r="D27">
        <v>136405.26</v>
      </c>
      <c r="F27" s="1">
        <f t="shared" ref="F27:F31" si="6">G27+H27</f>
        <v>-2776.07</v>
      </c>
      <c r="G27">
        <v>-2782.19</v>
      </c>
      <c r="H27">
        <v>6.12</v>
      </c>
      <c r="I27" s="5">
        <f>G27/D27*100</f>
        <v>-2.0396500838750646</v>
      </c>
    </row>
    <row r="28" spans="1:9">
      <c r="A28" s="6">
        <v>44223</v>
      </c>
      <c r="B28">
        <v>242182.63</v>
      </c>
      <c r="C28">
        <v>154085.84</v>
      </c>
      <c r="D28">
        <v>150888.88</v>
      </c>
      <c r="F28" s="1">
        <f t="shared" si="6"/>
        <v>728.51</v>
      </c>
      <c r="G28">
        <v>696.96</v>
      </c>
      <c r="H28">
        <v>31.55</v>
      </c>
      <c r="I28" s="5">
        <f>G28/D28*100</f>
        <v>0.46190282544346545</v>
      </c>
    </row>
    <row r="29" spans="1:9">
      <c r="A29" s="6">
        <v>44224</v>
      </c>
      <c r="B29">
        <v>237857.53</v>
      </c>
      <c r="C29">
        <v>157103.31</v>
      </c>
      <c r="D29">
        <v>154085.84</v>
      </c>
      <c r="F29" s="1">
        <f t="shared" si="6"/>
        <v>-4350.4399999999996</v>
      </c>
      <c r="G29">
        <v>-4356.6899999999996</v>
      </c>
      <c r="H29">
        <v>6.25</v>
      </c>
      <c r="I29" s="5">
        <f>G29/D29*100</f>
        <v>-2.8274434561929893</v>
      </c>
    </row>
    <row r="30" spans="1:9">
      <c r="A30" s="6">
        <v>44225</v>
      </c>
      <c r="B30">
        <v>236462.25</v>
      </c>
      <c r="C30">
        <v>162701.5</v>
      </c>
      <c r="D30">
        <v>157103.31</v>
      </c>
      <c r="F30" s="1">
        <f t="shared" si="6"/>
        <v>-1395.29</v>
      </c>
      <c r="G30">
        <v>-1401.82</v>
      </c>
      <c r="H30">
        <v>6.53</v>
      </c>
      <c r="I30" s="5">
        <f>G30/D30*100</f>
        <v>-0.89229183013394175</v>
      </c>
    </row>
    <row r="31" spans="1:9">
      <c r="A31" s="6"/>
      <c r="B31">
        <f>SUM(B26:B30)/5</f>
        <v>240446.7</v>
      </c>
      <c r="C31">
        <f>SUM(C26:C30)/5</f>
        <v>152236.95800000001</v>
      </c>
      <c r="D31">
        <f>SUM(D26:D30)/5</f>
        <v>148522.9676</v>
      </c>
      <c r="F31" s="1">
        <f t="shared" si="6"/>
        <v>-7102.8799999999992</v>
      </c>
      <c r="G31">
        <f>SUM(G26:G30)</f>
        <v>-7171.7499999999991</v>
      </c>
      <c r="H31">
        <f>SUM(H26:H30)</f>
        <v>68.87</v>
      </c>
      <c r="I31" s="5">
        <f>G31/D30*100</f>
        <v>-4.5649897510116109</v>
      </c>
    </row>
    <row r="32" spans="1:9">
      <c r="A32" s="6">
        <v>44226</v>
      </c>
    </row>
    <row r="33" spans="1:9">
      <c r="A33" s="6">
        <v>44227</v>
      </c>
    </row>
    <row r="34" spans="1:9">
      <c r="B34">
        <v>236462.25</v>
      </c>
      <c r="C34" s="2">
        <f>SUM(C2,C3,C4,C5,C6,C10,C11,C12,C13,C14,C18,C19,C20,C21,C22,C26,C27,C28,C29,C30)/20</f>
        <v>174087.24399999998</v>
      </c>
      <c r="D34">
        <v>192519.69</v>
      </c>
      <c r="F34" s="1">
        <f t="shared" ref="F34" si="7">G34+H34</f>
        <v>7069.0000000000009</v>
      </c>
      <c r="G34">
        <f>SUM(G7,G15,G23,G31)</f>
        <v>6935.9800000000005</v>
      </c>
      <c r="H34">
        <f>SUM(H7,H15,H23,H31)</f>
        <v>133.02000000000001</v>
      </c>
      <c r="I34" s="5">
        <f>G34/C34*100</f>
        <v>3.9841977164047706</v>
      </c>
    </row>
    <row r="37" spans="1:9">
      <c r="D37">
        <f>G37*100/I37</f>
        <v>214572.39165329051</v>
      </c>
      <c r="G37">
        <v>13367.86</v>
      </c>
      <c r="I37" s="5">
        <v>6.23</v>
      </c>
    </row>
    <row r="39" spans="1:9">
      <c r="D39">
        <v>97.49</v>
      </c>
      <c r="G39">
        <v>-2.5099999999999998</v>
      </c>
      <c r="I39" s="5">
        <f t="shared" ref="I39:I49" si="8">G39/D39*100</f>
        <v>-2.5746230382603343</v>
      </c>
    </row>
    <row r="40" spans="1:9">
      <c r="D40">
        <v>17124.080000000002</v>
      </c>
      <c r="G40">
        <v>-273.42</v>
      </c>
      <c r="I40" s="5">
        <f t="shared" si="8"/>
        <v>-1.5966989175476871</v>
      </c>
    </row>
    <row r="41" spans="1:9">
      <c r="D41">
        <v>54471.86</v>
      </c>
      <c r="G41">
        <v>2047.78</v>
      </c>
      <c r="I41" s="5">
        <f t="shared" si="8"/>
        <v>3.7593355541742106</v>
      </c>
    </row>
    <row r="42" spans="1:9">
      <c r="D42">
        <v>79288.210000000006</v>
      </c>
      <c r="G42">
        <v>45.33</v>
      </c>
      <c r="I42" s="5">
        <f t="shared" si="8"/>
        <v>5.7171173368650893E-2</v>
      </c>
    </row>
    <row r="43" spans="1:9">
      <c r="D43">
        <v>95661.82</v>
      </c>
      <c r="G43">
        <v>6641.03</v>
      </c>
      <c r="I43" s="5">
        <f t="shared" si="8"/>
        <v>6.9421949111986363</v>
      </c>
    </row>
    <row r="44" spans="1:9">
      <c r="D44">
        <v>134926.57999999999</v>
      </c>
      <c r="G44">
        <v>9587.07</v>
      </c>
      <c r="I44" s="5">
        <f t="shared" si="8"/>
        <v>7.1053976169854742</v>
      </c>
    </row>
    <row r="45" spans="1:9">
      <c r="D45">
        <v>164759.56</v>
      </c>
      <c r="G45">
        <v>-163.32</v>
      </c>
      <c r="I45" s="5">
        <f t="shared" si="8"/>
        <v>-9.9126266178423891E-2</v>
      </c>
    </row>
    <row r="46" spans="1:9">
      <c r="D46">
        <v>184099.85</v>
      </c>
      <c r="G46">
        <v>-10652.23</v>
      </c>
      <c r="I46" s="5">
        <f t="shared" si="8"/>
        <v>-5.7861155237225885</v>
      </c>
    </row>
    <row r="47" spans="1:9">
      <c r="D47">
        <v>188987.24</v>
      </c>
      <c r="G47">
        <v>4861.92</v>
      </c>
      <c r="I47" s="5">
        <f t="shared" si="8"/>
        <v>2.5726181301975735</v>
      </c>
    </row>
    <row r="48" spans="1:9">
      <c r="D48">
        <v>188987.24</v>
      </c>
      <c r="G48">
        <v>5046.6400000000003</v>
      </c>
      <c r="I48" s="5">
        <f t="shared" si="8"/>
        <v>2.6703601788141889</v>
      </c>
    </row>
    <row r="49" spans="4:9">
      <c r="D49">
        <v>214572.39170000001</v>
      </c>
      <c r="G49">
        <v>13367.86</v>
      </c>
      <c r="I49" s="5">
        <f t="shared" si="8"/>
        <v>6.2299999986438142</v>
      </c>
    </row>
    <row r="51" spans="4:9">
      <c r="D51">
        <f>G51*100/I51</f>
        <v>226835.17915309448</v>
      </c>
      <c r="G51">
        <v>6963.84</v>
      </c>
      <c r="I51" s="5">
        <v>3.07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B17" sqref="B17:B27"/>
    </sheetView>
  </sheetViews>
  <sheetFormatPr defaultRowHeight="14"/>
  <cols>
    <col min="1" max="1" width="14.6328125" bestFit="1" customWidth="1"/>
    <col min="2" max="7" width="11.36328125" bestFit="1" customWidth="1"/>
    <col min="8" max="11" width="10.26953125" bestFit="1" customWidth="1"/>
    <col min="12" max="13" width="10.26953125" customWidth="1"/>
    <col min="14" max="14" width="12.453125" bestFit="1" customWidth="1"/>
    <col min="15" max="15" width="10.26953125" bestFit="1" customWidth="1"/>
  </cols>
  <sheetData>
    <row r="1" spans="1:17">
      <c r="A1" s="2" t="s">
        <v>0</v>
      </c>
      <c r="B1">
        <v>202012</v>
      </c>
      <c r="C1">
        <v>202011</v>
      </c>
      <c r="D1">
        <v>202010</v>
      </c>
      <c r="E1">
        <v>201209</v>
      </c>
      <c r="F1">
        <v>202008</v>
      </c>
      <c r="G1">
        <v>202007</v>
      </c>
      <c r="H1">
        <v>202006</v>
      </c>
      <c r="I1">
        <v>202005</v>
      </c>
      <c r="J1">
        <v>202004</v>
      </c>
      <c r="K1">
        <v>201203</v>
      </c>
      <c r="L1">
        <v>202002</v>
      </c>
    </row>
    <row r="2" spans="1:17" s="1" customFormat="1">
      <c r="A2" s="2" t="s">
        <v>2</v>
      </c>
      <c r="B2" s="1">
        <v>219702.3</v>
      </c>
      <c r="C2" s="1">
        <v>194008.42</v>
      </c>
      <c r="D2" s="1">
        <v>188987.24</v>
      </c>
      <c r="E2" s="1">
        <v>184099.85</v>
      </c>
      <c r="F2" s="1">
        <v>164759.56</v>
      </c>
      <c r="G2" s="1">
        <v>134926.57999999999</v>
      </c>
      <c r="H2" s="1">
        <v>95661.82</v>
      </c>
      <c r="I2" s="1">
        <v>79288.210000000006</v>
      </c>
      <c r="J2" s="1">
        <v>54471.86</v>
      </c>
      <c r="K2" s="1">
        <v>17124.080000000002</v>
      </c>
      <c r="L2" s="1">
        <v>97.49</v>
      </c>
      <c r="N2" s="1">
        <f>SUM(B2:L2)/10</f>
        <v>133312.74100000001</v>
      </c>
    </row>
    <row r="3" spans="1:17" s="1" customFormat="1">
      <c r="A3" s="2" t="s">
        <v>8</v>
      </c>
      <c r="B3" s="1">
        <v>194013.76</v>
      </c>
      <c r="C3" s="3">
        <v>194008.42</v>
      </c>
      <c r="D3" s="3">
        <v>188987.24</v>
      </c>
      <c r="E3" s="3">
        <v>184099.85</v>
      </c>
      <c r="F3" s="3">
        <v>164759.56</v>
      </c>
      <c r="G3" s="3">
        <v>134926.57999999999</v>
      </c>
      <c r="H3" s="3">
        <v>95661.82</v>
      </c>
      <c r="I3" s="3">
        <v>79288.210000000006</v>
      </c>
      <c r="J3" s="3">
        <v>54471.86</v>
      </c>
      <c r="K3" s="1">
        <v>17300</v>
      </c>
      <c r="L3" s="1">
        <v>100</v>
      </c>
    </row>
    <row r="4" spans="1:17" s="1" customFormat="1">
      <c r="A4" s="2" t="s">
        <v>1</v>
      </c>
      <c r="B4" s="1">
        <v>219211.26</v>
      </c>
      <c r="C4" s="1">
        <v>146392.93</v>
      </c>
      <c r="D4" s="1">
        <v>92495.26</v>
      </c>
      <c r="E4" s="1">
        <v>162561.74</v>
      </c>
      <c r="F4" s="1">
        <v>126237.95</v>
      </c>
      <c r="G4" s="1">
        <v>98723.17</v>
      </c>
      <c r="H4" s="1">
        <v>25782.74</v>
      </c>
      <c r="I4" s="1">
        <v>32293.32</v>
      </c>
      <c r="J4" s="1">
        <v>67600</v>
      </c>
      <c r="K4" s="1">
        <v>17300</v>
      </c>
      <c r="L4" s="1">
        <v>100</v>
      </c>
    </row>
    <row r="5" spans="1:17" s="1" customFormat="1">
      <c r="A5" s="2" t="s">
        <v>4</v>
      </c>
      <c r="B5" s="1">
        <v>207003.39</v>
      </c>
      <c r="C5" s="1">
        <v>146418.4</v>
      </c>
      <c r="D5" s="1">
        <v>92469.79</v>
      </c>
      <c r="E5" s="1">
        <v>132569.23000000001</v>
      </c>
      <c r="F5" s="1">
        <v>96241.66</v>
      </c>
      <c r="G5" s="1">
        <v>69045.48</v>
      </c>
      <c r="H5" s="1">
        <v>16050.17</v>
      </c>
      <c r="I5" s="1">
        <v>7522.3</v>
      </c>
      <c r="J5" s="1">
        <v>32300</v>
      </c>
      <c r="K5" s="1">
        <v>0</v>
      </c>
      <c r="L5" s="1">
        <v>0</v>
      </c>
    </row>
    <row r="6" spans="1:17" s="1" customFormat="1">
      <c r="A6" s="2" t="s">
        <v>5</v>
      </c>
      <c r="B6" s="1">
        <f t="shared" ref="B6:K6" si="0">B4-B5</f>
        <v>12207.869999999995</v>
      </c>
      <c r="C6" s="1">
        <f t="shared" si="0"/>
        <v>-25.470000000001164</v>
      </c>
      <c r="D6" s="1">
        <f t="shared" si="0"/>
        <v>25.470000000001164</v>
      </c>
      <c r="E6" s="1">
        <f t="shared" si="0"/>
        <v>29992.50999999998</v>
      </c>
      <c r="F6" s="1">
        <f t="shared" si="0"/>
        <v>29996.289999999994</v>
      </c>
      <c r="G6" s="1">
        <f t="shared" si="0"/>
        <v>29677.690000000002</v>
      </c>
      <c r="H6" s="1">
        <f t="shared" si="0"/>
        <v>9732.5700000000015</v>
      </c>
      <c r="I6" s="1">
        <f t="shared" si="0"/>
        <v>24771.02</v>
      </c>
      <c r="J6" s="1">
        <f t="shared" si="0"/>
        <v>35300</v>
      </c>
      <c r="K6" s="1">
        <f t="shared" si="0"/>
        <v>17300</v>
      </c>
      <c r="L6" s="1">
        <f>L4-L5</f>
        <v>100</v>
      </c>
      <c r="N6" s="1">
        <f>SUM(B6:L6)</f>
        <v>189077.94999999998</v>
      </c>
    </row>
    <row r="7" spans="1:17">
      <c r="A7" s="2" t="s">
        <v>3</v>
      </c>
      <c r="B7" s="1">
        <v>13486.01</v>
      </c>
      <c r="C7" s="1">
        <v>5046.6400000000003</v>
      </c>
      <c r="D7" s="1">
        <v>4861.92</v>
      </c>
      <c r="E7" s="1">
        <v>-10652.23</v>
      </c>
      <c r="F7" s="1">
        <v>-163.32</v>
      </c>
      <c r="G7" s="1">
        <v>9587.07</v>
      </c>
      <c r="H7" s="1">
        <v>6641.03</v>
      </c>
      <c r="I7" s="1">
        <v>45.33</v>
      </c>
      <c r="J7" s="1">
        <v>2047.78</v>
      </c>
      <c r="K7" s="1">
        <v>-273.42</v>
      </c>
      <c r="L7" s="1">
        <v>-2.5099999999999998</v>
      </c>
      <c r="M7" s="1">
        <v>0</v>
      </c>
      <c r="N7" s="1">
        <f>SUM(B7:M7)</f>
        <v>30624.300000000003</v>
      </c>
      <c r="O7" s="1">
        <f>SUM(B7,C7,D7)/3</f>
        <v>7798.19</v>
      </c>
    </row>
    <row r="8" spans="1:17">
      <c r="A8" s="2" t="s">
        <v>6</v>
      </c>
      <c r="B8" s="1">
        <v>6.23</v>
      </c>
      <c r="C8" s="1">
        <v>2.66</v>
      </c>
      <c r="D8" s="1">
        <v>2.63</v>
      </c>
      <c r="E8" s="1">
        <v>-5.47</v>
      </c>
      <c r="F8" s="1">
        <v>-0.1</v>
      </c>
      <c r="G8" s="1">
        <v>7.64</v>
      </c>
      <c r="H8" s="1">
        <v>7.46</v>
      </c>
      <c r="I8" s="1">
        <v>0.05</v>
      </c>
      <c r="J8" s="1">
        <v>3.9</v>
      </c>
      <c r="K8" s="1">
        <v>-1.58</v>
      </c>
      <c r="L8" s="1">
        <v>-2.5099999999999998</v>
      </c>
      <c r="M8" s="1">
        <v>0</v>
      </c>
      <c r="N8" s="1"/>
    </row>
    <row r="9" spans="1:17">
      <c r="A9" s="2" t="s">
        <v>7</v>
      </c>
      <c r="B9" s="1">
        <v>5.0599999999999996</v>
      </c>
      <c r="C9" s="1">
        <v>5.64</v>
      </c>
      <c r="D9" s="1">
        <v>2.35</v>
      </c>
      <c r="E9" s="1">
        <v>-4.75</v>
      </c>
      <c r="F9" s="1">
        <v>2.58</v>
      </c>
      <c r="G9" s="1">
        <v>12.75</v>
      </c>
      <c r="H9" s="1">
        <v>7.68</v>
      </c>
      <c r="I9" s="1">
        <v>-1.1599999999999999</v>
      </c>
      <c r="J9" s="1">
        <v>6.14</v>
      </c>
      <c r="K9" s="1">
        <v>-6.44</v>
      </c>
      <c r="L9" s="1">
        <v>-1.59</v>
      </c>
      <c r="M9" s="1">
        <v>-2.2599999999999998</v>
      </c>
    </row>
    <row r="12" spans="1:17">
      <c r="N12" s="1">
        <v>189077.95</v>
      </c>
      <c r="O12">
        <v>30624.35</v>
      </c>
      <c r="P12">
        <f>O12/N12*100</f>
        <v>16.196679729180477</v>
      </c>
      <c r="Q12">
        <v>15.37</v>
      </c>
    </row>
    <row r="17" spans="1:2">
      <c r="A17">
        <v>202002</v>
      </c>
      <c r="B17" s="1">
        <v>-2.5099999999999998</v>
      </c>
    </row>
    <row r="18" spans="1:2">
      <c r="A18">
        <v>202003</v>
      </c>
      <c r="B18" s="1">
        <v>-273.42</v>
      </c>
    </row>
    <row r="19" spans="1:2">
      <c r="A19">
        <v>202004</v>
      </c>
      <c r="B19" s="1">
        <v>2047.78</v>
      </c>
    </row>
    <row r="20" spans="1:2">
      <c r="A20">
        <v>202005</v>
      </c>
      <c r="B20" s="1">
        <v>45.33</v>
      </c>
    </row>
    <row r="21" spans="1:2">
      <c r="A21">
        <v>202006</v>
      </c>
      <c r="B21" s="1">
        <v>6641.03</v>
      </c>
    </row>
    <row r="22" spans="1:2">
      <c r="A22">
        <v>202007</v>
      </c>
      <c r="B22" s="1">
        <v>9587.07</v>
      </c>
    </row>
    <row r="23" spans="1:2">
      <c r="A23">
        <v>202008</v>
      </c>
      <c r="B23" s="1">
        <v>-163.32</v>
      </c>
    </row>
    <row r="24" spans="1:2">
      <c r="A24">
        <v>202009</v>
      </c>
      <c r="B24" s="1">
        <v>-10652.23</v>
      </c>
    </row>
    <row r="25" spans="1:2">
      <c r="A25">
        <v>202010</v>
      </c>
      <c r="B25" s="1">
        <v>4861.92</v>
      </c>
    </row>
    <row r="26" spans="1:2">
      <c r="A26">
        <v>202011</v>
      </c>
      <c r="B26" s="1">
        <v>5046.6400000000003</v>
      </c>
    </row>
    <row r="27" spans="1:2">
      <c r="A27">
        <v>202012</v>
      </c>
      <c r="B27" s="1">
        <v>13486.01</v>
      </c>
    </row>
  </sheetData>
  <sortState ref="A17:Q27">
    <sortCondition ref="A17:A27"/>
  </sortState>
  <phoneticPr fontId="22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E9"/>
  <sheetViews>
    <sheetView workbookViewId="0">
      <selection activeCell="E5" sqref="E5"/>
    </sheetView>
  </sheetViews>
  <sheetFormatPr defaultRowHeight="14"/>
  <sheetData>
    <row r="1" spans="1: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</row>
    <row r="2" spans="1:5">
      <c r="A2">
        <v>186</v>
      </c>
      <c r="B2">
        <v>0.05</v>
      </c>
      <c r="C2">
        <f>A2*B2</f>
        <v>9.3000000000000007</v>
      </c>
      <c r="D2">
        <v>500</v>
      </c>
      <c r="E2">
        <f>D2-C2</f>
        <v>490.7</v>
      </c>
    </row>
    <row r="3" spans="1:5">
      <c r="A3">
        <v>363.01</v>
      </c>
      <c r="B3">
        <v>0.05</v>
      </c>
      <c r="C3">
        <f t="shared" ref="C3:C9" si="0">A3*B3</f>
        <v>18.150500000000001</v>
      </c>
      <c r="D3">
        <v>1000</v>
      </c>
      <c r="E3">
        <f t="shared" ref="E3:E9" si="1">D3-C3</f>
        <v>981.84950000000003</v>
      </c>
    </row>
    <row r="4" spans="1:5">
      <c r="A4">
        <v>369.84</v>
      </c>
      <c r="B4">
        <v>0.05</v>
      </c>
      <c r="C4">
        <f t="shared" si="0"/>
        <v>18.492000000000001</v>
      </c>
      <c r="D4">
        <v>1000</v>
      </c>
      <c r="E4">
        <f t="shared" si="1"/>
        <v>981.50800000000004</v>
      </c>
    </row>
    <row r="5" spans="1:5">
      <c r="A5">
        <v>368.28</v>
      </c>
      <c r="B5">
        <v>0.05</v>
      </c>
      <c r="C5">
        <f t="shared" si="0"/>
        <v>18.413999999999998</v>
      </c>
      <c r="D5">
        <v>1000</v>
      </c>
      <c r="E5">
        <f t="shared" si="1"/>
        <v>981.58600000000001</v>
      </c>
    </row>
    <row r="6" spans="1:5">
      <c r="A6">
        <v>816.75</v>
      </c>
      <c r="B6">
        <v>0.05</v>
      </c>
      <c r="C6">
        <f t="shared" si="0"/>
        <v>40.837500000000006</v>
      </c>
      <c r="D6">
        <v>2000</v>
      </c>
      <c r="E6">
        <f t="shared" si="1"/>
        <v>1959.1624999999999</v>
      </c>
    </row>
    <row r="7" spans="1:5">
      <c r="A7">
        <v>638.27</v>
      </c>
      <c r="B7">
        <v>0.05</v>
      </c>
      <c r="C7">
        <f t="shared" si="0"/>
        <v>31.913499999999999</v>
      </c>
      <c r="D7">
        <v>1500</v>
      </c>
      <c r="E7">
        <f t="shared" si="1"/>
        <v>1468.0864999999999</v>
      </c>
    </row>
    <row r="8" spans="1:5">
      <c r="A8">
        <v>421.67</v>
      </c>
      <c r="B8">
        <v>0.05</v>
      </c>
      <c r="C8">
        <f t="shared" si="0"/>
        <v>21.083500000000001</v>
      </c>
      <c r="D8">
        <v>1000</v>
      </c>
      <c r="E8">
        <f t="shared" si="1"/>
        <v>978.91650000000004</v>
      </c>
    </row>
    <row r="9" spans="1:5">
      <c r="A9">
        <v>631.91999999999996</v>
      </c>
      <c r="B9">
        <v>0.05</v>
      </c>
      <c r="C9">
        <f t="shared" si="0"/>
        <v>31.596</v>
      </c>
      <c r="D9">
        <v>1500</v>
      </c>
      <c r="E9">
        <f t="shared" si="1"/>
        <v>1468.404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J7" sqref="J7:M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44508</v>
      </c>
      <c r="J2" s="1">
        <v>339664.9</v>
      </c>
      <c r="K2">
        <v>309609</v>
      </c>
      <c r="L2" s="1">
        <v>459</v>
      </c>
      <c r="M2">
        <v>0.14829999999999999</v>
      </c>
    </row>
    <row r="3" spans="1:13">
      <c r="A3" s="6">
        <v>44509</v>
      </c>
      <c r="J3" s="1">
        <v>340222.85</v>
      </c>
      <c r="K3">
        <v>252342</v>
      </c>
      <c r="L3" s="1">
        <v>588</v>
      </c>
      <c r="M3">
        <v>0.23300000000000001</v>
      </c>
    </row>
    <row r="4" spans="1:13">
      <c r="A4" s="6">
        <v>44510</v>
      </c>
      <c r="J4" s="1">
        <v>290805.40999999997</v>
      </c>
      <c r="K4">
        <v>272189</v>
      </c>
      <c r="L4" s="1">
        <v>-108</v>
      </c>
      <c r="M4">
        <v>-3.9699999999999999E-2</v>
      </c>
    </row>
    <row r="5" spans="1:13">
      <c r="A5" s="6">
        <v>44511</v>
      </c>
      <c r="J5" s="1">
        <v>347352.65</v>
      </c>
      <c r="K5">
        <v>312022</v>
      </c>
      <c r="L5" s="1">
        <v>7291.2</v>
      </c>
      <c r="M5">
        <v>2.3368000000000002</v>
      </c>
    </row>
    <row r="6" spans="1:13">
      <c r="A6" s="6">
        <v>44512</v>
      </c>
      <c r="J6" s="1">
        <v>344989.24</v>
      </c>
      <c r="K6">
        <v>242428</v>
      </c>
      <c r="L6" s="1">
        <v>-2264</v>
      </c>
      <c r="M6">
        <v>-0.93389999999999995</v>
      </c>
    </row>
    <row r="7" spans="1:13">
      <c r="J7" s="1">
        <f>AVERAGE(J2:J6)</f>
        <v>332607.01</v>
      </c>
      <c r="K7" s="1">
        <f>AVERAGE(K2:K6)</f>
        <v>277718</v>
      </c>
      <c r="L7" s="1">
        <f>SUM(L1:L6)</f>
        <v>5966.2000000000007</v>
      </c>
      <c r="M7" s="5">
        <f>L7/K7*100</f>
        <v>2.1482943129361445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B1:I6"/>
  <sheetViews>
    <sheetView workbookViewId="0">
      <selection activeCell="I20" sqref="I20"/>
    </sheetView>
  </sheetViews>
  <sheetFormatPr defaultRowHeight="14"/>
  <cols>
    <col min="5" max="5" width="12.453125" style="9" bestFit="1" customWidth="1"/>
    <col min="6" max="6" width="9.26953125" style="9" bestFit="1" customWidth="1"/>
    <col min="7" max="7" width="9.26953125" style="1" bestFit="1" customWidth="1"/>
  </cols>
  <sheetData>
    <row r="1" spans="2:9">
      <c r="B1" s="2" t="s">
        <v>23</v>
      </c>
      <c r="C1" s="2" t="s">
        <v>21</v>
      </c>
      <c r="D1" s="2" t="s">
        <v>22</v>
      </c>
      <c r="E1" s="7" t="s">
        <v>25</v>
      </c>
      <c r="F1" s="7" t="s">
        <v>26</v>
      </c>
      <c r="H1" s="2" t="s">
        <v>24</v>
      </c>
      <c r="I1" s="2" t="s">
        <v>27</v>
      </c>
    </row>
    <row r="2" spans="2:9">
      <c r="B2">
        <v>1000</v>
      </c>
      <c r="C2">
        <v>861.52</v>
      </c>
      <c r="D2">
        <v>1.1160000000000001</v>
      </c>
      <c r="E2" s="8">
        <f>D2*C2</f>
        <v>961.45632000000012</v>
      </c>
      <c r="F2" s="9">
        <f>E2-B2</f>
        <v>-38.543679999999881</v>
      </c>
      <c r="H2">
        <f>F6/C6</f>
        <v>6.282573821201864E-3</v>
      </c>
      <c r="I2">
        <f>H2*C2</f>
        <v>5.41256299844183</v>
      </c>
    </row>
    <row r="3" spans="2:9">
      <c r="B3">
        <v>2000</v>
      </c>
      <c r="C3">
        <v>1744.1</v>
      </c>
      <c r="D3">
        <v>1.1160000000000001</v>
      </c>
      <c r="E3" s="8">
        <f t="shared" ref="E3" si="0">D3*C3</f>
        <v>1946.4156</v>
      </c>
      <c r="F3" s="9">
        <f t="shared" ref="F3" si="1">E3-B3</f>
        <v>-53.58439999999996</v>
      </c>
      <c r="H3">
        <f>F6/C6</f>
        <v>6.282573821201864E-3</v>
      </c>
      <c r="I3">
        <f t="shared" ref="I3" si="2">H3*C3</f>
        <v>10.957437001558171</v>
      </c>
    </row>
    <row r="4" spans="2:9">
      <c r="E4" s="8"/>
    </row>
    <row r="6" spans="2:9">
      <c r="C6">
        <f>SUM(C2:C4)</f>
        <v>2605.62</v>
      </c>
      <c r="D6">
        <v>3.3831000000000002</v>
      </c>
      <c r="E6" s="9">
        <f t="shared" ref="E6" si="3">D6*C6</f>
        <v>8815.0730220000005</v>
      </c>
      <c r="F6" s="9">
        <v>16.37</v>
      </c>
      <c r="H6">
        <f>F6/C6</f>
        <v>6.282573821201864E-3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7"/>
  <sheetViews>
    <sheetView workbookViewId="0">
      <selection activeCell="H26" sqref="H26"/>
    </sheetView>
  </sheetViews>
  <sheetFormatPr defaultRowHeight="14"/>
  <cols>
    <col min="2" max="2" width="13.54296875" bestFit="1" customWidth="1"/>
  </cols>
  <sheetData>
    <row r="1" spans="1:3">
      <c r="A1" s="2" t="s">
        <v>31</v>
      </c>
      <c r="B1" s="2" t="s">
        <v>30</v>
      </c>
    </row>
    <row r="2" spans="1:3">
      <c r="A2" s="10">
        <v>0.33333333333333331</v>
      </c>
      <c r="B2" s="2" t="s">
        <v>28</v>
      </c>
      <c r="C2" s="2" t="s">
        <v>36</v>
      </c>
    </row>
    <row r="3" spans="1:3">
      <c r="A3" s="10">
        <v>0.375</v>
      </c>
      <c r="B3" s="2" t="s">
        <v>29</v>
      </c>
    </row>
    <row r="4" spans="1:3">
      <c r="A4" s="10">
        <v>0.39583333333333331</v>
      </c>
      <c r="B4" s="2" t="s">
        <v>32</v>
      </c>
      <c r="C4" s="2" t="s">
        <v>37</v>
      </c>
    </row>
    <row r="5" spans="1:3">
      <c r="A5" s="10">
        <v>0.47916666666666669</v>
      </c>
      <c r="B5" s="2" t="s">
        <v>33</v>
      </c>
    </row>
    <row r="6" spans="1:3">
      <c r="A6" s="10">
        <v>0.54166666666666663</v>
      </c>
      <c r="B6" s="2" t="s">
        <v>34</v>
      </c>
    </row>
    <row r="7" spans="1:3">
      <c r="A7" s="10">
        <v>0.625</v>
      </c>
      <c r="B7" s="2" t="s">
        <v>35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H31" sqref="H31"/>
    </sheetView>
  </sheetViews>
  <sheetFormatPr defaultRowHeight="14"/>
  <cols>
    <col min="8" max="8" width="15.7265625" bestFit="1" customWidth="1"/>
    <col min="9" max="9" width="15.7265625" customWidth="1"/>
    <col min="16" max="16" width="9.26953125" bestFit="1" customWidth="1"/>
  </cols>
  <sheetData>
    <row r="1" spans="1:17">
      <c r="F1" s="2"/>
      <c r="K1" s="2"/>
    </row>
    <row r="2" spans="1:17">
      <c r="A2">
        <v>5.52</v>
      </c>
      <c r="B2">
        <v>22.02</v>
      </c>
      <c r="C2">
        <v>0.84</v>
      </c>
      <c r="D2">
        <v>-13</v>
      </c>
      <c r="E2">
        <v>-10.11</v>
      </c>
      <c r="F2">
        <f>B2*1+C2*1+D2*0.8+E2*0.6</f>
        <v>6.3939999999999992</v>
      </c>
      <c r="H2">
        <f>IF(E2&lt;-10,E2*1.4,E2*0.6)</f>
        <v>-14.153999999999998</v>
      </c>
      <c r="I2" s="11"/>
      <c r="J2">
        <f>B2*1.2+C2*1.2+D2*1.2+H2</f>
        <v>-2.3219999999999992</v>
      </c>
    </row>
    <row r="3" spans="1:17">
      <c r="A3">
        <v>6.47</v>
      </c>
      <c r="B3">
        <v>19.82</v>
      </c>
      <c r="C3">
        <v>-0.02</v>
      </c>
      <c r="D3">
        <v>-10</v>
      </c>
      <c r="E3">
        <v>-9.3800000000000008</v>
      </c>
      <c r="F3">
        <f t="shared" ref="F3:F27" si="0">B3*1+C3*1+D3*0.8+E3*0.6</f>
        <v>6.1720000000000006</v>
      </c>
      <c r="H3">
        <f t="shared" ref="H3:H27" si="1">IF(E3&lt;-10,E3*1.4,E3*0.6)</f>
        <v>-5.6280000000000001</v>
      </c>
      <c r="I3" s="11"/>
      <c r="J3">
        <f t="shared" ref="J3:J27" si="2">B3*1.2+C3*1.2+D3*1.2+H3</f>
        <v>6.1319999999999979</v>
      </c>
    </row>
    <row r="4" spans="1:17">
      <c r="A4">
        <v>4.43</v>
      </c>
      <c r="B4">
        <v>12.48</v>
      </c>
      <c r="C4">
        <v>2.2200000000000002</v>
      </c>
      <c r="D4">
        <v>-7</v>
      </c>
      <c r="E4">
        <v>-7.98</v>
      </c>
      <c r="F4">
        <f t="shared" si="0"/>
        <v>4.3120000000000012</v>
      </c>
      <c r="H4">
        <f t="shared" si="1"/>
        <v>-4.7880000000000003</v>
      </c>
      <c r="I4" s="11"/>
      <c r="J4">
        <f t="shared" si="2"/>
        <v>4.452</v>
      </c>
    </row>
    <row r="5" spans="1:17">
      <c r="A5">
        <v>4.12</v>
      </c>
      <c r="B5">
        <v>7.75</v>
      </c>
      <c r="C5">
        <v>0.66</v>
      </c>
      <c r="D5">
        <v>-5</v>
      </c>
      <c r="E5">
        <v>-3.5</v>
      </c>
      <c r="F5">
        <f t="shared" si="0"/>
        <v>2.31</v>
      </c>
      <c r="H5">
        <f t="shared" si="1"/>
        <v>-2.1</v>
      </c>
      <c r="J5">
        <f t="shared" si="2"/>
        <v>1.9919999999999987</v>
      </c>
    </row>
    <row r="6" spans="1:17">
      <c r="A6">
        <v>4.12</v>
      </c>
      <c r="B6">
        <v>10.46</v>
      </c>
      <c r="C6">
        <v>2.06</v>
      </c>
      <c r="D6">
        <v>-6</v>
      </c>
      <c r="E6">
        <v>-6.71</v>
      </c>
      <c r="F6">
        <f t="shared" si="0"/>
        <v>3.6940000000000008</v>
      </c>
      <c r="H6">
        <f t="shared" si="1"/>
        <v>-4.0259999999999998</v>
      </c>
      <c r="J6">
        <f t="shared" si="2"/>
        <v>3.7980000000000018</v>
      </c>
    </row>
    <row r="7" spans="1:17">
      <c r="A7">
        <v>7.91</v>
      </c>
      <c r="B7">
        <v>13.47</v>
      </c>
      <c r="C7">
        <v>1.05</v>
      </c>
      <c r="D7">
        <v>-13</v>
      </c>
      <c r="E7">
        <v>-1.2</v>
      </c>
      <c r="F7">
        <f t="shared" si="0"/>
        <v>3.4000000000000012</v>
      </c>
      <c r="H7">
        <f t="shared" si="1"/>
        <v>-0.72</v>
      </c>
      <c r="J7">
        <f t="shared" si="2"/>
        <v>1.1040000000000034</v>
      </c>
    </row>
    <row r="8" spans="1:17">
      <c r="A8">
        <v>0.38</v>
      </c>
      <c r="B8">
        <v>15.88</v>
      </c>
      <c r="C8">
        <v>-6.45</v>
      </c>
      <c r="D8">
        <v>-6</v>
      </c>
      <c r="E8">
        <v>-3.02</v>
      </c>
      <c r="F8">
        <f t="shared" si="0"/>
        <v>2.8179999999999992</v>
      </c>
      <c r="H8">
        <f t="shared" si="1"/>
        <v>-1.8119999999999998</v>
      </c>
      <c r="J8">
        <f t="shared" si="2"/>
        <v>2.3040000000000016</v>
      </c>
    </row>
    <row r="9" spans="1:17">
      <c r="A9">
        <v>5.83</v>
      </c>
      <c r="B9">
        <v>5.92</v>
      </c>
      <c r="C9">
        <v>3.39</v>
      </c>
      <c r="D9">
        <v>-2</v>
      </c>
      <c r="E9">
        <v>-7.32</v>
      </c>
      <c r="F9">
        <f t="shared" si="0"/>
        <v>3.3180000000000005</v>
      </c>
      <c r="H9">
        <f t="shared" si="1"/>
        <v>-4.3920000000000003</v>
      </c>
      <c r="J9">
        <f t="shared" si="2"/>
        <v>4.38</v>
      </c>
    </row>
    <row r="10" spans="1:17">
      <c r="A10">
        <v>9.75</v>
      </c>
      <c r="B10">
        <v>14.68</v>
      </c>
      <c r="C10">
        <v>-1.91</v>
      </c>
      <c r="D10">
        <v>-5</v>
      </c>
      <c r="E10">
        <v>-8.19</v>
      </c>
      <c r="F10">
        <f t="shared" si="0"/>
        <v>3.8559999999999999</v>
      </c>
      <c r="H10">
        <f t="shared" si="1"/>
        <v>-4.9139999999999997</v>
      </c>
      <c r="J10">
        <f t="shared" si="2"/>
        <v>4.41</v>
      </c>
    </row>
    <row r="11" spans="1:17">
      <c r="A11">
        <v>-0.11</v>
      </c>
      <c r="B11">
        <v>-0.27</v>
      </c>
      <c r="C11">
        <v>4.03</v>
      </c>
      <c r="D11">
        <v>-6</v>
      </c>
      <c r="E11">
        <v>1.95</v>
      </c>
      <c r="F11">
        <f t="shared" si="0"/>
        <v>0.12999999999999945</v>
      </c>
      <c r="H11">
        <f t="shared" si="1"/>
        <v>1.17</v>
      </c>
      <c r="J11">
        <f t="shared" si="2"/>
        <v>-1.5179999999999989</v>
      </c>
    </row>
    <row r="12" spans="1:17">
      <c r="A12">
        <v>2.29</v>
      </c>
      <c r="B12">
        <v>10.15</v>
      </c>
      <c r="C12">
        <v>-0.8</v>
      </c>
      <c r="D12">
        <v>-5</v>
      </c>
      <c r="E12">
        <v>-3.95</v>
      </c>
      <c r="F12">
        <f t="shared" si="0"/>
        <v>2.9799999999999995</v>
      </c>
      <c r="H12">
        <f t="shared" si="1"/>
        <v>-2.37</v>
      </c>
      <c r="J12">
        <f t="shared" si="2"/>
        <v>2.8499999999999988</v>
      </c>
    </row>
    <row r="13" spans="1:17">
      <c r="A13">
        <v>0</v>
      </c>
      <c r="B13">
        <v>-0.85</v>
      </c>
      <c r="C13">
        <v>10.82</v>
      </c>
      <c r="D13">
        <v>-4</v>
      </c>
      <c r="E13">
        <v>-5.53</v>
      </c>
      <c r="F13">
        <f t="shared" si="0"/>
        <v>3.4520000000000004</v>
      </c>
      <c r="H13">
        <f t="shared" si="1"/>
        <v>-3.3180000000000001</v>
      </c>
      <c r="J13">
        <f t="shared" si="2"/>
        <v>3.8460000000000005</v>
      </c>
      <c r="P13" s="1"/>
      <c r="Q13" s="1"/>
    </row>
    <row r="14" spans="1:17">
      <c r="A14">
        <v>2.5099999999999998</v>
      </c>
      <c r="B14">
        <v>10.11</v>
      </c>
      <c r="C14">
        <v>4.55</v>
      </c>
      <c r="D14">
        <v>-5</v>
      </c>
      <c r="E14">
        <v>-9.2899999999999991</v>
      </c>
      <c r="F14">
        <f t="shared" si="0"/>
        <v>5.0860000000000012</v>
      </c>
      <c r="H14">
        <f t="shared" si="1"/>
        <v>-5.573999999999999</v>
      </c>
      <c r="J14">
        <f t="shared" si="2"/>
        <v>6.0179999999999998</v>
      </c>
      <c r="Q14" s="1"/>
    </row>
    <row r="15" spans="1:17">
      <c r="A15">
        <v>4.7699999999999996</v>
      </c>
      <c r="B15">
        <v>8.83</v>
      </c>
      <c r="C15">
        <v>0.82</v>
      </c>
      <c r="D15">
        <v>-2</v>
      </c>
      <c r="E15">
        <v>-7.53</v>
      </c>
      <c r="F15">
        <f t="shared" si="0"/>
        <v>3.5320000000000009</v>
      </c>
      <c r="H15">
        <f t="shared" si="1"/>
        <v>-4.5179999999999998</v>
      </c>
      <c r="J15">
        <f t="shared" si="2"/>
        <v>4.6619999999999999</v>
      </c>
      <c r="Q15" s="1"/>
    </row>
    <row r="16" spans="1:17">
      <c r="A16">
        <v>5.09</v>
      </c>
      <c r="B16">
        <v>7.55</v>
      </c>
      <c r="C16">
        <v>0.53</v>
      </c>
      <c r="D16">
        <v>-5</v>
      </c>
      <c r="E16">
        <v>-3.07</v>
      </c>
      <c r="F16">
        <f t="shared" si="0"/>
        <v>2.2380000000000004</v>
      </c>
      <c r="H16">
        <f t="shared" si="1"/>
        <v>-1.8419999999999999</v>
      </c>
      <c r="J16">
        <f t="shared" si="2"/>
        <v>1.8539999999999981</v>
      </c>
      <c r="Q16" s="1"/>
    </row>
    <row r="17" spans="1:17">
      <c r="A17">
        <v>3.36</v>
      </c>
      <c r="B17">
        <v>-0.62</v>
      </c>
      <c r="C17">
        <v>3.97</v>
      </c>
      <c r="D17">
        <v>4</v>
      </c>
      <c r="E17">
        <v>-7.5</v>
      </c>
      <c r="F17">
        <f t="shared" si="0"/>
        <v>2.0500000000000007</v>
      </c>
      <c r="H17">
        <f t="shared" si="1"/>
        <v>-4.5</v>
      </c>
      <c r="J17">
        <f t="shared" si="2"/>
        <v>4.32</v>
      </c>
      <c r="Q17" s="1"/>
    </row>
    <row r="18" spans="1:17">
      <c r="A18">
        <v>3.69</v>
      </c>
      <c r="B18">
        <v>19.77</v>
      </c>
      <c r="C18">
        <v>0.79</v>
      </c>
      <c r="D18">
        <v>-7</v>
      </c>
      <c r="E18">
        <v>-13.47</v>
      </c>
      <c r="F18">
        <f t="shared" si="0"/>
        <v>6.8779999999999966</v>
      </c>
      <c r="H18">
        <f t="shared" si="1"/>
        <v>-18.858000000000001</v>
      </c>
      <c r="J18">
        <f t="shared" si="2"/>
        <v>-2.5860000000000021</v>
      </c>
      <c r="Q18" s="1"/>
    </row>
    <row r="19" spans="1:17">
      <c r="A19">
        <v>4.17</v>
      </c>
      <c r="B19">
        <v>5.99</v>
      </c>
      <c r="C19">
        <v>2.9</v>
      </c>
      <c r="D19">
        <v>-3</v>
      </c>
      <c r="E19">
        <v>-6.35</v>
      </c>
      <c r="F19">
        <f t="shared" si="0"/>
        <v>2.6800000000000006</v>
      </c>
      <c r="H19">
        <f t="shared" si="1"/>
        <v>-3.8099999999999996</v>
      </c>
      <c r="J19">
        <f t="shared" si="2"/>
        <v>3.258</v>
      </c>
      <c r="Q19" s="1"/>
    </row>
    <row r="20" spans="1:17">
      <c r="A20">
        <v>4.6399999999999997</v>
      </c>
      <c r="B20">
        <v>9.32</v>
      </c>
      <c r="C20">
        <v>1.44</v>
      </c>
      <c r="D20">
        <v>-5</v>
      </c>
      <c r="E20">
        <v>-5.65</v>
      </c>
      <c r="F20">
        <f t="shared" si="0"/>
        <v>3.3699999999999997</v>
      </c>
      <c r="H20">
        <f t="shared" si="1"/>
        <v>-3.39</v>
      </c>
      <c r="J20">
        <f t="shared" si="2"/>
        <v>3.5219999999999989</v>
      </c>
    </row>
    <row r="21" spans="1:17">
      <c r="A21">
        <v>10.02</v>
      </c>
      <c r="B21">
        <v>13.02</v>
      </c>
      <c r="C21">
        <v>-3.27</v>
      </c>
      <c r="D21">
        <v>-4</v>
      </c>
      <c r="E21">
        <v>-5.78</v>
      </c>
      <c r="F21">
        <f t="shared" si="0"/>
        <v>3.0819999999999999</v>
      </c>
      <c r="H21">
        <f t="shared" si="1"/>
        <v>-3.468</v>
      </c>
      <c r="J21">
        <f t="shared" si="2"/>
        <v>3.4319999999999995</v>
      </c>
    </row>
    <row r="22" spans="1:17">
      <c r="A22">
        <v>6.54</v>
      </c>
      <c r="B22">
        <v>8.01</v>
      </c>
      <c r="C22">
        <v>6.01</v>
      </c>
      <c r="D22">
        <v>-2</v>
      </c>
      <c r="E22">
        <v>-11.55</v>
      </c>
      <c r="F22">
        <f t="shared" si="0"/>
        <v>5.4899999999999993</v>
      </c>
      <c r="H22">
        <f t="shared" si="1"/>
        <v>-16.170000000000002</v>
      </c>
      <c r="J22">
        <f t="shared" si="2"/>
        <v>-1.746000000000004</v>
      </c>
    </row>
    <row r="23" spans="1:17">
      <c r="A23">
        <v>6.87</v>
      </c>
      <c r="B23">
        <v>8.25</v>
      </c>
      <c r="C23">
        <v>4.1100000000000003</v>
      </c>
      <c r="D23">
        <v>-3</v>
      </c>
      <c r="E23">
        <v>-8.93</v>
      </c>
      <c r="F23">
        <f t="shared" si="0"/>
        <v>4.6019999999999994</v>
      </c>
      <c r="H23">
        <f t="shared" si="1"/>
        <v>-5.3579999999999997</v>
      </c>
      <c r="J23">
        <f t="shared" si="2"/>
        <v>5.8740000000000014</v>
      </c>
    </row>
    <row r="24" spans="1:17">
      <c r="A24">
        <v>6.95</v>
      </c>
      <c r="B24">
        <v>10.99</v>
      </c>
      <c r="C24">
        <v>1.42</v>
      </c>
      <c r="D24">
        <v>-6</v>
      </c>
      <c r="E24">
        <v>-6.73</v>
      </c>
      <c r="F24">
        <f t="shared" si="0"/>
        <v>3.5719999999999992</v>
      </c>
      <c r="H24">
        <f t="shared" si="1"/>
        <v>-4.0380000000000003</v>
      </c>
      <c r="J24">
        <f t="shared" si="2"/>
        <v>3.6540000000000017</v>
      </c>
    </row>
    <row r="25" spans="1:17">
      <c r="A25">
        <v>1.19</v>
      </c>
      <c r="B25">
        <v>7.29</v>
      </c>
      <c r="C25">
        <v>-0.82</v>
      </c>
      <c r="D25">
        <v>-1</v>
      </c>
      <c r="E25">
        <v>-5.86</v>
      </c>
      <c r="F25">
        <f t="shared" si="0"/>
        <v>2.1539999999999999</v>
      </c>
      <c r="H25">
        <f t="shared" si="1"/>
        <v>-3.516</v>
      </c>
      <c r="J25">
        <f t="shared" si="2"/>
        <v>3.0479999999999992</v>
      </c>
    </row>
    <row r="26" spans="1:17">
      <c r="A26">
        <v>-1.56</v>
      </c>
      <c r="B26">
        <v>0.43</v>
      </c>
      <c r="C26">
        <v>5.55</v>
      </c>
      <c r="D26">
        <v>7</v>
      </c>
      <c r="E26">
        <v>-12.65</v>
      </c>
      <c r="F26">
        <f t="shared" si="0"/>
        <v>3.99</v>
      </c>
      <c r="H26">
        <f>IF(E26&lt;-10,E26*1.4,E26*0.6)</f>
        <v>-17.71</v>
      </c>
      <c r="I26" s="11"/>
      <c r="J26">
        <f t="shared" si="2"/>
        <v>-2.1340000000000003</v>
      </c>
    </row>
    <row r="27" spans="1:17">
      <c r="A27">
        <v>3.88</v>
      </c>
      <c r="B27">
        <v>2.58</v>
      </c>
      <c r="C27">
        <v>-0.52</v>
      </c>
      <c r="D27">
        <v>-3</v>
      </c>
      <c r="E27">
        <v>0.51</v>
      </c>
      <c r="F27">
        <f t="shared" si="0"/>
        <v>-3.4000000000000308E-2</v>
      </c>
      <c r="H27">
        <f t="shared" si="1"/>
        <v>0.30599999999999999</v>
      </c>
      <c r="J27">
        <f t="shared" si="2"/>
        <v>-0.82199999999999962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pane ySplit="1" topLeftCell="A20" activePane="bottomLeft" state="frozen"/>
      <selection pane="bottomLeft" activeCell="H41" sqref="H41"/>
    </sheetView>
  </sheetViews>
  <sheetFormatPr defaultRowHeight="14"/>
  <cols>
    <col min="2" max="2" width="42" customWidth="1"/>
    <col min="3" max="3" width="22.81640625" customWidth="1"/>
    <col min="4" max="4" width="7.26953125" bestFit="1" customWidth="1"/>
    <col min="5" max="7" width="5.26953125" bestFit="1" customWidth="1"/>
    <col min="8" max="8" width="8.7265625" style="1"/>
    <col min="9" max="9" width="13.54296875" bestFit="1" customWidth="1"/>
  </cols>
  <sheetData>
    <row r="1" spans="1:9">
      <c r="A1" s="2" t="s">
        <v>43</v>
      </c>
      <c r="B1" s="2" t="s">
        <v>44</v>
      </c>
      <c r="C1" s="2" t="s">
        <v>71</v>
      </c>
      <c r="D1" s="2" t="s">
        <v>52</v>
      </c>
      <c r="E1" s="2" t="s">
        <v>73</v>
      </c>
      <c r="F1" s="2" t="s">
        <v>45</v>
      </c>
      <c r="G1" s="2" t="s">
        <v>46</v>
      </c>
      <c r="H1" s="12" t="s">
        <v>47</v>
      </c>
      <c r="I1" s="2" t="s">
        <v>53</v>
      </c>
    </row>
    <row r="2" spans="1:9">
      <c r="A2" s="2" t="s">
        <v>57</v>
      </c>
      <c r="B2" s="2" t="s">
        <v>61</v>
      </c>
      <c r="D2">
        <v>200</v>
      </c>
      <c r="E2">
        <v>30</v>
      </c>
      <c r="H2" s="1">
        <v>24.43</v>
      </c>
      <c r="I2" s="15">
        <v>0.03</v>
      </c>
    </row>
    <row r="3" spans="1:9">
      <c r="A3" s="2" t="s">
        <v>57</v>
      </c>
      <c r="B3" s="2" t="s">
        <v>69</v>
      </c>
      <c r="C3" s="2"/>
      <c r="D3">
        <v>200</v>
      </c>
      <c r="E3">
        <v>60</v>
      </c>
      <c r="F3">
        <v>532</v>
      </c>
      <c r="G3">
        <v>1283</v>
      </c>
      <c r="H3" s="1">
        <v>29.31</v>
      </c>
      <c r="I3" s="15">
        <v>0.03</v>
      </c>
    </row>
    <row r="4" spans="1:9">
      <c r="A4" s="2" t="s">
        <v>57</v>
      </c>
      <c r="B4" t="s">
        <v>66</v>
      </c>
      <c r="D4">
        <v>200</v>
      </c>
      <c r="E4">
        <v>90</v>
      </c>
      <c r="F4">
        <v>780</v>
      </c>
      <c r="G4">
        <v>1659</v>
      </c>
      <c r="H4" s="1">
        <v>31.98</v>
      </c>
      <c r="I4" s="15">
        <v>0.03</v>
      </c>
    </row>
    <row r="5" spans="1:9">
      <c r="A5" s="2" t="s">
        <v>42</v>
      </c>
      <c r="B5" s="2" t="s">
        <v>51</v>
      </c>
      <c r="C5" t="s">
        <v>49</v>
      </c>
      <c r="D5">
        <v>200</v>
      </c>
      <c r="E5">
        <v>30</v>
      </c>
      <c r="H5" s="1">
        <v>33</v>
      </c>
      <c r="I5" s="15">
        <v>0.03</v>
      </c>
    </row>
    <row r="6" spans="1:9">
      <c r="A6" s="2" t="s">
        <v>57</v>
      </c>
      <c r="D6">
        <v>200</v>
      </c>
      <c r="E6">
        <v>120</v>
      </c>
      <c r="F6">
        <v>941</v>
      </c>
      <c r="G6">
        <v>1724</v>
      </c>
      <c r="H6" s="1">
        <v>35.31</v>
      </c>
      <c r="I6" s="15">
        <v>0.02</v>
      </c>
    </row>
    <row r="7" spans="1:9">
      <c r="A7" s="2" t="s">
        <v>57</v>
      </c>
      <c r="D7">
        <v>200</v>
      </c>
      <c r="E7">
        <v>120</v>
      </c>
      <c r="F7">
        <v>1127</v>
      </c>
      <c r="G7">
        <v>2030</v>
      </c>
      <c r="H7" s="1">
        <v>35.700000000000003</v>
      </c>
      <c r="I7" s="15">
        <v>0.03</v>
      </c>
    </row>
    <row r="8" spans="1:9">
      <c r="A8" s="2" t="s">
        <v>57</v>
      </c>
      <c r="D8">
        <v>200</v>
      </c>
      <c r="E8">
        <v>120</v>
      </c>
      <c r="F8">
        <v>631</v>
      </c>
      <c r="G8">
        <v>1133</v>
      </c>
      <c r="H8" s="1">
        <v>35.770000000000003</v>
      </c>
      <c r="I8" s="15">
        <v>0.01</v>
      </c>
    </row>
    <row r="9" spans="1:9">
      <c r="A9" s="2" t="s">
        <v>57</v>
      </c>
      <c r="D9">
        <v>200</v>
      </c>
      <c r="E9">
        <v>120</v>
      </c>
      <c r="F9">
        <v>1259</v>
      </c>
      <c r="G9">
        <v>2197</v>
      </c>
      <c r="H9" s="1">
        <v>36.43</v>
      </c>
      <c r="I9" s="15">
        <v>0.04</v>
      </c>
    </row>
    <row r="10" spans="1:9">
      <c r="A10" s="2" t="s">
        <v>57</v>
      </c>
      <c r="D10">
        <v>200</v>
      </c>
      <c r="E10">
        <v>120</v>
      </c>
      <c r="F10">
        <v>1388</v>
      </c>
      <c r="G10">
        <v>2379</v>
      </c>
      <c r="H10" s="1">
        <v>36.85</v>
      </c>
      <c r="I10" s="15">
        <v>0.06</v>
      </c>
    </row>
    <row r="11" spans="1:9">
      <c r="A11" s="2" t="s">
        <v>57</v>
      </c>
      <c r="D11">
        <v>200</v>
      </c>
      <c r="E11">
        <v>120</v>
      </c>
      <c r="F11">
        <v>1458</v>
      </c>
      <c r="G11">
        <v>2454</v>
      </c>
      <c r="H11" s="1">
        <v>37.270000000000003</v>
      </c>
      <c r="I11" s="15">
        <v>0.08</v>
      </c>
    </row>
    <row r="12" spans="1:9">
      <c r="A12" s="2" t="s">
        <v>57</v>
      </c>
      <c r="D12">
        <v>200</v>
      </c>
      <c r="E12">
        <v>120</v>
      </c>
      <c r="F12">
        <v>1497</v>
      </c>
      <c r="G12">
        <v>2495</v>
      </c>
      <c r="H12" s="1">
        <v>37.5</v>
      </c>
      <c r="I12" s="2" t="s">
        <v>72</v>
      </c>
    </row>
    <row r="13" spans="1:9">
      <c r="A13" s="2" t="s">
        <v>56</v>
      </c>
      <c r="B13" s="2" t="s">
        <v>60</v>
      </c>
      <c r="D13">
        <v>200</v>
      </c>
      <c r="E13">
        <v>30</v>
      </c>
      <c r="H13" s="1">
        <v>37.700000000000003</v>
      </c>
      <c r="I13" s="15">
        <v>0.03</v>
      </c>
    </row>
    <row r="14" spans="1:9">
      <c r="A14" s="2" t="s">
        <v>56</v>
      </c>
      <c r="D14">
        <v>200</v>
      </c>
      <c r="E14">
        <v>120</v>
      </c>
      <c r="F14">
        <v>1241</v>
      </c>
      <c r="G14">
        <v>1975</v>
      </c>
      <c r="H14" s="1">
        <v>38.590000000000003</v>
      </c>
      <c r="I14" s="15">
        <v>0.03</v>
      </c>
    </row>
    <row r="15" spans="1:9">
      <c r="A15" s="2" t="s">
        <v>56</v>
      </c>
      <c r="D15">
        <v>200</v>
      </c>
      <c r="E15">
        <v>120</v>
      </c>
      <c r="F15">
        <v>1072</v>
      </c>
      <c r="G15">
        <v>1701</v>
      </c>
      <c r="H15" s="1">
        <v>38.659999999999997</v>
      </c>
      <c r="I15" s="15">
        <v>0.02</v>
      </c>
    </row>
    <row r="16" spans="1:9">
      <c r="A16" s="2" t="s">
        <v>56</v>
      </c>
      <c r="D16">
        <v>200</v>
      </c>
      <c r="E16">
        <v>120</v>
      </c>
      <c r="F16">
        <v>711</v>
      </c>
      <c r="G16">
        <v>1118</v>
      </c>
      <c r="H16" s="1">
        <v>38.869999999999997</v>
      </c>
      <c r="I16" s="15">
        <v>0.01</v>
      </c>
    </row>
    <row r="17" spans="1:9">
      <c r="A17" s="2" t="s">
        <v>56</v>
      </c>
      <c r="D17">
        <v>200</v>
      </c>
      <c r="E17">
        <v>120</v>
      </c>
      <c r="F17">
        <v>1362</v>
      </c>
      <c r="G17">
        <v>2127</v>
      </c>
      <c r="H17" s="1">
        <v>39.04</v>
      </c>
      <c r="I17" s="15">
        <v>0.04</v>
      </c>
    </row>
    <row r="18" spans="1:9">
      <c r="A18" s="2" t="s">
        <v>56</v>
      </c>
      <c r="D18">
        <v>200</v>
      </c>
      <c r="E18">
        <v>120</v>
      </c>
      <c r="F18">
        <v>1483</v>
      </c>
      <c r="G18">
        <v>2273</v>
      </c>
      <c r="H18" s="1">
        <v>39.479999999999997</v>
      </c>
      <c r="I18" s="15">
        <v>0.06</v>
      </c>
    </row>
    <row r="19" spans="1:9">
      <c r="A19" s="2" t="s">
        <v>56</v>
      </c>
      <c r="D19">
        <v>200</v>
      </c>
      <c r="E19">
        <v>120</v>
      </c>
      <c r="F19">
        <v>1570</v>
      </c>
      <c r="G19">
        <v>2366</v>
      </c>
      <c r="H19" s="1">
        <v>39.89</v>
      </c>
      <c r="I19" s="2" t="s">
        <v>72</v>
      </c>
    </row>
    <row r="20" spans="1:9">
      <c r="A20" s="2" t="s">
        <v>56</v>
      </c>
      <c r="D20">
        <v>200</v>
      </c>
      <c r="E20">
        <v>120</v>
      </c>
      <c r="F20">
        <v>1552</v>
      </c>
      <c r="G20">
        <v>2338</v>
      </c>
      <c r="H20" s="1">
        <v>39.9</v>
      </c>
      <c r="I20" s="15">
        <v>0.08</v>
      </c>
    </row>
    <row r="21" spans="1:9">
      <c r="A21" s="2" t="s">
        <v>56</v>
      </c>
      <c r="B21" s="2" t="s">
        <v>65</v>
      </c>
      <c r="D21">
        <v>200</v>
      </c>
      <c r="E21">
        <v>90</v>
      </c>
      <c r="H21" s="1">
        <v>40.020000000000003</v>
      </c>
      <c r="I21" s="15">
        <v>0.03</v>
      </c>
    </row>
    <row r="22" spans="1:9">
      <c r="A22" s="2" t="s">
        <v>56</v>
      </c>
      <c r="B22" t="s">
        <v>68</v>
      </c>
      <c r="C22" s="2"/>
      <c r="D22">
        <v>200</v>
      </c>
      <c r="E22">
        <v>60</v>
      </c>
      <c r="F22">
        <v>810</v>
      </c>
      <c r="G22">
        <v>1177</v>
      </c>
      <c r="H22" s="1">
        <v>40.76</v>
      </c>
      <c r="I22" s="15">
        <v>0.03</v>
      </c>
    </row>
    <row r="23" spans="1:9">
      <c r="A23" s="2" t="s">
        <v>42</v>
      </c>
      <c r="B23" s="2" t="s">
        <v>48</v>
      </c>
      <c r="C23" s="2" t="s">
        <v>50</v>
      </c>
      <c r="D23">
        <v>200</v>
      </c>
      <c r="E23">
        <v>60</v>
      </c>
      <c r="H23" s="1">
        <v>42.58</v>
      </c>
      <c r="I23" s="15">
        <v>0.03</v>
      </c>
    </row>
    <row r="24" spans="1:9">
      <c r="A24" s="2" t="s">
        <v>42</v>
      </c>
      <c r="C24" s="2" t="s">
        <v>50</v>
      </c>
      <c r="D24">
        <v>200</v>
      </c>
      <c r="E24">
        <v>120</v>
      </c>
      <c r="F24">
        <v>1461</v>
      </c>
      <c r="G24">
        <v>1849</v>
      </c>
      <c r="H24" s="1">
        <v>44.14</v>
      </c>
      <c r="I24" s="15">
        <v>0.03</v>
      </c>
    </row>
    <row r="25" spans="1:9">
      <c r="A25" s="2" t="s">
        <v>42</v>
      </c>
      <c r="C25" s="2" t="s">
        <v>50</v>
      </c>
      <c r="D25">
        <v>200</v>
      </c>
      <c r="E25">
        <v>120</v>
      </c>
      <c r="F25">
        <v>1240</v>
      </c>
      <c r="G25">
        <v>1566</v>
      </c>
      <c r="H25" s="1">
        <v>44.19</v>
      </c>
      <c r="I25" s="15">
        <v>0.02</v>
      </c>
    </row>
    <row r="26" spans="1:9">
      <c r="A26" s="2" t="s">
        <v>42</v>
      </c>
      <c r="C26" s="2" t="s">
        <v>50</v>
      </c>
      <c r="D26">
        <v>200</v>
      </c>
      <c r="E26">
        <v>120</v>
      </c>
      <c r="F26">
        <v>824</v>
      </c>
      <c r="G26">
        <v>1035</v>
      </c>
      <c r="H26" s="1">
        <v>44.32</v>
      </c>
      <c r="I26" s="15">
        <v>0.01</v>
      </c>
    </row>
    <row r="27" spans="1:9">
      <c r="A27" s="2" t="s">
        <v>42</v>
      </c>
      <c r="D27">
        <v>200</v>
      </c>
      <c r="E27">
        <v>120</v>
      </c>
      <c r="F27">
        <v>1595</v>
      </c>
      <c r="G27">
        <v>1995</v>
      </c>
      <c r="H27" s="1">
        <v>44.43</v>
      </c>
      <c r="I27" s="15">
        <v>0.04</v>
      </c>
    </row>
    <row r="28" spans="1:9">
      <c r="A28" s="2" t="s">
        <v>42</v>
      </c>
      <c r="B28" s="2" t="s">
        <v>54</v>
      </c>
      <c r="C28" s="2" t="s">
        <v>50</v>
      </c>
      <c r="D28">
        <v>200</v>
      </c>
      <c r="E28">
        <v>90</v>
      </c>
      <c r="H28" s="1">
        <v>44.5</v>
      </c>
      <c r="I28" s="15">
        <v>0.03</v>
      </c>
    </row>
    <row r="29" spans="1:9">
      <c r="A29" s="2" t="s">
        <v>42</v>
      </c>
      <c r="D29">
        <v>200</v>
      </c>
      <c r="E29">
        <v>120</v>
      </c>
      <c r="F29">
        <v>1732</v>
      </c>
      <c r="G29">
        <v>2151</v>
      </c>
      <c r="H29" s="1">
        <v>44.6</v>
      </c>
      <c r="I29" s="15">
        <v>0.06</v>
      </c>
    </row>
    <row r="30" spans="1:9">
      <c r="A30" s="2" t="s">
        <v>42</v>
      </c>
      <c r="D30">
        <v>200</v>
      </c>
      <c r="E30">
        <v>120</v>
      </c>
      <c r="F30">
        <v>1826</v>
      </c>
      <c r="G30">
        <v>2205</v>
      </c>
      <c r="H30" s="1">
        <v>45.3</v>
      </c>
      <c r="I30" s="15">
        <v>0.08</v>
      </c>
    </row>
    <row r="31" spans="1:9">
      <c r="A31" s="2" t="s">
        <v>42</v>
      </c>
      <c r="D31">
        <v>200</v>
      </c>
      <c r="E31">
        <v>120</v>
      </c>
      <c r="F31">
        <v>1838</v>
      </c>
      <c r="G31">
        <v>2211</v>
      </c>
      <c r="H31" s="1">
        <v>45.39</v>
      </c>
      <c r="I31" s="2" t="s">
        <v>72</v>
      </c>
    </row>
    <row r="32" spans="1:9">
      <c r="A32" s="2" t="s">
        <v>55</v>
      </c>
      <c r="B32" s="2" t="s">
        <v>63</v>
      </c>
      <c r="D32">
        <v>200</v>
      </c>
      <c r="E32">
        <v>90</v>
      </c>
      <c r="H32" s="1">
        <v>48.68</v>
      </c>
      <c r="I32" s="15">
        <v>0.03</v>
      </c>
    </row>
    <row r="33" spans="1:9">
      <c r="A33" s="2" t="s">
        <v>55</v>
      </c>
      <c r="D33">
        <v>200</v>
      </c>
      <c r="E33">
        <v>120</v>
      </c>
      <c r="F33">
        <v>1114</v>
      </c>
      <c r="G33">
        <v>1143</v>
      </c>
      <c r="H33" s="1">
        <v>49.36</v>
      </c>
      <c r="I33" s="15">
        <v>0.03</v>
      </c>
    </row>
    <row r="34" spans="1:9">
      <c r="A34" s="2" t="s">
        <v>55</v>
      </c>
      <c r="D34">
        <v>200</v>
      </c>
      <c r="E34">
        <v>120</v>
      </c>
      <c r="F34">
        <v>967</v>
      </c>
      <c r="G34">
        <v>990</v>
      </c>
      <c r="H34" s="1">
        <v>49.41</v>
      </c>
      <c r="I34" s="15">
        <v>0.02</v>
      </c>
    </row>
    <row r="35" spans="1:9">
      <c r="A35" s="2" t="s">
        <v>55</v>
      </c>
      <c r="D35">
        <v>200</v>
      </c>
      <c r="E35">
        <v>120</v>
      </c>
      <c r="F35">
        <v>1292</v>
      </c>
      <c r="G35">
        <v>1321</v>
      </c>
      <c r="H35" s="1">
        <v>49.45</v>
      </c>
      <c r="I35" s="15">
        <v>0.06</v>
      </c>
    </row>
    <row r="36" spans="1:9">
      <c r="A36" s="2" t="s">
        <v>55</v>
      </c>
      <c r="D36">
        <v>200</v>
      </c>
      <c r="E36">
        <v>120</v>
      </c>
      <c r="F36">
        <v>1210</v>
      </c>
      <c r="G36">
        <v>1234</v>
      </c>
      <c r="H36" s="1">
        <v>49.51</v>
      </c>
      <c r="I36" s="15">
        <v>0.04</v>
      </c>
    </row>
    <row r="37" spans="1:9">
      <c r="A37" s="2" t="s">
        <v>55</v>
      </c>
      <c r="D37">
        <v>200</v>
      </c>
      <c r="E37">
        <v>120</v>
      </c>
      <c r="F37">
        <v>1361</v>
      </c>
      <c r="G37">
        <v>1373</v>
      </c>
      <c r="H37" s="1">
        <v>49.78</v>
      </c>
      <c r="I37" s="2" t="s">
        <v>72</v>
      </c>
    </row>
    <row r="38" spans="1:9">
      <c r="A38" s="2" t="s">
        <v>55</v>
      </c>
      <c r="D38">
        <v>200</v>
      </c>
      <c r="E38">
        <v>120</v>
      </c>
      <c r="F38">
        <v>1350</v>
      </c>
      <c r="G38">
        <v>1361</v>
      </c>
      <c r="H38" s="1">
        <v>49.8</v>
      </c>
      <c r="I38" s="15">
        <v>0.08</v>
      </c>
    </row>
    <row r="39" spans="1:9">
      <c r="A39" s="2" t="s">
        <v>55</v>
      </c>
      <c r="B39" t="s">
        <v>67</v>
      </c>
      <c r="C39" s="2"/>
      <c r="D39">
        <v>200</v>
      </c>
      <c r="E39">
        <v>60</v>
      </c>
      <c r="F39">
        <v>567</v>
      </c>
      <c r="G39">
        <v>567</v>
      </c>
      <c r="H39" s="1">
        <v>50</v>
      </c>
      <c r="I39" s="15">
        <v>0.03</v>
      </c>
    </row>
    <row r="40" spans="1:9">
      <c r="A40" s="2" t="s">
        <v>58</v>
      </c>
      <c r="B40" s="2" t="s">
        <v>64</v>
      </c>
      <c r="D40">
        <v>200</v>
      </c>
      <c r="E40">
        <v>90</v>
      </c>
      <c r="H40" s="1">
        <v>50.58</v>
      </c>
      <c r="I40" s="15">
        <v>0.03</v>
      </c>
    </row>
    <row r="41" spans="1:9">
      <c r="A41" s="2" t="s">
        <v>55</v>
      </c>
      <c r="D41">
        <v>200</v>
      </c>
      <c r="E41">
        <v>120</v>
      </c>
      <c r="F41">
        <v>685</v>
      </c>
      <c r="G41">
        <v>664</v>
      </c>
      <c r="H41" s="1">
        <v>50.78</v>
      </c>
      <c r="I41" s="15">
        <v>0.01</v>
      </c>
    </row>
    <row r="42" spans="1:9">
      <c r="A42" s="2" t="s">
        <v>58</v>
      </c>
      <c r="B42" s="2" t="s">
        <v>62</v>
      </c>
      <c r="D42">
        <v>200</v>
      </c>
      <c r="E42">
        <v>30</v>
      </c>
      <c r="H42" s="1">
        <v>52.18</v>
      </c>
      <c r="I42" s="15">
        <v>0.03</v>
      </c>
    </row>
    <row r="43" spans="1:9">
      <c r="A43" s="2" t="s">
        <v>58</v>
      </c>
      <c r="D43">
        <v>200</v>
      </c>
      <c r="E43">
        <v>120</v>
      </c>
      <c r="F43">
        <v>892</v>
      </c>
      <c r="G43">
        <v>807</v>
      </c>
      <c r="H43" s="1">
        <v>52.5</v>
      </c>
      <c r="I43" s="15">
        <v>0.01</v>
      </c>
    </row>
    <row r="44" spans="1:9">
      <c r="A44" s="2" t="s">
        <v>58</v>
      </c>
      <c r="D44">
        <v>200</v>
      </c>
      <c r="E44">
        <v>120</v>
      </c>
      <c r="F44">
        <v>1335</v>
      </c>
      <c r="G44">
        <v>1207</v>
      </c>
      <c r="H44" s="1">
        <v>52.52</v>
      </c>
      <c r="I44" s="15">
        <v>0.02</v>
      </c>
    </row>
    <row r="45" spans="1:9">
      <c r="A45" s="2" t="s">
        <v>58</v>
      </c>
      <c r="D45">
        <v>200</v>
      </c>
      <c r="E45">
        <v>120</v>
      </c>
      <c r="F45">
        <v>1571</v>
      </c>
      <c r="G45">
        <v>1399</v>
      </c>
      <c r="H45" s="1">
        <v>52.9</v>
      </c>
      <c r="I45" s="15">
        <v>0.03</v>
      </c>
    </row>
    <row r="46" spans="1:9">
      <c r="A46" s="2" t="s">
        <v>58</v>
      </c>
      <c r="D46">
        <v>200</v>
      </c>
      <c r="E46">
        <v>120</v>
      </c>
      <c r="F46">
        <v>1703</v>
      </c>
      <c r="G46">
        <v>1498</v>
      </c>
      <c r="H46" s="1">
        <v>53.2</v>
      </c>
      <c r="I46" s="15">
        <v>0.04</v>
      </c>
    </row>
    <row r="47" spans="1:9">
      <c r="A47" s="2" t="s">
        <v>58</v>
      </c>
      <c r="D47">
        <v>200</v>
      </c>
      <c r="E47">
        <v>120</v>
      </c>
      <c r="F47">
        <v>1838</v>
      </c>
      <c r="G47">
        <v>1603</v>
      </c>
      <c r="H47" s="1">
        <v>53.41</v>
      </c>
      <c r="I47" s="15">
        <v>0.06</v>
      </c>
    </row>
    <row r="48" spans="1:9">
      <c r="A48" s="2" t="s">
        <v>58</v>
      </c>
      <c r="B48" s="2" t="s">
        <v>70</v>
      </c>
      <c r="C48" s="2"/>
      <c r="D48">
        <v>200</v>
      </c>
      <c r="E48">
        <v>60</v>
      </c>
      <c r="F48">
        <v>774</v>
      </c>
      <c r="G48">
        <v>673</v>
      </c>
      <c r="H48" s="1">
        <v>53.49</v>
      </c>
      <c r="I48" s="15">
        <v>0.03</v>
      </c>
    </row>
    <row r="49" spans="1:9">
      <c r="A49" s="2" t="s">
        <v>58</v>
      </c>
      <c r="D49">
        <v>200</v>
      </c>
      <c r="E49">
        <v>120</v>
      </c>
      <c r="F49">
        <v>1840</v>
      </c>
      <c r="G49">
        <v>1600</v>
      </c>
      <c r="H49" s="1">
        <v>53.49</v>
      </c>
      <c r="I49" s="2" t="s">
        <v>72</v>
      </c>
    </row>
    <row r="50" spans="1:9">
      <c r="A50" s="2" t="s">
        <v>58</v>
      </c>
      <c r="D50">
        <v>200</v>
      </c>
      <c r="E50">
        <v>120</v>
      </c>
      <c r="F50">
        <v>1911</v>
      </c>
      <c r="G50">
        <v>1654</v>
      </c>
      <c r="H50" s="1">
        <v>53.6</v>
      </c>
      <c r="I50" s="15">
        <v>0.08</v>
      </c>
    </row>
    <row r="51" spans="1:9">
      <c r="A51" s="2" t="s">
        <v>55</v>
      </c>
      <c r="B51" s="2" t="s">
        <v>59</v>
      </c>
      <c r="D51">
        <v>200</v>
      </c>
      <c r="E51">
        <v>30</v>
      </c>
      <c r="H51" s="1">
        <v>59.23</v>
      </c>
      <c r="I51" s="15">
        <v>0.03</v>
      </c>
    </row>
    <row r="52" spans="1:9">
      <c r="A52" s="2"/>
      <c r="I52" s="15"/>
    </row>
    <row r="53" spans="1:9">
      <c r="A53" s="2"/>
      <c r="B53" s="2"/>
      <c r="C53" s="2"/>
      <c r="I53" s="15"/>
    </row>
    <row r="54" spans="1:9">
      <c r="I54" s="15"/>
    </row>
  </sheetData>
  <sortState ref="A2:I60">
    <sortCondition ref="H2:H60"/>
  </sortState>
  <phoneticPr fontId="22" type="noConversion"/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I25"/>
  <sheetViews>
    <sheetView workbookViewId="0">
      <selection activeCell="G24" sqref="G24"/>
    </sheetView>
  </sheetViews>
  <sheetFormatPr defaultRowHeight="14"/>
  <cols>
    <col min="1" max="1" width="11.36328125" bestFit="1" customWidth="1"/>
    <col min="5" max="6" width="12.453125" style="16" bestFit="1" customWidth="1"/>
    <col min="7" max="8" width="11.36328125" style="16" bestFit="1" customWidth="1"/>
    <col min="9" max="9" width="11.36328125" bestFit="1" customWidth="1"/>
  </cols>
  <sheetData>
    <row r="1" spans="1:9">
      <c r="A1">
        <v>155072479</v>
      </c>
      <c r="B1">
        <v>-1.56</v>
      </c>
    </row>
    <row r="2" spans="1:9">
      <c r="A2">
        <v>-114022514</v>
      </c>
      <c r="B2">
        <v>-6.15</v>
      </c>
    </row>
    <row r="3" spans="1:9">
      <c r="A3">
        <v>-123379854</v>
      </c>
      <c r="B3">
        <v>-7.24</v>
      </c>
    </row>
    <row r="4" spans="1:9">
      <c r="A4">
        <f>SUM(A1:A3)</f>
        <v>-82329889</v>
      </c>
      <c r="B4">
        <f>SUM(B1:B3)</f>
        <v>-14.950000000000001</v>
      </c>
    </row>
    <row r="5" spans="1:9">
      <c r="A5">
        <v>203022496</v>
      </c>
      <c r="B5">
        <v>3.95</v>
      </c>
    </row>
    <row r="6" spans="1:9">
      <c r="A6">
        <v>-88051632</v>
      </c>
      <c r="B6">
        <v>0.89</v>
      </c>
    </row>
    <row r="7" spans="1:9">
      <c r="A7">
        <v>-385797216</v>
      </c>
      <c r="B7">
        <v>-7.33</v>
      </c>
    </row>
    <row r="8" spans="1:9">
      <c r="A8">
        <v>15386976</v>
      </c>
      <c r="B8">
        <v>0.15</v>
      </c>
    </row>
    <row r="9" spans="1:9">
      <c r="A9">
        <v>65884096</v>
      </c>
      <c r="B9">
        <v>3.84</v>
      </c>
    </row>
    <row r="10" spans="1:9">
      <c r="A10">
        <v>37173808</v>
      </c>
      <c r="B10">
        <v>1.63</v>
      </c>
    </row>
    <row r="11" spans="1:9">
      <c r="A11">
        <v>155514936</v>
      </c>
      <c r="B11">
        <v>6.6</v>
      </c>
    </row>
    <row r="12" spans="1:9">
      <c r="A12">
        <v>-72129216</v>
      </c>
      <c r="B12">
        <v>-0.44</v>
      </c>
    </row>
    <row r="13" spans="1:9">
      <c r="A13">
        <v>-288373872</v>
      </c>
      <c r="B13">
        <v>-9.99</v>
      </c>
    </row>
    <row r="14" spans="1:9">
      <c r="A14">
        <v>62353616</v>
      </c>
      <c r="B14">
        <v>5.54</v>
      </c>
      <c r="I14" s="16"/>
    </row>
    <row r="15" spans="1:9">
      <c r="A15">
        <v>257055552</v>
      </c>
      <c r="B15">
        <v>5.5</v>
      </c>
      <c r="I15" s="16"/>
    </row>
    <row r="16" spans="1:9">
      <c r="A16">
        <v>-170167090</v>
      </c>
      <c r="B16">
        <v>-2.81</v>
      </c>
      <c r="I16" s="16"/>
    </row>
    <row r="17" spans="1:9">
      <c r="A17">
        <v>27510336</v>
      </c>
      <c r="B17">
        <v>1.78</v>
      </c>
      <c r="I17" s="16"/>
    </row>
    <row r="18" spans="1:9">
      <c r="A18">
        <v>-216076416</v>
      </c>
      <c r="B18">
        <v>-1</v>
      </c>
      <c r="I18" s="16"/>
    </row>
    <row r="19" spans="1:9">
      <c r="A19">
        <v>-217860711</v>
      </c>
      <c r="B19">
        <v>-6.83</v>
      </c>
      <c r="I19" s="16"/>
    </row>
    <row r="20" spans="1:9">
      <c r="A20">
        <f>SUM(A1:A19)</f>
        <v>-779214115</v>
      </c>
      <c r="B20">
        <f>SUM(B1:B19)</f>
        <v>-28.42</v>
      </c>
      <c r="I20" s="16"/>
    </row>
    <row r="21" spans="1:9">
      <c r="I21" s="16"/>
    </row>
    <row r="22" spans="1:9">
      <c r="I22" s="16"/>
    </row>
    <row r="23" spans="1:9">
      <c r="I23" s="16"/>
    </row>
    <row r="24" spans="1:9">
      <c r="I24" s="16"/>
    </row>
    <row r="25" spans="1:9">
      <c r="I25" s="16"/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V2"/>
  <sheetViews>
    <sheetView workbookViewId="0">
      <selection activeCell="J2" sqref="J2"/>
    </sheetView>
  </sheetViews>
  <sheetFormatPr defaultRowHeight="14"/>
  <cols>
    <col min="9" max="9" width="16.81640625" bestFit="1" customWidth="1"/>
    <col min="10" max="10" width="16.81640625" style="18" customWidth="1"/>
    <col min="11" max="11" width="16.81640625" bestFit="1" customWidth="1"/>
    <col min="12" max="12" width="14.6328125" bestFit="1" customWidth="1"/>
    <col min="13" max="13" width="16.81640625" bestFit="1" customWidth="1"/>
    <col min="14" max="14" width="10.26953125" bestFit="1" customWidth="1"/>
    <col min="15" max="15" width="16.81640625" bestFit="1" customWidth="1"/>
    <col min="16" max="16" width="10.26953125" bestFit="1" customWidth="1"/>
  </cols>
  <sheetData>
    <row r="1" spans="1:22">
      <c r="B1" s="2" t="s">
        <v>75</v>
      </c>
      <c r="C1" s="2" t="s">
        <v>88</v>
      </c>
      <c r="D1" s="17" t="s">
        <v>89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76</v>
      </c>
      <c r="J1" s="17" t="s">
        <v>77</v>
      </c>
      <c r="K1" s="2" t="s">
        <v>79</v>
      </c>
      <c r="L1" s="2" t="s">
        <v>78</v>
      </c>
      <c r="M1" s="2" t="s">
        <v>80</v>
      </c>
      <c r="N1" s="2" t="s">
        <v>81</v>
      </c>
      <c r="O1" s="2" t="s">
        <v>82</v>
      </c>
      <c r="P1" s="17" t="s">
        <v>84</v>
      </c>
      <c r="Q1" s="2" t="s">
        <v>83</v>
      </c>
      <c r="R1" s="2" t="s">
        <v>85</v>
      </c>
      <c r="S1" s="2" t="s">
        <v>80</v>
      </c>
      <c r="T1" s="2" t="s">
        <v>81</v>
      </c>
      <c r="U1" s="2" t="s">
        <v>86</v>
      </c>
      <c r="V1" s="17" t="s">
        <v>87</v>
      </c>
    </row>
    <row r="2" spans="1:22">
      <c r="A2" t="s">
        <v>74</v>
      </c>
      <c r="B2">
        <v>188</v>
      </c>
      <c r="C2">
        <v>45</v>
      </c>
      <c r="D2" s="18">
        <f>C2/B2</f>
        <v>0.23936170212765959</v>
      </c>
      <c r="E2">
        <v>18</v>
      </c>
      <c r="F2" s="18">
        <f>E2/C2</f>
        <v>0.4</v>
      </c>
      <c r="G2">
        <v>27</v>
      </c>
      <c r="H2" s="18">
        <f>G2/C2</f>
        <v>0.6</v>
      </c>
      <c r="I2">
        <v>17</v>
      </c>
      <c r="J2" s="18">
        <f>I2/B2</f>
        <v>9.0425531914893623E-2</v>
      </c>
      <c r="K2">
        <v>4</v>
      </c>
      <c r="L2" s="18">
        <f>K2/I2</f>
        <v>0.23529411764705882</v>
      </c>
      <c r="M2">
        <v>13</v>
      </c>
      <c r="N2" s="18">
        <f>M2/I2</f>
        <v>0.76470588235294112</v>
      </c>
      <c r="O2">
        <v>4</v>
      </c>
      <c r="P2" s="18">
        <f>O2/B2</f>
        <v>2.1276595744680851E-2</v>
      </c>
      <c r="Q2">
        <v>1</v>
      </c>
      <c r="R2" s="18">
        <f>Q2/O2</f>
        <v>0.25</v>
      </c>
      <c r="S2">
        <v>3</v>
      </c>
      <c r="T2" s="18">
        <f>S2/O2</f>
        <v>0.75</v>
      </c>
      <c r="U2">
        <v>1</v>
      </c>
      <c r="V2" s="18">
        <f>U2/B2</f>
        <v>5.3191489361702126E-3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I27" sqref="I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44501</v>
      </c>
      <c r="J2" s="1">
        <v>336413.7</v>
      </c>
      <c r="K2">
        <v>303014</v>
      </c>
      <c r="L2" s="1">
        <v>-2098</v>
      </c>
      <c r="M2">
        <v>-0.69240000000000002</v>
      </c>
    </row>
    <row r="3" spans="1:13">
      <c r="A3" s="6">
        <v>44502</v>
      </c>
      <c r="J3" s="1">
        <v>337771.53</v>
      </c>
      <c r="K3">
        <v>306959</v>
      </c>
      <c r="L3" s="1">
        <v>1474</v>
      </c>
      <c r="M3">
        <v>0.48020000000000002</v>
      </c>
    </row>
    <row r="4" spans="1:13">
      <c r="A4" s="6">
        <v>44503</v>
      </c>
      <c r="J4" s="1">
        <v>337368.69</v>
      </c>
      <c r="K4">
        <v>312788</v>
      </c>
      <c r="L4" s="1">
        <v>604</v>
      </c>
      <c r="M4">
        <v>0.19309999999999999</v>
      </c>
    </row>
    <row r="5" spans="1:13">
      <c r="A5" s="6">
        <v>44504</v>
      </c>
      <c r="J5" s="1">
        <v>310247.15000000002</v>
      </c>
      <c r="K5">
        <v>306966</v>
      </c>
      <c r="L5" s="1">
        <v>1903</v>
      </c>
      <c r="M5">
        <v>0.61990000000000001</v>
      </c>
    </row>
    <row r="6" spans="1:13">
      <c r="A6" s="6">
        <v>44505</v>
      </c>
      <c r="J6" s="1">
        <v>339282.19</v>
      </c>
      <c r="K6">
        <v>318683</v>
      </c>
      <c r="L6" s="1">
        <v>-1942</v>
      </c>
      <c r="M6">
        <v>-0.60940000000000005</v>
      </c>
    </row>
    <row r="7" spans="1:13">
      <c r="J7" s="1">
        <f>AVERAGE(J2:J6)</f>
        <v>332216.65199999994</v>
      </c>
      <c r="K7" s="1">
        <f>AVERAGE(K2:K6)</f>
        <v>309682</v>
      </c>
      <c r="L7" s="1">
        <f>SUM(L1:L6)</f>
        <v>-59</v>
      </c>
      <c r="M7" s="5">
        <f>L7/K7*100</f>
        <v>-1.9051801525435771E-2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8"/>
  <sheetViews>
    <sheetView workbookViewId="0">
      <selection activeCell="G27" sqref="G27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A3" s="6">
        <v>44480</v>
      </c>
      <c r="J3" s="1">
        <v>332610.81</v>
      </c>
      <c r="K3">
        <v>251446</v>
      </c>
      <c r="L3" s="1">
        <v>-712</v>
      </c>
      <c r="M3">
        <v>-0.28320000000000001</v>
      </c>
    </row>
    <row r="4" spans="1:13">
      <c r="A4" s="6">
        <v>44481</v>
      </c>
      <c r="J4" s="1">
        <v>352917.5</v>
      </c>
      <c r="K4">
        <v>179388</v>
      </c>
      <c r="L4" s="1">
        <v>-3766</v>
      </c>
      <c r="M4">
        <v>-2.0994000000000002</v>
      </c>
    </row>
    <row r="5" spans="1:13">
      <c r="A5" s="6">
        <v>44482</v>
      </c>
      <c r="J5" s="1">
        <v>229949.15</v>
      </c>
      <c r="K5">
        <v>203432.16</v>
      </c>
      <c r="L5" s="1">
        <v>4142</v>
      </c>
      <c r="M5">
        <v>2.0360999999999998</v>
      </c>
    </row>
    <row r="6" spans="1:13">
      <c r="A6" s="6">
        <v>44483</v>
      </c>
      <c r="J6" s="1">
        <v>354131.97</v>
      </c>
      <c r="K6">
        <v>315077</v>
      </c>
      <c r="L6" s="1">
        <v>-2743</v>
      </c>
      <c r="M6">
        <v>-0.87060000000000004</v>
      </c>
    </row>
    <row r="7" spans="1:13">
      <c r="A7" s="6">
        <v>44484</v>
      </c>
      <c r="J7" s="1">
        <v>338172.81</v>
      </c>
      <c r="K7">
        <v>303730</v>
      </c>
      <c r="L7" s="1">
        <v>2419</v>
      </c>
      <c r="M7">
        <v>0.7964</v>
      </c>
    </row>
    <row r="8" spans="1:13">
      <c r="A8" s="6">
        <v>44487</v>
      </c>
      <c r="J8" s="1">
        <v>358155.17</v>
      </c>
      <c r="K8">
        <v>298049</v>
      </c>
      <c r="L8" s="1">
        <v>1777</v>
      </c>
      <c r="M8">
        <v>0.59619999999999995</v>
      </c>
    </row>
    <row r="9" spans="1:13">
      <c r="A9" s="6">
        <v>44488</v>
      </c>
      <c r="J9" s="1">
        <v>360576.05</v>
      </c>
      <c r="K9">
        <v>292304</v>
      </c>
      <c r="L9" s="1">
        <v>2425</v>
      </c>
      <c r="M9">
        <v>0.8296</v>
      </c>
    </row>
    <row r="10" spans="1:13">
      <c r="A10" s="6">
        <v>44489</v>
      </c>
      <c r="J10" s="1">
        <v>360894.69</v>
      </c>
      <c r="K10">
        <v>283096</v>
      </c>
      <c r="L10" s="1">
        <v>400</v>
      </c>
      <c r="M10">
        <v>0.14130000000000001</v>
      </c>
    </row>
    <row r="11" spans="1:13">
      <c r="A11" s="6">
        <v>44490</v>
      </c>
      <c r="J11" s="1">
        <v>360309.38</v>
      </c>
      <c r="K11">
        <v>257240</v>
      </c>
      <c r="L11" s="1">
        <v>-517.6</v>
      </c>
      <c r="M11">
        <v>-0.20119999999999999</v>
      </c>
    </row>
    <row r="12" spans="1:13">
      <c r="A12" s="6">
        <v>44491</v>
      </c>
      <c r="J12" s="1">
        <v>338667.31</v>
      </c>
      <c r="K12">
        <v>257383</v>
      </c>
      <c r="L12" s="1">
        <v>-1612</v>
      </c>
      <c r="M12">
        <v>-0.62629999999999997</v>
      </c>
    </row>
    <row r="13" spans="1:13">
      <c r="A13" s="6">
        <v>44494</v>
      </c>
      <c r="J13" s="1">
        <v>339257.77</v>
      </c>
      <c r="K13">
        <v>215621</v>
      </c>
      <c r="L13" s="1">
        <v>645</v>
      </c>
      <c r="M13">
        <v>0.29909999999999998</v>
      </c>
    </row>
    <row r="14" spans="1:13">
      <c r="A14" s="6">
        <v>44495</v>
      </c>
      <c r="J14" s="1">
        <v>338342.83</v>
      </c>
      <c r="K14">
        <v>169375</v>
      </c>
      <c r="L14" s="1">
        <v>-876</v>
      </c>
      <c r="M14">
        <v>-0.51719999999999999</v>
      </c>
    </row>
    <row r="15" spans="1:13">
      <c r="A15" s="6">
        <v>44496</v>
      </c>
      <c r="J15" s="1">
        <v>308338.65000000002</v>
      </c>
      <c r="K15">
        <v>186015.06</v>
      </c>
      <c r="L15" s="1">
        <v>-3338</v>
      </c>
      <c r="M15">
        <v>-1.7945</v>
      </c>
    </row>
    <row r="16" spans="1:13">
      <c r="A16" s="6">
        <v>44497</v>
      </c>
      <c r="J16" s="1">
        <v>286133.12</v>
      </c>
      <c r="K16">
        <v>231928.44</v>
      </c>
      <c r="L16" s="1">
        <v>-720</v>
      </c>
      <c r="M16">
        <v>-0.31040000000000001</v>
      </c>
    </row>
    <row r="17" spans="1:13">
      <c r="A17" s="6">
        <v>44498</v>
      </c>
      <c r="J17" s="1">
        <v>338548.51</v>
      </c>
      <c r="K17">
        <v>288085</v>
      </c>
      <c r="L17" s="1">
        <v>5283</v>
      </c>
      <c r="M17">
        <v>1.8338000000000001</v>
      </c>
    </row>
    <row r="18" spans="1:13">
      <c r="J18" s="1">
        <f>AVERAGE(J2:J17)</f>
        <v>332528.856875</v>
      </c>
      <c r="K18">
        <f>AVERAGE(K2:K17)</f>
        <v>249038.3125</v>
      </c>
      <c r="L18" s="1">
        <f>SUM(L2:L17)</f>
        <v>832.39999999999964</v>
      </c>
      <c r="M18" s="5">
        <f>L18/K18*100</f>
        <v>0.33424575987680594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44494</v>
      </c>
      <c r="J2" s="1">
        <v>339257.77</v>
      </c>
      <c r="K2">
        <v>215621</v>
      </c>
      <c r="L2" s="1">
        <v>645</v>
      </c>
      <c r="M2">
        <v>0.29909999999999998</v>
      </c>
    </row>
    <row r="3" spans="1:13">
      <c r="A3" s="6">
        <v>44495</v>
      </c>
      <c r="J3" s="1">
        <v>338342.83</v>
      </c>
      <c r="K3">
        <v>169375</v>
      </c>
      <c r="L3" s="1">
        <v>-876</v>
      </c>
      <c r="M3">
        <v>-0.51719999999999999</v>
      </c>
    </row>
    <row r="4" spans="1:13">
      <c r="A4" s="6">
        <v>44496</v>
      </c>
      <c r="J4" s="1">
        <v>308338.65000000002</v>
      </c>
      <c r="K4">
        <v>186015.06</v>
      </c>
      <c r="L4" s="1">
        <v>-3338</v>
      </c>
      <c r="M4">
        <v>-1.7945</v>
      </c>
    </row>
    <row r="5" spans="1:13">
      <c r="A5" s="6">
        <v>44497</v>
      </c>
      <c r="J5" s="1">
        <v>286133.12</v>
      </c>
      <c r="K5">
        <v>231928.44</v>
      </c>
      <c r="L5" s="1">
        <v>-720</v>
      </c>
      <c r="M5">
        <v>-0.31040000000000001</v>
      </c>
    </row>
    <row r="6" spans="1:13">
      <c r="A6" s="6">
        <v>44498</v>
      </c>
      <c r="J6" s="1">
        <v>338548.51</v>
      </c>
      <c r="K6">
        <v>288085</v>
      </c>
      <c r="L6" s="1">
        <v>5283</v>
      </c>
      <c r="M6">
        <v>1.8338000000000001</v>
      </c>
    </row>
    <row r="7" spans="1:13">
      <c r="J7" s="1">
        <f>AVERAGE(J2:J6)</f>
        <v>322124.17600000004</v>
      </c>
      <c r="K7" s="1">
        <f>AVERAGE(K2:K6)</f>
        <v>218204.9</v>
      </c>
      <c r="L7" s="1">
        <f>SUM(L1:L6)</f>
        <v>994</v>
      </c>
      <c r="M7" s="5">
        <f>L7/K7*100</f>
        <v>0.45553514151148766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44487</v>
      </c>
      <c r="J2" s="1">
        <v>358155.17</v>
      </c>
      <c r="K2">
        <v>298049</v>
      </c>
      <c r="L2" s="1">
        <v>1777</v>
      </c>
      <c r="M2">
        <v>0.59619999999999995</v>
      </c>
    </row>
    <row r="3" spans="1:13">
      <c r="A3" s="6">
        <v>44488</v>
      </c>
      <c r="J3" s="1">
        <v>360576.05</v>
      </c>
      <c r="K3">
        <v>292304</v>
      </c>
      <c r="L3" s="1">
        <v>2425</v>
      </c>
      <c r="M3">
        <v>0.8296</v>
      </c>
    </row>
    <row r="4" spans="1:13">
      <c r="A4" s="6">
        <v>44489</v>
      </c>
      <c r="J4" s="1">
        <v>360894.69</v>
      </c>
      <c r="K4">
        <v>283096</v>
      </c>
      <c r="L4" s="1">
        <v>400</v>
      </c>
      <c r="M4">
        <v>0.14130000000000001</v>
      </c>
    </row>
    <row r="5" spans="1:13">
      <c r="A5" s="6">
        <v>44490</v>
      </c>
      <c r="J5" s="1">
        <v>360309.38</v>
      </c>
      <c r="K5">
        <v>257240</v>
      </c>
      <c r="L5" s="1">
        <v>-517.6</v>
      </c>
      <c r="M5">
        <v>-0.20119999999999999</v>
      </c>
    </row>
    <row r="6" spans="1:13">
      <c r="A6" s="6">
        <v>44491</v>
      </c>
      <c r="J6" s="1">
        <v>338667.31</v>
      </c>
      <c r="K6">
        <v>257383</v>
      </c>
      <c r="L6" s="1">
        <v>-1612</v>
      </c>
      <c r="M6">
        <v>-0.62629999999999997</v>
      </c>
    </row>
    <row r="7" spans="1:13">
      <c r="J7" s="1">
        <f>AVERAGE(J2:J6)</f>
        <v>355720.52</v>
      </c>
      <c r="K7" s="1">
        <f>AVERAGE(K2:K6)</f>
        <v>277614.40000000002</v>
      </c>
      <c r="L7" s="1">
        <f>SUM(L1:L6)</f>
        <v>2472.4</v>
      </c>
      <c r="M7" s="5">
        <f>L7/K7*100</f>
        <v>0.89058780812522698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M7"/>
  <sheetViews>
    <sheetView workbookViewId="0">
      <selection activeCell="A2" sqref="A2:XFD6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44480</v>
      </c>
      <c r="J2" s="1">
        <v>332610.81</v>
      </c>
      <c r="K2">
        <v>251446</v>
      </c>
      <c r="L2" s="1">
        <v>-712</v>
      </c>
      <c r="M2">
        <v>-0.28320000000000001</v>
      </c>
    </row>
    <row r="3" spans="1:13">
      <c r="A3" s="6">
        <v>44481</v>
      </c>
      <c r="J3" s="1">
        <v>352917.5</v>
      </c>
      <c r="K3">
        <v>179388</v>
      </c>
      <c r="L3" s="1">
        <v>-3766</v>
      </c>
      <c r="M3">
        <v>-2.0994000000000002</v>
      </c>
    </row>
    <row r="4" spans="1:13">
      <c r="A4" s="6">
        <v>44482</v>
      </c>
      <c r="J4" s="1">
        <v>229949.15</v>
      </c>
      <c r="K4">
        <v>203432.16</v>
      </c>
      <c r="L4" s="1">
        <v>4142</v>
      </c>
      <c r="M4">
        <v>2.0360999999999998</v>
      </c>
    </row>
    <row r="5" spans="1:13">
      <c r="A5" s="6">
        <v>44483</v>
      </c>
      <c r="J5" s="1">
        <v>354131.97</v>
      </c>
      <c r="K5">
        <v>315077</v>
      </c>
      <c r="L5" s="1">
        <v>-2743</v>
      </c>
      <c r="M5">
        <v>-0.87060000000000004</v>
      </c>
    </row>
    <row r="6" spans="1:13">
      <c r="A6" s="6">
        <v>44484</v>
      </c>
      <c r="J6" s="1">
        <v>338172.81</v>
      </c>
      <c r="K6">
        <v>303730</v>
      </c>
      <c r="L6" s="1">
        <v>2419</v>
      </c>
      <c r="M6">
        <v>0.7964</v>
      </c>
    </row>
    <row r="7" spans="1:13">
      <c r="J7" s="1">
        <f>AVERAGE(J2:J6)</f>
        <v>321556.44800000003</v>
      </c>
      <c r="K7" s="1">
        <f>AVERAGE(K2:K6)</f>
        <v>250614.63200000004</v>
      </c>
      <c r="L7" s="1">
        <f>SUM(L1:L6)</f>
        <v>-660</v>
      </c>
      <c r="M7" s="5">
        <f>L7/K7*100</f>
        <v>-0.26335254040554179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M3"/>
  <sheetViews>
    <sheetView workbookViewId="0">
      <selection activeCell="B34" sqref="B34"/>
    </sheetView>
  </sheetViews>
  <sheetFormatPr defaultRowHeight="14"/>
  <cols>
    <col min="1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44477</v>
      </c>
      <c r="J2" s="1">
        <v>323455.99</v>
      </c>
      <c r="K2">
        <v>252443.34</v>
      </c>
      <c r="L2" s="1">
        <v>-1974</v>
      </c>
      <c r="M2">
        <v>-0.78200000000000003</v>
      </c>
    </row>
    <row r="3" spans="1:13">
      <c r="J3" s="1">
        <f>AVERAGE(J2)</f>
        <v>323455.99</v>
      </c>
      <c r="K3" s="1">
        <f>AVERAGE(K2)</f>
        <v>252443.34</v>
      </c>
      <c r="L3" s="1">
        <f>SUM(L2)</f>
        <v>-1974</v>
      </c>
      <c r="M3" s="5">
        <f>L3/K3*100</f>
        <v>-0.78195764641681564</v>
      </c>
    </row>
  </sheetData>
  <phoneticPr fontId="2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M22"/>
  <sheetViews>
    <sheetView workbookViewId="0">
      <selection activeCell="J22" sqref="J22:M22"/>
    </sheetView>
  </sheetViews>
  <sheetFormatPr defaultRowHeight="14"/>
  <cols>
    <col min="1" max="1" width="10.26953125" bestFit="1" customWidth="1"/>
    <col min="2" max="2" width="11.36328125" bestFit="1" customWidth="1"/>
    <col min="6" max="6" width="10.26953125" bestFit="1" customWidth="1"/>
    <col min="9" max="9" width="9.26953125" style="5" bestFit="1" customWidth="1"/>
    <col min="10" max="10" width="12.453125" style="1" customWidth="1"/>
    <col min="11" max="11" width="11.08984375" customWidth="1"/>
    <col min="12" max="12" width="12.453125" style="1" bestFit="1" customWidth="1"/>
    <col min="13" max="13" width="11.54296875" customWidth="1"/>
    <col min="14" max="14" width="10.26953125" bestFit="1" customWidth="1"/>
  </cols>
  <sheetData>
    <row r="1" spans="1:13">
      <c r="B1" t="s">
        <v>12</v>
      </c>
      <c r="C1" s="2" t="s">
        <v>18</v>
      </c>
      <c r="D1" s="2" t="s">
        <v>9</v>
      </c>
      <c r="F1" s="2" t="s">
        <v>3</v>
      </c>
      <c r="G1" s="2" t="s">
        <v>10</v>
      </c>
      <c r="H1" s="2" t="s">
        <v>19</v>
      </c>
      <c r="I1" s="4" t="s">
        <v>11</v>
      </c>
      <c r="J1" s="12" t="s">
        <v>41</v>
      </c>
      <c r="K1" s="2" t="s">
        <v>40</v>
      </c>
      <c r="L1" s="1" t="s">
        <v>39</v>
      </c>
      <c r="M1" s="2" t="s">
        <v>38</v>
      </c>
    </row>
    <row r="2" spans="1:13">
      <c r="A2" s="6">
        <v>44440</v>
      </c>
      <c r="J2" s="1">
        <v>367517.73</v>
      </c>
      <c r="K2">
        <v>235760</v>
      </c>
      <c r="L2" s="1">
        <v>1636.5</v>
      </c>
      <c r="M2">
        <v>0.69410000000000005</v>
      </c>
    </row>
    <row r="3" spans="1:13">
      <c r="A3" s="6">
        <v>44441</v>
      </c>
      <c r="J3" s="1">
        <v>317929.12</v>
      </c>
      <c r="K3">
        <v>256454.57</v>
      </c>
      <c r="L3" s="1">
        <v>747.5</v>
      </c>
      <c r="M3">
        <v>0.29149999999999998</v>
      </c>
    </row>
    <row r="4" spans="1:13">
      <c r="A4" s="6">
        <v>44442</v>
      </c>
      <c r="J4" s="1">
        <v>358800.82</v>
      </c>
      <c r="K4">
        <v>253946</v>
      </c>
      <c r="L4" s="1">
        <v>-1575.9</v>
      </c>
      <c r="M4">
        <v>-0.62060000000000004</v>
      </c>
    </row>
    <row r="5" spans="1:13">
      <c r="A5" s="6">
        <v>44445</v>
      </c>
      <c r="J5" s="1">
        <v>361852.28</v>
      </c>
      <c r="K5">
        <v>264602.5</v>
      </c>
      <c r="L5" s="1">
        <v>3461.5</v>
      </c>
      <c r="M5">
        <v>1.3082</v>
      </c>
    </row>
    <row r="6" spans="1:13">
      <c r="A6" s="6">
        <v>44446</v>
      </c>
      <c r="J6" s="1">
        <v>372951.23</v>
      </c>
      <c r="K6">
        <v>191255</v>
      </c>
      <c r="L6" s="1">
        <v>3021</v>
      </c>
      <c r="M6">
        <v>1.5795999999999999</v>
      </c>
    </row>
    <row r="7" spans="1:13">
      <c r="A7" s="6">
        <v>44447</v>
      </c>
      <c r="J7" s="1">
        <v>347440.9</v>
      </c>
      <c r="K7">
        <v>209946.1</v>
      </c>
      <c r="L7" s="1">
        <v>-1293</v>
      </c>
      <c r="M7">
        <v>-0.6159</v>
      </c>
    </row>
    <row r="8" spans="1:13">
      <c r="A8" s="6">
        <v>44448</v>
      </c>
      <c r="J8" s="1">
        <v>373576.8</v>
      </c>
      <c r="K8">
        <v>260258</v>
      </c>
      <c r="L8" s="1">
        <v>1944.3</v>
      </c>
      <c r="M8">
        <v>0.74709999999999999</v>
      </c>
    </row>
    <row r="9" spans="1:13">
      <c r="A9" s="6">
        <v>44449</v>
      </c>
      <c r="J9" s="1">
        <v>361293.45</v>
      </c>
      <c r="K9">
        <v>282141.32</v>
      </c>
      <c r="L9" s="1">
        <v>1932</v>
      </c>
      <c r="M9">
        <v>0.68479999999999996</v>
      </c>
    </row>
    <row r="10" spans="1:13">
      <c r="A10" s="6">
        <v>44452</v>
      </c>
      <c r="J10" s="1">
        <v>368109.64</v>
      </c>
      <c r="K10">
        <v>260459.5</v>
      </c>
      <c r="L10" s="1">
        <v>-2054</v>
      </c>
      <c r="M10">
        <v>-0.78859999999999997</v>
      </c>
    </row>
    <row r="11" spans="1:13">
      <c r="A11" s="6">
        <v>44453</v>
      </c>
      <c r="J11" s="1">
        <v>370218.14</v>
      </c>
      <c r="K11">
        <v>270648.5</v>
      </c>
      <c r="L11" s="1">
        <v>-3078.4</v>
      </c>
      <c r="M11">
        <v>-1.1374</v>
      </c>
    </row>
    <row r="12" spans="1:13">
      <c r="A12" s="6">
        <v>44454</v>
      </c>
      <c r="J12" s="1">
        <v>358116.94</v>
      </c>
      <c r="K12">
        <v>242750.5</v>
      </c>
      <c r="L12" s="1">
        <v>-1413.5</v>
      </c>
      <c r="M12">
        <v>-0.58230000000000004</v>
      </c>
    </row>
    <row r="13" spans="1:13">
      <c r="A13" s="6">
        <v>44455</v>
      </c>
      <c r="J13" s="1">
        <v>353615.06</v>
      </c>
      <c r="K13">
        <v>268136.81</v>
      </c>
      <c r="L13" s="1">
        <v>-5246</v>
      </c>
      <c r="M13">
        <v>-1.9564999999999999</v>
      </c>
    </row>
    <row r="14" spans="1:13">
      <c r="A14" s="6">
        <v>44456</v>
      </c>
      <c r="J14" s="1">
        <v>365133.37</v>
      </c>
      <c r="K14">
        <v>277863</v>
      </c>
      <c r="L14" s="1">
        <v>1682</v>
      </c>
      <c r="M14">
        <v>0.60529999999999995</v>
      </c>
    </row>
    <row r="15" spans="1:13">
      <c r="A15" s="6">
        <v>44461</v>
      </c>
      <c r="J15" s="1">
        <v>364068.29</v>
      </c>
      <c r="K15">
        <v>267125</v>
      </c>
      <c r="L15" s="1">
        <v>-1035.3</v>
      </c>
      <c r="M15">
        <v>-0.3876</v>
      </c>
    </row>
    <row r="16" spans="1:13">
      <c r="A16" s="6">
        <v>44462</v>
      </c>
      <c r="J16" s="1">
        <v>356036.91</v>
      </c>
      <c r="K16">
        <v>224443</v>
      </c>
      <c r="L16" s="1">
        <v>536.5</v>
      </c>
      <c r="M16">
        <v>0.23899999999999999</v>
      </c>
    </row>
    <row r="17" spans="1:13">
      <c r="A17" s="6">
        <v>44463</v>
      </c>
      <c r="J17" s="1">
        <v>352780.53</v>
      </c>
      <c r="K17">
        <v>251107.21</v>
      </c>
      <c r="L17" s="1">
        <v>-1849</v>
      </c>
      <c r="M17">
        <v>-0.73629999999999995</v>
      </c>
    </row>
    <row r="18" spans="1:13">
      <c r="A18" s="6">
        <v>44466</v>
      </c>
      <c r="J18" s="1">
        <v>361199.81</v>
      </c>
      <c r="K18">
        <v>142731</v>
      </c>
      <c r="L18" s="1">
        <v>-1348</v>
      </c>
      <c r="M18">
        <v>-0.94440000000000002</v>
      </c>
    </row>
    <row r="19" spans="1:13">
      <c r="A19" s="6">
        <v>44467</v>
      </c>
      <c r="J19" s="1">
        <v>360933.74</v>
      </c>
      <c r="K19">
        <v>102952</v>
      </c>
      <c r="L19" s="1">
        <v>-197.8</v>
      </c>
      <c r="M19">
        <v>-0.19209999999999999</v>
      </c>
    </row>
    <row r="20" spans="1:13">
      <c r="A20" s="6">
        <v>44468</v>
      </c>
      <c r="J20" s="1">
        <v>347427.41</v>
      </c>
      <c r="K20">
        <v>144187</v>
      </c>
      <c r="L20" s="1">
        <v>-3506.1</v>
      </c>
      <c r="M20">
        <v>-2.4316</v>
      </c>
    </row>
    <row r="21" spans="1:13">
      <c r="A21" s="6">
        <v>44469</v>
      </c>
      <c r="J21" s="1">
        <v>359636.87</v>
      </c>
      <c r="K21">
        <v>234513</v>
      </c>
      <c r="L21" s="1">
        <v>2176</v>
      </c>
      <c r="M21">
        <v>0.92789999999999995</v>
      </c>
    </row>
    <row r="22" spans="1:13">
      <c r="J22" s="1">
        <f>AVERAGE(J2:J21)</f>
        <v>358931.95200000005</v>
      </c>
      <c r="K22">
        <f>AVERAGE(K2:K21)</f>
        <v>232064.00049999999</v>
      </c>
      <c r="L22" s="1">
        <f>SUM(L2:L21)</f>
        <v>-5459.6999999999989</v>
      </c>
      <c r="M22" s="5">
        <f>L22/K22*100</f>
        <v>-2.3526699480473705</v>
      </c>
    </row>
  </sheetData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25</vt:i4>
      </vt:variant>
    </vt:vector>
  </HeadingPairs>
  <TitlesOfParts>
    <vt:vector size="25" baseType="lpstr">
      <vt:lpstr>1103</vt:lpstr>
      <vt:lpstr>1102</vt:lpstr>
      <vt:lpstr>1101</vt:lpstr>
      <vt:lpstr>10A</vt:lpstr>
      <vt:lpstr>104</vt:lpstr>
      <vt:lpstr>103</vt:lpstr>
      <vt:lpstr>102</vt:lpstr>
      <vt:lpstr>101</vt:lpstr>
      <vt:lpstr>9A</vt:lpstr>
      <vt:lpstr>8A</vt:lpstr>
      <vt:lpstr>7A</vt:lpstr>
      <vt:lpstr>6A</vt:lpstr>
      <vt:lpstr>5</vt:lpstr>
      <vt:lpstr>2104</vt:lpstr>
      <vt:lpstr>2103</vt:lpstr>
      <vt:lpstr>2102</vt:lpstr>
      <vt:lpstr>2101</vt:lpstr>
      <vt:lpstr>每月</vt:lpstr>
      <vt:lpstr>分红计算</vt:lpstr>
      <vt:lpstr>赎回中</vt:lpstr>
      <vt:lpstr>每日时间表</vt:lpstr>
      <vt:lpstr>Sheet1</vt:lpstr>
      <vt:lpstr>突破均线</vt:lpstr>
      <vt:lpstr>Sheet2</vt:lpstr>
      <vt:lpstr>k线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2019-08-05T11:04:39Z</dcterms:created>
  <dcterms:modified xsi:type="dcterms:W3CDTF">2021-11-19T11:46:57Z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38bd6bfd-7891-43bc-8810-c3d3438db640</vt:lpwstr>
  </property>
</Properties>
</file>