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Default Extension="dat" ContentType="text/plain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cb3d496b02f24a84" Type="http://schemas.microsoft.com/office/2006/relationships/txt" Target="udata/data.dat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0" yWindow="0" windowWidth="19200" windowHeight="7010"/>
  </bookViews>
  <sheets>
    <sheet name="2102" sheetId="31" r:id="rId1"/>
    <sheet name="2101" sheetId="26" r:id="rId2"/>
    <sheet name="每月" sheetId="29" r:id="rId3"/>
    <sheet name="分红计算" sheetId="30" r:id="rId4"/>
  </sheets>
  <calcPr calcId="125725"/>
</workbook>
</file>

<file path=xl/calcChain.xml><?xml version="1.0" encoding="utf-8"?>
<calcChain xmlns="http://schemas.openxmlformats.org/spreadsheetml/2006/main">
  <c r="I2" i="31"/>
  <c r="F34" i="26"/>
  <c r="H34"/>
  <c r="H31"/>
  <c r="F31"/>
  <c r="F23"/>
  <c r="H23"/>
  <c r="F15"/>
  <c r="H15"/>
  <c r="F7"/>
  <c r="F3"/>
  <c r="F4"/>
  <c r="F5"/>
  <c r="F6"/>
  <c r="F2"/>
  <c r="F11"/>
  <c r="F12"/>
  <c r="F13"/>
  <c r="F14"/>
  <c r="F10"/>
  <c r="H7"/>
  <c r="F19"/>
  <c r="F20"/>
  <c r="F21"/>
  <c r="F22"/>
  <c r="F18"/>
  <c r="F27"/>
  <c r="F28"/>
  <c r="F29"/>
  <c r="F30"/>
  <c r="F26"/>
  <c r="C34"/>
  <c r="D51"/>
  <c r="I47"/>
  <c r="I48"/>
  <c r="I49"/>
  <c r="I40"/>
  <c r="I41"/>
  <c r="I42"/>
  <c r="I43"/>
  <c r="I44"/>
  <c r="I45"/>
  <c r="I46"/>
  <c r="I39"/>
  <c r="D37"/>
  <c r="I30"/>
  <c r="B31"/>
  <c r="I31"/>
  <c r="G31"/>
  <c r="D31"/>
  <c r="C31"/>
  <c r="I29"/>
  <c r="I28"/>
  <c r="I27"/>
  <c r="I26"/>
  <c r="B23"/>
  <c r="G23"/>
  <c r="I23" s="1"/>
  <c r="D23"/>
  <c r="C23"/>
  <c r="I22"/>
  <c r="I21"/>
  <c r="E3" i="30"/>
  <c r="E4"/>
  <c r="E5"/>
  <c r="E6"/>
  <c r="E7"/>
  <c r="E8"/>
  <c r="E9"/>
  <c r="C9"/>
  <c r="C8"/>
  <c r="C3"/>
  <c r="C4"/>
  <c r="C5"/>
  <c r="C6"/>
  <c r="C7"/>
  <c r="C2"/>
  <c r="E2" s="1"/>
  <c r="I20" i="26"/>
  <c r="I19"/>
  <c r="O7" i="29"/>
  <c r="I18" i="26"/>
  <c r="G15"/>
  <c r="I15" s="1"/>
  <c r="D15"/>
  <c r="C15"/>
  <c r="I14"/>
  <c r="I13"/>
  <c r="I12"/>
  <c r="I11"/>
  <c r="I10"/>
  <c r="C7"/>
  <c r="D7"/>
  <c r="G7"/>
  <c r="I7" s="1"/>
  <c r="I6"/>
  <c r="I3"/>
  <c r="I4"/>
  <c r="I5"/>
  <c r="I2"/>
  <c r="N2" i="29"/>
  <c r="N7"/>
  <c r="N6"/>
  <c r="P12"/>
  <c r="B6"/>
  <c r="C6"/>
  <c r="D6"/>
  <c r="E6"/>
  <c r="F6"/>
  <c r="G6"/>
  <c r="H6"/>
  <c r="I6"/>
  <c r="J6"/>
  <c r="K6"/>
  <c r="L6"/>
  <c r="G34" i="26" l="1"/>
  <c r="I34" s="1"/>
</calcChain>
</file>

<file path=xl/sharedStrings.xml><?xml version="1.0" encoding="utf-8"?>
<sst xmlns="http://schemas.openxmlformats.org/spreadsheetml/2006/main" count="25" uniqueCount="20">
  <si>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</si>
  <si>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</si>
  <si>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</si>
  <si>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</si>
  <si>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</si>
  <si>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</si>
  <si>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</si>
  <si>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</si>
  <si>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</si>
  <si>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</si>
  <si>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</si>
  <si>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</si>
  <si>
    <t>总金额</t>
    <phoneticPr fontId="22" type="noConversion"/>
  </si>
  <si>
    <t>份额</t>
    <phoneticPr fontId="22" type="noConversion"/>
  </si>
  <si>
    <t>每份分红</t>
    <phoneticPr fontId="22" type="noConversion"/>
  </si>
  <si>
    <t>金额</t>
    <phoneticPr fontId="22" type="noConversion"/>
  </si>
  <si>
    <t>原订单金额</t>
    <phoneticPr fontId="22" type="noConversion"/>
  </si>
  <si>
    <t>分红后订单金额</t>
    <phoneticPr fontId="22" type="noConversion"/>
  </si>
  <si>
    <t>基金持仓</t>
    <phoneticPr fontId="22" type="noConversion"/>
  </si>
  <si>
    <t>活期宝收益</t>
    <phoneticPr fontId="22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</si>
</sst>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4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"/>
  <sheetViews>
    <sheetView tabSelected="1" workbookViewId="0">
      <selection activeCell="I2" sqref="I2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G1" s="2" t="s">
        <v>10</v>
      </c>
      <c r="H1" s="2" t="s">
        <v>19</v>
      </c>
      <c r="I1" s="4" t="s">
        <v>11</v>
      </c>
    </row>
    <row r="2" spans="1:9">
      <c r="A2" s="6">
        <v>44228</v>
      </c>
      <c r="B2">
        <v>238036.01</v>
      </c>
      <c r="C2">
        <v>164254.16</v>
      </c>
      <c r="D2">
        <v>162701.5</v>
      </c>
      <c r="G2">
        <v>1552.66</v>
      </c>
      <c r="I2" s="5">
        <f>G2/D2*100</f>
        <v>0.95429974523898076</v>
      </c>
    </row>
    <row r="3" spans="1:9">
      <c r="A3" s="6">
        <v>44229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1"/>
  <sheetViews>
    <sheetView topLeftCell="A10" workbookViewId="0">
      <selection activeCell="H34" sqref="H34:I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G1" s="2" t="s">
        <v>10</v>
      </c>
      <c r="H1" s="2"/>
      <c r="I1" s="4" t="s">
        <v>11</v>
      </c>
    </row>
    <row r="2" spans="1:9">
      <c r="A2" s="6">
        <v>44200</v>
      </c>
      <c r="C2">
        <v>222851.84</v>
      </c>
      <c r="D2">
        <v>194013.76</v>
      </c>
      <c r="F2" s="1">
        <f>G2+H2</f>
        <v>3173.17</v>
      </c>
      <c r="G2">
        <v>3167.96</v>
      </c>
      <c r="H2">
        <v>5.21</v>
      </c>
      <c r="I2" s="5">
        <f>G2/D2*100</f>
        <v>1.6328532574184429</v>
      </c>
    </row>
    <row r="3" spans="1:9">
      <c r="A3" s="6">
        <v>44201</v>
      </c>
      <c r="C3">
        <v>226343.62</v>
      </c>
      <c r="D3">
        <v>197281.73</v>
      </c>
      <c r="F3" s="1">
        <f t="shared" ref="F3:F7" si="0">G3+H3</f>
        <v>3491.77</v>
      </c>
      <c r="G3">
        <v>3490.6</v>
      </c>
      <c r="H3">
        <v>1.17</v>
      </c>
      <c r="I3" s="5">
        <f t="shared" ref="I3:I5" si="1">G3/D3*100</f>
        <v>1.7693478255690478</v>
      </c>
    </row>
    <row r="4" spans="1:9">
      <c r="A4" s="6">
        <v>44202</v>
      </c>
      <c r="C4">
        <v>226805.66</v>
      </c>
      <c r="D4">
        <v>185730.9</v>
      </c>
      <c r="F4" s="1">
        <f t="shared" si="0"/>
        <v>462.04</v>
      </c>
      <c r="G4">
        <v>460.8</v>
      </c>
      <c r="H4">
        <v>1.24</v>
      </c>
      <c r="I4" s="5">
        <f t="shared" si="1"/>
        <v>0.24810088143652995</v>
      </c>
    </row>
    <row r="5" spans="1:9">
      <c r="A5" s="6">
        <v>44203</v>
      </c>
      <c r="C5">
        <v>228282.2</v>
      </c>
      <c r="D5">
        <v>185664.2</v>
      </c>
      <c r="F5" s="1">
        <f t="shared" si="0"/>
        <v>1476.54</v>
      </c>
      <c r="G5">
        <v>1474.72</v>
      </c>
      <c r="H5">
        <v>1.82</v>
      </c>
      <c r="I5" s="5">
        <f t="shared" si="1"/>
        <v>0.79429421503984066</v>
      </c>
    </row>
    <row r="6" spans="1:9">
      <c r="A6" s="6">
        <v>44204</v>
      </c>
      <c r="C6">
        <v>228079.17</v>
      </c>
      <c r="D6">
        <v>185188.2</v>
      </c>
      <c r="F6" s="1">
        <f t="shared" si="0"/>
        <v>-203.04000000000002</v>
      </c>
      <c r="G6">
        <v>-204.83</v>
      </c>
      <c r="H6">
        <v>1.79</v>
      </c>
      <c r="I6" s="5">
        <f>G6/D6*100</f>
        <v>-0.11060639932781895</v>
      </c>
    </row>
    <row r="7" spans="1:9">
      <c r="A7" s="6">
        <v>44204</v>
      </c>
      <c r="C7">
        <f>SUM(C2:C6)/5</f>
        <v>226472.49799999999</v>
      </c>
      <c r="D7">
        <f>SUM(D2:D6)/5</f>
        <v>189575.758</v>
      </c>
      <c r="F7" s="1">
        <f t="shared" si="0"/>
        <v>8400.48</v>
      </c>
      <c r="G7">
        <f>SUM(G2:G6)</f>
        <v>8389.25</v>
      </c>
      <c r="H7">
        <f>SUM(H2:H6)</f>
        <v>11.23</v>
      </c>
      <c r="I7" s="5">
        <f>G7/D7*100</f>
        <v>4.4252757253910069</v>
      </c>
    </row>
    <row r="8" spans="1:9">
      <c r="A8" s="6">
        <v>44205</v>
      </c>
    </row>
    <row r="9" spans="1:9">
      <c r="A9" s="6">
        <v>44206</v>
      </c>
    </row>
    <row r="10" spans="1:9">
      <c r="A10" s="6">
        <v>44207</v>
      </c>
      <c r="C10">
        <v>185016.92</v>
      </c>
      <c r="D10">
        <v>185517.14</v>
      </c>
      <c r="F10" s="1">
        <f>G10+H10</f>
        <v>-919.07</v>
      </c>
      <c r="G10">
        <v>-935.62</v>
      </c>
      <c r="H10">
        <v>16.55</v>
      </c>
      <c r="I10" s="5">
        <f t="shared" ref="I10:I14" si="2">G10/D10*100</f>
        <v>-0.50433075887219903</v>
      </c>
    </row>
    <row r="11" spans="1:9">
      <c r="A11" s="6">
        <v>44208</v>
      </c>
      <c r="C11">
        <v>176713.29</v>
      </c>
      <c r="D11">
        <v>185016.92</v>
      </c>
      <c r="F11" s="1">
        <f t="shared" ref="F11:F15" si="3">G11+H11</f>
        <v>4422.71</v>
      </c>
      <c r="G11">
        <v>4420.7</v>
      </c>
      <c r="H11">
        <v>2.0099999999999998</v>
      </c>
      <c r="I11" s="5">
        <f t="shared" si="2"/>
        <v>2.3893490389960008</v>
      </c>
    </row>
    <row r="12" spans="1:9">
      <c r="A12" s="6">
        <v>44209</v>
      </c>
      <c r="C12">
        <v>173637.16</v>
      </c>
      <c r="D12">
        <v>176713.29</v>
      </c>
      <c r="F12" s="1">
        <f t="shared" si="3"/>
        <v>-420.3</v>
      </c>
      <c r="G12">
        <v>-422.3</v>
      </c>
      <c r="H12">
        <v>2</v>
      </c>
      <c r="I12" s="5">
        <f t="shared" si="2"/>
        <v>-0.23897466908119924</v>
      </c>
    </row>
    <row r="13" spans="1:9">
      <c r="A13" s="6">
        <v>44210</v>
      </c>
      <c r="C13">
        <v>169616.79</v>
      </c>
      <c r="D13">
        <v>173637.16</v>
      </c>
      <c r="F13" s="1">
        <f t="shared" si="3"/>
        <v>-1814.05</v>
      </c>
      <c r="G13">
        <v>-1816.05</v>
      </c>
      <c r="H13">
        <v>2</v>
      </c>
      <c r="I13" s="5">
        <f t="shared" si="2"/>
        <v>-1.0458878733100678</v>
      </c>
    </row>
    <row r="14" spans="1:9">
      <c r="A14" s="6">
        <v>44211</v>
      </c>
      <c r="B14">
        <v>238882.29</v>
      </c>
      <c r="C14">
        <v>162555.70000000001</v>
      </c>
      <c r="D14">
        <v>169616.79</v>
      </c>
      <c r="F14" s="1">
        <f t="shared" si="3"/>
        <v>-466.19</v>
      </c>
      <c r="G14">
        <v>-468.66</v>
      </c>
      <c r="H14">
        <v>2.4700000000000002</v>
      </c>
      <c r="I14" s="5">
        <f t="shared" si="2"/>
        <v>-0.27630519360730738</v>
      </c>
    </row>
    <row r="15" spans="1:9">
      <c r="A15" s="6">
        <v>44211</v>
      </c>
      <c r="C15">
        <f>SUM(C10:C14)/5</f>
        <v>173507.97200000001</v>
      </c>
      <c r="D15">
        <f>SUM(D10:D14)/5</f>
        <v>178100.26000000004</v>
      </c>
      <c r="F15" s="1">
        <f t="shared" si="3"/>
        <v>803.09999999999968</v>
      </c>
      <c r="G15">
        <f>SUM(G10:G14)</f>
        <v>778.06999999999971</v>
      </c>
      <c r="H15">
        <f>SUM(H10:H14)</f>
        <v>25.03</v>
      </c>
      <c r="I15" s="5">
        <f>G15/D15*100</f>
        <v>0.43687190574567358</v>
      </c>
    </row>
    <row r="16" spans="1:9">
      <c r="A16" s="6">
        <v>44212</v>
      </c>
    </row>
    <row r="17" spans="1:9">
      <c r="A17" s="6">
        <v>44213</v>
      </c>
    </row>
    <row r="18" spans="1:9">
      <c r="A18" s="6">
        <v>44214</v>
      </c>
      <c r="B18">
        <v>242193.92000000001</v>
      </c>
      <c r="C18">
        <v>164916.76999999999</v>
      </c>
      <c r="D18">
        <v>162555.70000000001</v>
      </c>
      <c r="F18" s="1">
        <f>G18+H18</f>
        <v>3311.6299999999997</v>
      </c>
      <c r="G18">
        <v>3302.14</v>
      </c>
      <c r="H18">
        <v>9.49</v>
      </c>
      <c r="I18" s="5">
        <f t="shared" ref="I18:I23" si="4">G18/D18*100</f>
        <v>2.0313898559078516</v>
      </c>
    </row>
    <row r="19" spans="1:9">
      <c r="A19" s="6">
        <v>44215</v>
      </c>
      <c r="B19">
        <v>240002.07</v>
      </c>
      <c r="C19">
        <v>137122.72</v>
      </c>
      <c r="D19">
        <v>164916.76999999999</v>
      </c>
      <c r="F19" s="1">
        <f t="shared" ref="F19:F23" si="5">G19+H19</f>
        <v>-1906.3400000000001</v>
      </c>
      <c r="G19">
        <v>-1909.38</v>
      </c>
      <c r="H19">
        <v>3.04</v>
      </c>
      <c r="I19" s="5">
        <f t="shared" si="4"/>
        <v>-1.1577840143243165</v>
      </c>
    </row>
    <row r="20" spans="1:9">
      <c r="A20" s="6">
        <v>44216</v>
      </c>
      <c r="B20">
        <v>241718.73</v>
      </c>
      <c r="C20">
        <v>142333.87</v>
      </c>
      <c r="D20">
        <v>137122.72</v>
      </c>
      <c r="F20" s="1">
        <f t="shared" si="5"/>
        <v>1716.66</v>
      </c>
      <c r="G20">
        <v>1711.15</v>
      </c>
      <c r="H20">
        <v>5.51</v>
      </c>
      <c r="I20" s="5">
        <f t="shared" si="4"/>
        <v>1.247896774509724</v>
      </c>
    </row>
    <row r="21" spans="1:9">
      <c r="A21" s="6">
        <v>44217</v>
      </c>
      <c r="B21">
        <v>243467.46</v>
      </c>
      <c r="C21">
        <v>140551.12</v>
      </c>
      <c r="D21">
        <v>142333.87</v>
      </c>
      <c r="F21" s="1">
        <f t="shared" si="5"/>
        <v>1748.72</v>
      </c>
      <c r="G21">
        <v>1743.95</v>
      </c>
      <c r="H21">
        <v>4.7699999999999996</v>
      </c>
      <c r="I21" s="5">
        <f t="shared" si="4"/>
        <v>1.2252529914348567</v>
      </c>
    </row>
    <row r="22" spans="1:9">
      <c r="A22" s="6">
        <v>44218</v>
      </c>
      <c r="B22">
        <v>243565.09</v>
      </c>
      <c r="C22">
        <v>135733.26</v>
      </c>
      <c r="D22">
        <v>140551.12</v>
      </c>
      <c r="F22" s="1">
        <f t="shared" si="5"/>
        <v>97.63</v>
      </c>
      <c r="G22">
        <v>92.55</v>
      </c>
      <c r="H22">
        <v>5.08</v>
      </c>
      <c r="I22" s="5">
        <f t="shared" si="4"/>
        <v>6.5847927785989899E-2</v>
      </c>
    </row>
    <row r="23" spans="1:9">
      <c r="A23" s="6"/>
      <c r="B23">
        <f>SUM(B18:B22)/5</f>
        <v>242189.454</v>
      </c>
      <c r="C23">
        <f>SUM(C18:C22)/5</f>
        <v>144131.54800000001</v>
      </c>
      <c r="D23">
        <f>SUM(D18:D22)/5</f>
        <v>149496.03599999999</v>
      </c>
      <c r="F23" s="1">
        <f t="shared" si="5"/>
        <v>4968.3</v>
      </c>
      <c r="G23">
        <f>SUM(G18:G22)</f>
        <v>4940.41</v>
      </c>
      <c r="H23">
        <f>SUM(H18:H22)</f>
        <v>27.89</v>
      </c>
      <c r="I23" s="5">
        <f t="shared" si="4"/>
        <v>3.304709698122029</v>
      </c>
    </row>
    <row r="24" spans="1:9">
      <c r="A24" s="6">
        <v>44219</v>
      </c>
    </row>
    <row r="25" spans="1:9">
      <c r="A25" s="6">
        <v>44220</v>
      </c>
      <c r="F25" s="1"/>
    </row>
    <row r="26" spans="1:9">
      <c r="A26" s="6">
        <v>44221</v>
      </c>
      <c r="B26">
        <v>244251.64</v>
      </c>
      <c r="C26">
        <v>136405.26</v>
      </c>
      <c r="D26">
        <v>144131.54800000001</v>
      </c>
      <c r="F26" s="1">
        <f>G26+H26</f>
        <v>690.41</v>
      </c>
      <c r="G26">
        <v>671.99</v>
      </c>
      <c r="H26">
        <v>18.420000000000002</v>
      </c>
      <c r="I26" s="5">
        <f>G26/D26*100</f>
        <v>0.46623380469069819</v>
      </c>
    </row>
    <row r="27" spans="1:9">
      <c r="A27" s="6">
        <v>44222</v>
      </c>
      <c r="B27">
        <v>241479.45</v>
      </c>
      <c r="C27">
        <v>150888.88</v>
      </c>
      <c r="D27">
        <v>136405.26</v>
      </c>
      <c r="F27" s="1">
        <f t="shared" ref="F27:F31" si="6">G27+H27</f>
        <v>-2776.07</v>
      </c>
      <c r="G27">
        <v>-2782.19</v>
      </c>
      <c r="H27">
        <v>6.12</v>
      </c>
      <c r="I27" s="5">
        <f>G27/D27*100</f>
        <v>-2.0396500838750646</v>
      </c>
    </row>
    <row r="28" spans="1:9">
      <c r="A28" s="6">
        <v>44223</v>
      </c>
      <c r="B28">
        <v>242182.63</v>
      </c>
      <c r="C28">
        <v>154085.84</v>
      </c>
      <c r="D28">
        <v>150888.88</v>
      </c>
      <c r="F28" s="1">
        <f t="shared" si="6"/>
        <v>728.51</v>
      </c>
      <c r="G28">
        <v>696.96</v>
      </c>
      <c r="H28">
        <v>31.55</v>
      </c>
      <c r="I28" s="5">
        <f>G28/D28*100</f>
        <v>0.46190282544346545</v>
      </c>
    </row>
    <row r="29" spans="1:9">
      <c r="A29" s="6">
        <v>44224</v>
      </c>
      <c r="B29">
        <v>237857.53</v>
      </c>
      <c r="C29">
        <v>157103.31</v>
      </c>
      <c r="D29">
        <v>154085.84</v>
      </c>
      <c r="F29" s="1">
        <f t="shared" si="6"/>
        <v>-4350.4399999999996</v>
      </c>
      <c r="G29">
        <v>-4356.6899999999996</v>
      </c>
      <c r="H29">
        <v>6.25</v>
      </c>
      <c r="I29" s="5">
        <f>G29/D29*100</f>
        <v>-2.8274434561929893</v>
      </c>
    </row>
    <row r="30" spans="1:9">
      <c r="A30" s="6">
        <v>44225</v>
      </c>
      <c r="B30">
        <v>236462.25</v>
      </c>
      <c r="C30">
        <v>162701.5</v>
      </c>
      <c r="D30">
        <v>157103.31</v>
      </c>
      <c r="F30" s="1">
        <f t="shared" si="6"/>
        <v>-1395.29</v>
      </c>
      <c r="G30">
        <v>-1401.82</v>
      </c>
      <c r="H30">
        <v>6.53</v>
      </c>
      <c r="I30" s="5">
        <f>G30/D30*100</f>
        <v>-0.89229183013394175</v>
      </c>
    </row>
    <row r="31" spans="1:9">
      <c r="A31" s="6"/>
      <c r="B31">
        <f>SUM(B26:B30)/5</f>
        <v>240446.7</v>
      </c>
      <c r="C31">
        <f>SUM(C26:C30)/5</f>
        <v>152236.95800000001</v>
      </c>
      <c r="D31">
        <f>SUM(D26:D30)/5</f>
        <v>148522.9676</v>
      </c>
      <c r="F31" s="1">
        <f t="shared" si="6"/>
        <v>-7102.8799999999992</v>
      </c>
      <c r="G31">
        <f>SUM(G26:G30)</f>
        <v>-7171.7499999999991</v>
      </c>
      <c r="H31">
        <f>SUM(H26:H30)</f>
        <v>68.87</v>
      </c>
      <c r="I31" s="5">
        <f>G31/D30*100</f>
        <v>-4.5649897510116109</v>
      </c>
    </row>
    <row r="32" spans="1:9">
      <c r="A32" s="6">
        <v>44226</v>
      </c>
    </row>
    <row r="33" spans="1:9">
      <c r="A33" s="6">
        <v>44227</v>
      </c>
    </row>
    <row r="34" spans="1:9">
      <c r="B34">
        <v>236462.25</v>
      </c>
      <c r="C34" s="2">
        <f>SUM(C2,C3,C4,C5,C6,C10,C11,C12,C13,C14,C18,C19,C20,C21,C22,C26,C27,C28,C29,C30)/20</f>
        <v>174087.24399999998</v>
      </c>
      <c r="D34">
        <v>192519.69</v>
      </c>
      <c r="F34" s="1">
        <f t="shared" ref="F34" si="7">G34+H34</f>
        <v>7069.0000000000009</v>
      </c>
      <c r="G34">
        <f>SUM(G7,G15,G23,G31)</f>
        <v>6935.9800000000005</v>
      </c>
      <c r="H34">
        <f>SUM(H7,H15,H23,H31)</f>
        <v>133.02000000000001</v>
      </c>
      <c r="I34" s="5">
        <f>G34/C34*100</f>
        <v>3.9841977164047706</v>
      </c>
    </row>
    <row r="37" spans="1:9">
      <c r="D37">
        <f>G37*100/I37</f>
        <v>214572.39165329051</v>
      </c>
      <c r="G37">
        <v>13367.86</v>
      </c>
      <c r="I37" s="5">
        <v>6.23</v>
      </c>
    </row>
    <row r="39" spans="1:9">
      <c r="D39">
        <v>97.49</v>
      </c>
      <c r="G39">
        <v>-2.5099999999999998</v>
      </c>
      <c r="I39" s="5">
        <f t="shared" ref="I39:I49" si="8">G39/D39*100</f>
        <v>-2.5746230382603343</v>
      </c>
    </row>
    <row r="40" spans="1:9">
      <c r="D40">
        <v>17124.080000000002</v>
      </c>
      <c r="G40">
        <v>-273.42</v>
      </c>
      <c r="I40" s="5">
        <f t="shared" si="8"/>
        <v>-1.5966989175476871</v>
      </c>
    </row>
    <row r="41" spans="1:9">
      <c r="D41">
        <v>54471.86</v>
      </c>
      <c r="G41">
        <v>2047.78</v>
      </c>
      <c r="I41" s="5">
        <f t="shared" si="8"/>
        <v>3.7593355541742106</v>
      </c>
    </row>
    <row r="42" spans="1:9">
      <c r="D42">
        <v>79288.210000000006</v>
      </c>
      <c r="G42">
        <v>45.33</v>
      </c>
      <c r="I42" s="5">
        <f t="shared" si="8"/>
        <v>5.7171173368650893E-2</v>
      </c>
    </row>
    <row r="43" spans="1:9">
      <c r="D43">
        <v>95661.82</v>
      </c>
      <c r="G43">
        <v>6641.03</v>
      </c>
      <c r="I43" s="5">
        <f t="shared" si="8"/>
        <v>6.9421949111986363</v>
      </c>
    </row>
    <row r="44" spans="1:9">
      <c r="D44">
        <v>134926.57999999999</v>
      </c>
      <c r="G44">
        <v>9587.07</v>
      </c>
      <c r="I44" s="5">
        <f t="shared" si="8"/>
        <v>7.1053976169854742</v>
      </c>
    </row>
    <row r="45" spans="1:9">
      <c r="D45">
        <v>164759.56</v>
      </c>
      <c r="G45">
        <v>-163.32</v>
      </c>
      <c r="I45" s="5">
        <f t="shared" si="8"/>
        <v>-9.9126266178423891E-2</v>
      </c>
    </row>
    <row r="46" spans="1:9">
      <c r="D46">
        <v>184099.85</v>
      </c>
      <c r="G46">
        <v>-10652.23</v>
      </c>
      <c r="I46" s="5">
        <f t="shared" si="8"/>
        <v>-5.7861155237225885</v>
      </c>
    </row>
    <row r="47" spans="1:9">
      <c r="D47">
        <v>188987.24</v>
      </c>
      <c r="G47">
        <v>4861.92</v>
      </c>
      <c r="I47" s="5">
        <f t="shared" si="8"/>
        <v>2.5726181301975735</v>
      </c>
    </row>
    <row r="48" spans="1:9">
      <c r="D48">
        <v>188987.24</v>
      </c>
      <c r="G48">
        <v>5046.6400000000003</v>
      </c>
      <c r="I48" s="5">
        <f t="shared" si="8"/>
        <v>2.6703601788141889</v>
      </c>
    </row>
    <row r="49" spans="4:9">
      <c r="D49">
        <v>214572.39170000001</v>
      </c>
      <c r="G49">
        <v>13367.86</v>
      </c>
      <c r="I49" s="5">
        <f t="shared" si="8"/>
        <v>6.2299999986438142</v>
      </c>
    </row>
    <row r="51" spans="4:9">
      <c r="D51">
        <f>G51*100/I51</f>
        <v>226835.17915309448</v>
      </c>
      <c r="G51">
        <v>6963.84</v>
      </c>
      <c r="I51" s="5">
        <v>3.07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B17" sqref="B17:B27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  <col min="15" max="15" width="10.26953125" bestFit="1" customWidth="1"/>
  </cols>
  <sheetData>
    <row r="1" spans="1:17">
      <c r="A1" s="2" t="s">
        <v>0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2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8</v>
      </c>
      <c r="B3" s="1">
        <v>194013.76</v>
      </c>
      <c r="C3" s="3">
        <v>194008.42</v>
      </c>
      <c r="D3" s="3">
        <v>188987.24</v>
      </c>
      <c r="E3" s="3">
        <v>184099.85</v>
      </c>
      <c r="F3" s="3">
        <v>164759.56</v>
      </c>
      <c r="G3" s="3">
        <v>134926.57999999999</v>
      </c>
      <c r="H3" s="3">
        <v>95661.82</v>
      </c>
      <c r="I3" s="3">
        <v>79288.210000000006</v>
      </c>
      <c r="J3" s="3">
        <v>54471.86</v>
      </c>
      <c r="K3" s="1">
        <v>17300</v>
      </c>
      <c r="L3" s="1">
        <v>100</v>
      </c>
    </row>
    <row r="4" spans="1:17" s="1" customFormat="1">
      <c r="A4" s="2" t="s">
        <v>1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4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5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3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  <c r="O7" s="1">
        <f>SUM(B7,C7,D7)/3</f>
        <v>7798.19</v>
      </c>
    </row>
    <row r="8" spans="1:17">
      <c r="A8" s="2" t="s">
        <v>6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7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  <row r="17" spans="1:2">
      <c r="A17">
        <v>202002</v>
      </c>
      <c r="B17" s="1">
        <v>-2.5099999999999998</v>
      </c>
    </row>
    <row r="18" spans="1:2">
      <c r="A18">
        <v>202003</v>
      </c>
      <c r="B18" s="1">
        <v>-273.42</v>
      </c>
    </row>
    <row r="19" spans="1:2">
      <c r="A19">
        <v>202004</v>
      </c>
      <c r="B19" s="1">
        <v>2047.78</v>
      </c>
    </row>
    <row r="20" spans="1:2">
      <c r="A20">
        <v>202005</v>
      </c>
      <c r="B20" s="1">
        <v>45.33</v>
      </c>
    </row>
    <row r="21" spans="1:2">
      <c r="A21">
        <v>202006</v>
      </c>
      <c r="B21" s="1">
        <v>6641.03</v>
      </c>
    </row>
    <row r="22" spans="1:2">
      <c r="A22">
        <v>202007</v>
      </c>
      <c r="B22" s="1">
        <v>9587.07</v>
      </c>
    </row>
    <row r="23" spans="1:2">
      <c r="A23">
        <v>202008</v>
      </c>
      <c r="B23" s="1">
        <v>-163.32</v>
      </c>
    </row>
    <row r="24" spans="1:2">
      <c r="A24">
        <v>202009</v>
      </c>
      <c r="B24" s="1">
        <v>-10652.23</v>
      </c>
    </row>
    <row r="25" spans="1:2">
      <c r="A25">
        <v>202010</v>
      </c>
      <c r="B25" s="1">
        <v>4861.92</v>
      </c>
    </row>
    <row r="26" spans="1:2">
      <c r="A26">
        <v>202011</v>
      </c>
      <c r="B26" s="1">
        <v>5046.6400000000003</v>
      </c>
    </row>
    <row r="27" spans="1:2">
      <c r="A27">
        <v>202012</v>
      </c>
      <c r="B27" s="1">
        <v>13486.01</v>
      </c>
    </row>
  </sheetData>
  <sortState ref="A17:Q27">
    <sortCondition ref="A17:A27"/>
  </sortState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2" sqref="E2:E9"/>
    </sheetView>
  </sheetViews>
  <sheetFormatPr defaultRowHeight="14"/>
  <sheetData>
    <row r="1" spans="1: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>
      <c r="A2">
        <v>186</v>
      </c>
      <c r="B2">
        <v>0.05</v>
      </c>
      <c r="C2">
        <f>A2*B2</f>
        <v>9.3000000000000007</v>
      </c>
      <c r="D2">
        <v>500</v>
      </c>
      <c r="E2">
        <f>D2-C2</f>
        <v>490.7</v>
      </c>
    </row>
    <row r="3" spans="1:5">
      <c r="A3">
        <v>363.01</v>
      </c>
      <c r="B3">
        <v>0.05</v>
      </c>
      <c r="C3">
        <f t="shared" ref="C3:C9" si="0">A3*B3</f>
        <v>18.150500000000001</v>
      </c>
      <c r="D3">
        <v>1000</v>
      </c>
      <c r="E3">
        <f t="shared" ref="E3:E9" si="1">D3-C3</f>
        <v>981.84950000000003</v>
      </c>
    </row>
    <row r="4" spans="1:5">
      <c r="A4">
        <v>369.84</v>
      </c>
      <c r="B4">
        <v>0.05</v>
      </c>
      <c r="C4">
        <f t="shared" si="0"/>
        <v>18.492000000000001</v>
      </c>
      <c r="D4">
        <v>1000</v>
      </c>
      <c r="E4">
        <f t="shared" si="1"/>
        <v>981.50800000000004</v>
      </c>
    </row>
    <row r="5" spans="1:5">
      <c r="A5">
        <v>368.28</v>
      </c>
      <c r="B5">
        <v>0.05</v>
      </c>
      <c r="C5">
        <f t="shared" si="0"/>
        <v>18.413999999999998</v>
      </c>
      <c r="D5">
        <v>1000</v>
      </c>
      <c r="E5">
        <f t="shared" si="1"/>
        <v>981.58600000000001</v>
      </c>
    </row>
    <row r="6" spans="1:5">
      <c r="A6">
        <v>816.75</v>
      </c>
      <c r="B6">
        <v>0.05</v>
      </c>
      <c r="C6">
        <f t="shared" si="0"/>
        <v>40.837500000000006</v>
      </c>
      <c r="D6">
        <v>2000</v>
      </c>
      <c r="E6">
        <f t="shared" si="1"/>
        <v>1959.1624999999999</v>
      </c>
    </row>
    <row r="7" spans="1:5">
      <c r="A7">
        <v>638.27</v>
      </c>
      <c r="B7">
        <v>0.05</v>
      </c>
      <c r="C7">
        <f t="shared" si="0"/>
        <v>31.913499999999999</v>
      </c>
      <c r="D7">
        <v>1500</v>
      </c>
      <c r="E7">
        <f t="shared" si="1"/>
        <v>1468.0864999999999</v>
      </c>
    </row>
    <row r="8" spans="1:5">
      <c r="A8">
        <v>421.67</v>
      </c>
      <c r="B8">
        <v>0.05</v>
      </c>
      <c r="C8">
        <f t="shared" si="0"/>
        <v>21.083500000000001</v>
      </c>
      <c r="D8">
        <v>1000</v>
      </c>
      <c r="E8">
        <f t="shared" si="1"/>
        <v>978.91650000000004</v>
      </c>
    </row>
    <row r="9" spans="1:5">
      <c r="A9">
        <v>631.91999999999996</v>
      </c>
      <c r="B9">
        <v>0.05</v>
      </c>
      <c r="C9">
        <f t="shared" si="0"/>
        <v>31.596</v>
      </c>
      <c r="D9">
        <v>1500</v>
      </c>
      <c r="E9">
        <f t="shared" si="1"/>
        <v>1468.404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2102</vt:lpstr>
      <vt:lpstr>2101</vt:lpstr>
      <vt:lpstr>每月</vt:lpstr>
      <vt:lpstr>分红计算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2021-02-01T15:07:44Z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