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 activeTab="1"/>
  </bookViews>
  <sheets>
    <sheet name="Andmed" sheetId="1" r:id="rId1"/>
    <sheet name="Lastid" sheetId="2" r:id="rId2"/>
    <sheet name="Laeva kokkuvote" sheetId="3" r:id="rId3"/>
  </sheets>
  <calcPr calcId="124519"/>
</workbook>
</file>

<file path=xl/calcChain.xml><?xml version="1.0" encoding="utf-8"?>
<calcChain xmlns="http://schemas.openxmlformats.org/spreadsheetml/2006/main">
  <c r="F52" i="2"/>
  <c r="F64"/>
  <c r="F58"/>
  <c r="K46"/>
  <c r="K40"/>
  <c r="K34"/>
  <c r="K28"/>
  <c r="K22"/>
  <c r="K16"/>
  <c r="K10"/>
  <c r="K4"/>
  <c r="C80"/>
  <c r="B50" i="1"/>
  <c r="D68" i="2"/>
  <c r="D74"/>
  <c r="C82"/>
  <c r="C81"/>
  <c r="C83"/>
  <c r="K80"/>
  <c r="E75"/>
  <c r="E74"/>
  <c r="E69"/>
  <c r="E68"/>
  <c r="E63"/>
  <c r="E62"/>
  <c r="E57"/>
  <c r="E56"/>
  <c r="E51"/>
  <c r="E50"/>
  <c r="E45"/>
  <c r="E44"/>
  <c r="E39"/>
  <c r="E38"/>
  <c r="E33"/>
  <c r="J81" s="1"/>
  <c r="E32"/>
  <c r="E27"/>
  <c r="E26"/>
  <c r="E21"/>
  <c r="E20"/>
  <c r="E15"/>
  <c r="E14"/>
  <c r="E9"/>
  <c r="E8"/>
  <c r="E3"/>
  <c r="E81"/>
  <c r="E82"/>
  <c r="E80"/>
  <c r="B14" i="1"/>
  <c r="B13"/>
  <c r="L43"/>
  <c r="K43"/>
  <c r="L45"/>
  <c r="K45"/>
  <c r="J45"/>
  <c r="J18"/>
  <c r="J17"/>
  <c r="C38"/>
  <c r="I76" i="2"/>
  <c r="H76"/>
  <c r="I75"/>
  <c r="H75"/>
  <c r="I74"/>
  <c r="H74"/>
  <c r="I70"/>
  <c r="H70"/>
  <c r="I69"/>
  <c r="H69"/>
  <c r="I68"/>
  <c r="H68"/>
  <c r="I64"/>
  <c r="H64"/>
  <c r="I63"/>
  <c r="H63"/>
  <c r="I50"/>
  <c r="H50"/>
  <c r="I45"/>
  <c r="H45"/>
  <c r="I44"/>
  <c r="H44"/>
  <c r="I39"/>
  <c r="H39"/>
  <c r="I38"/>
  <c r="H38"/>
  <c r="I33"/>
  <c r="I32"/>
  <c r="I27"/>
  <c r="H27"/>
  <c r="I26"/>
  <c r="H26"/>
  <c r="I21"/>
  <c r="H21"/>
  <c r="I20"/>
  <c r="H20"/>
  <c r="I15"/>
  <c r="H15"/>
  <c r="H9"/>
  <c r="I9"/>
  <c r="I8"/>
  <c r="H8"/>
  <c r="H3"/>
  <c r="I3"/>
  <c r="C77"/>
  <c r="C71"/>
  <c r="I62"/>
  <c r="I58"/>
  <c r="I57"/>
  <c r="I56"/>
  <c r="I14"/>
  <c r="F83"/>
  <c r="D3"/>
  <c r="D2"/>
  <c r="D9"/>
  <c r="D8"/>
  <c r="D15"/>
  <c r="D14"/>
  <c r="D21"/>
  <c r="D20"/>
  <c r="D27"/>
  <c r="D26"/>
  <c r="D33"/>
  <c r="D32"/>
  <c r="D39"/>
  <c r="D38"/>
  <c r="D45"/>
  <c r="D44"/>
  <c r="D51"/>
  <c r="D50"/>
  <c r="D57"/>
  <c r="D56"/>
  <c r="D63"/>
  <c r="D62"/>
  <c r="D69"/>
  <c r="D76"/>
  <c r="D70" s="1"/>
  <c r="D64" s="1"/>
  <c r="D58" s="1"/>
  <c r="D52" s="1"/>
  <c r="D46" s="1"/>
  <c r="D40" s="1"/>
  <c r="D34" s="1"/>
  <c r="D28" s="1"/>
  <c r="D22" s="1"/>
  <c r="D16" s="1"/>
  <c r="D10" s="1"/>
  <c r="D4" s="1"/>
  <c r="E4" s="1"/>
  <c r="D75"/>
  <c r="B4"/>
  <c r="B10"/>
  <c r="B16"/>
  <c r="B22"/>
  <c r="B28"/>
  <c r="B34"/>
  <c r="B40"/>
  <c r="B46"/>
  <c r="B52"/>
  <c r="B58"/>
  <c r="B64"/>
  <c r="B70"/>
  <c r="B76"/>
  <c r="B75"/>
  <c r="B74"/>
  <c r="B69"/>
  <c r="B68"/>
  <c r="B63"/>
  <c r="B62"/>
  <c r="B57"/>
  <c r="B56"/>
  <c r="B51"/>
  <c r="B50"/>
  <c r="B45"/>
  <c r="B44"/>
  <c r="B39"/>
  <c r="B33"/>
  <c r="B32"/>
  <c r="B27"/>
  <c r="B26"/>
  <c r="B21"/>
  <c r="B20"/>
  <c r="B15"/>
  <c r="B14"/>
  <c r="B9"/>
  <c r="B8"/>
  <c r="B38" s="1"/>
  <c r="B3"/>
  <c r="B2"/>
  <c r="L44" i="1"/>
  <c r="L42"/>
  <c r="K44"/>
  <c r="K42"/>
  <c r="G32"/>
  <c r="G23"/>
  <c r="G22"/>
  <c r="H17"/>
  <c r="G17"/>
  <c r="H18"/>
  <c r="G18" s="1"/>
  <c r="H19"/>
  <c r="G19" s="1"/>
  <c r="H20"/>
  <c r="G20" s="1"/>
  <c r="H21"/>
  <c r="G21" s="1"/>
  <c r="H22"/>
  <c r="H23"/>
  <c r="H24"/>
  <c r="G24" s="1"/>
  <c r="H25"/>
  <c r="G25" s="1"/>
  <c r="H26"/>
  <c r="G26" s="1"/>
  <c r="H27"/>
  <c r="G27" s="1"/>
  <c r="H28"/>
  <c r="G28" s="1"/>
  <c r="H29"/>
  <c r="G29" s="1"/>
  <c r="H30"/>
  <c r="G30" s="1"/>
  <c r="H31"/>
  <c r="H32"/>
  <c r="H33"/>
  <c r="G33" s="1"/>
  <c r="H34"/>
  <c r="G34" s="1"/>
  <c r="H35"/>
  <c r="G35" s="1"/>
  <c r="H36"/>
  <c r="G36" s="1"/>
  <c r="H37"/>
  <c r="G37" s="1"/>
  <c r="L18"/>
  <c r="J19"/>
  <c r="L19" s="1"/>
  <c r="J20"/>
  <c r="L20" s="1"/>
  <c r="J21"/>
  <c r="L21" s="1"/>
  <c r="J22"/>
  <c r="L22" s="1"/>
  <c r="J23"/>
  <c r="L23" s="1"/>
  <c r="J24"/>
  <c r="L24" s="1"/>
  <c r="J25"/>
  <c r="L25" s="1"/>
  <c r="J26"/>
  <c r="L26" s="1"/>
  <c r="J27"/>
  <c r="L27" s="1"/>
  <c r="J28"/>
  <c r="L28" s="1"/>
  <c r="J29"/>
  <c r="L29" s="1"/>
  <c r="J30"/>
  <c r="L30" s="1"/>
  <c r="J31"/>
  <c r="L31" s="1"/>
  <c r="J32"/>
  <c r="L32" s="1"/>
  <c r="J33"/>
  <c r="L33" s="1"/>
  <c r="J34"/>
  <c r="L34" s="1"/>
  <c r="J35"/>
  <c r="L35" s="1"/>
  <c r="J36"/>
  <c r="L36" s="1"/>
  <c r="J37"/>
  <c r="L37" s="1"/>
  <c r="J38" l="1"/>
  <c r="F32" i="2"/>
  <c r="F33" s="1"/>
  <c r="H33" s="1"/>
  <c r="J80"/>
  <c r="B53" i="1"/>
  <c r="E10" i="2"/>
  <c r="E11" s="1"/>
  <c r="J11" s="1"/>
  <c r="E16"/>
  <c r="E17" s="1"/>
  <c r="J17" s="1"/>
  <c r="E22"/>
  <c r="E23" s="1"/>
  <c r="J23" s="1"/>
  <c r="E28"/>
  <c r="E29" s="1"/>
  <c r="J29" s="1"/>
  <c r="E34"/>
  <c r="E35" s="1"/>
  <c r="J35" s="1"/>
  <c r="K83" s="1"/>
  <c r="E40"/>
  <c r="E41" s="1"/>
  <c r="J41" s="1"/>
  <c r="E46"/>
  <c r="E47" s="1"/>
  <c r="J47" s="1"/>
  <c r="E52"/>
  <c r="E58"/>
  <c r="E64"/>
  <c r="E70"/>
  <c r="E76"/>
  <c r="H4"/>
  <c r="I4"/>
  <c r="E59"/>
  <c r="E65"/>
  <c r="E71"/>
  <c r="E77"/>
  <c r="C65"/>
  <c r="H62"/>
  <c r="H58"/>
  <c r="H57"/>
  <c r="C59"/>
  <c r="H56"/>
  <c r="C17"/>
  <c r="H14"/>
  <c r="K17" i="1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L17"/>
  <c r="L38" s="1"/>
  <c r="J82" i="2" l="1"/>
  <c r="J83"/>
  <c r="H32"/>
  <c r="B54" i="1"/>
  <c r="B51"/>
  <c r="I46" i="2"/>
  <c r="H46"/>
  <c r="C47"/>
  <c r="I40"/>
  <c r="H40"/>
  <c r="C41"/>
  <c r="I34"/>
  <c r="H34"/>
  <c r="C35"/>
  <c r="I28"/>
  <c r="H28"/>
  <c r="C29"/>
  <c r="I22"/>
  <c r="H22"/>
  <c r="C23"/>
  <c r="I16"/>
  <c r="H16"/>
  <c r="H10"/>
  <c r="I10"/>
  <c r="C11"/>
  <c r="K38" i="1"/>
  <c r="I51" i="2"/>
  <c r="H51"/>
  <c r="C53"/>
  <c r="G82"/>
  <c r="I52"/>
  <c r="H52"/>
  <c r="G81" l="1"/>
  <c r="E53"/>
  <c r="E83" l="1"/>
  <c r="C5"/>
  <c r="I2"/>
  <c r="I83"/>
  <c r="H2"/>
  <c r="H83"/>
  <c r="E2"/>
  <c r="E5" s="1"/>
  <c r="J5" s="1"/>
  <c r="G80"/>
  <c r="G83"/>
  <c r="B52" i="1" l="1"/>
  <c r="B57"/>
  <c r="B55" s="1"/>
  <c r="B58"/>
  <c r="B56" s="1"/>
</calcChain>
</file>

<file path=xl/sharedStrings.xml><?xml version="1.0" encoding="utf-8"?>
<sst xmlns="http://schemas.openxmlformats.org/spreadsheetml/2006/main" count="328" uniqueCount="96">
  <si>
    <t>HELTERMAA</t>
  </si>
  <si>
    <t>L , m</t>
  </si>
  <si>
    <t>B, m</t>
  </si>
  <si>
    <t>Tfull, m</t>
  </si>
  <si>
    <t xml:space="preserve">Tlight, m </t>
  </si>
  <si>
    <t>DISMfull, t</t>
  </si>
  <si>
    <t>DISMlight, t</t>
  </si>
  <si>
    <t>DW, t</t>
  </si>
  <si>
    <t>KGlight, m</t>
  </si>
  <si>
    <t>Xglight, m</t>
  </si>
  <si>
    <t>Aw, sq. m</t>
  </si>
  <si>
    <t>TANKID</t>
  </si>
  <si>
    <t>Kasutamine</t>
  </si>
  <si>
    <t>Kg, m</t>
  </si>
  <si>
    <t>Xg, m</t>
  </si>
  <si>
    <t>L, m</t>
  </si>
  <si>
    <t>H, m</t>
  </si>
  <si>
    <t>Voorpiik</t>
  </si>
  <si>
    <t>Ballast</t>
  </si>
  <si>
    <t>1PP</t>
  </si>
  <si>
    <t>2PP</t>
  </si>
  <si>
    <t>1TP</t>
  </si>
  <si>
    <t>Ballast, Kutus</t>
  </si>
  <si>
    <t>2TP</t>
  </si>
  <si>
    <t>3PP</t>
  </si>
  <si>
    <t>3TP</t>
  </si>
  <si>
    <t>4PP</t>
  </si>
  <si>
    <t>4TP</t>
  </si>
  <si>
    <t>5PP</t>
  </si>
  <si>
    <t>5TP</t>
  </si>
  <si>
    <t>6PP</t>
  </si>
  <si>
    <t>6TP</t>
  </si>
  <si>
    <t>Kutus</t>
  </si>
  <si>
    <t>7.</t>
  </si>
  <si>
    <t>8PP</t>
  </si>
  <si>
    <t>8TP</t>
  </si>
  <si>
    <t>9PP</t>
  </si>
  <si>
    <t>9TP</t>
  </si>
  <si>
    <t>12PP</t>
  </si>
  <si>
    <t>12TP</t>
  </si>
  <si>
    <t>13.</t>
  </si>
  <si>
    <t>Lasti tihedus, Kg/l^3</t>
  </si>
  <si>
    <t>Maht, m^3</t>
  </si>
  <si>
    <t>Mz, t*m</t>
  </si>
  <si>
    <t>Mx, t*m</t>
  </si>
  <si>
    <t>Kokku:</t>
  </si>
  <si>
    <t>Mzlight, t*m</t>
  </si>
  <si>
    <t>Mxlight, t*m</t>
  </si>
  <si>
    <t>MUUD VARUD</t>
  </si>
  <si>
    <t>Vahetekk 1</t>
  </si>
  <si>
    <t>LR 1</t>
  </si>
  <si>
    <t>LR 2</t>
  </si>
  <si>
    <t>LR 3</t>
  </si>
  <si>
    <t>Vahetekk 3</t>
  </si>
  <si>
    <t>Vahetekk 2</t>
  </si>
  <si>
    <t>LR 4</t>
  </si>
  <si>
    <t>Vahetekk 4</t>
  </si>
  <si>
    <t>Luuk 1</t>
  </si>
  <si>
    <t>Luuk 2</t>
  </si>
  <si>
    <t>Luuk 3</t>
  </si>
  <si>
    <t>Luuk 4</t>
  </si>
  <si>
    <t>LAEVA KOKKUVOTE</t>
  </si>
  <si>
    <t>Xg,m</t>
  </si>
  <si>
    <t>Varu mass,t</t>
  </si>
  <si>
    <t>Kokku</t>
  </si>
  <si>
    <t>Vedelike Mass, t</t>
  </si>
  <si>
    <t>Jaakkandevoime, t</t>
  </si>
  <si>
    <t>Jaakmahutavus, m^3</t>
  </si>
  <si>
    <t>DISM, t</t>
  </si>
  <si>
    <t>DISV, m^3</t>
  </si>
  <si>
    <t>KG, m</t>
  </si>
  <si>
    <t>XG, m</t>
  </si>
  <si>
    <t>GM, m</t>
  </si>
  <si>
    <t>Tekk</t>
  </si>
  <si>
    <t>Mass, t</t>
  </si>
  <si>
    <t>SF, m^3/t</t>
  </si>
  <si>
    <t>V, m^3</t>
  </si>
  <si>
    <t>Mass antud, t</t>
  </si>
  <si>
    <t>Mass paigal, t</t>
  </si>
  <si>
    <t>Mass jaanud, t</t>
  </si>
  <si>
    <t>Kaup 1</t>
  </si>
  <si>
    <t>Kaup 2</t>
  </si>
  <si>
    <t>Rukis Kottides</t>
  </si>
  <si>
    <t>Paevalilleseemned kottides</t>
  </si>
  <si>
    <t>Jaakmaht, m^3</t>
  </si>
  <si>
    <t>V antud, m^3</t>
  </si>
  <si>
    <t>Kaup 3</t>
  </si>
  <si>
    <t>Kaop 3</t>
  </si>
  <si>
    <t>Konteinerid</t>
  </si>
  <si>
    <t>V paigal, m^3</t>
  </si>
  <si>
    <t>Lastimahutavus</t>
  </si>
  <si>
    <t>Porandakorgus, m</t>
  </si>
  <si>
    <t>Taismaht, m^3</t>
  </si>
  <si>
    <t>Kogumaht, m^3</t>
  </si>
  <si>
    <t>Vabamaht, m^3</t>
  </si>
  <si>
    <t>This product is property of Dmitri Kolberg. All rights reserved.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</si>
</sst>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NumberFormat="1" applyBorder="1"/>
    <xf numFmtId="0" fontId="0" fillId="0" borderId="2" xfId="0" applyNumberFormat="1" applyBorder="1"/>
    <xf numFmtId="0" fontId="0" fillId="0" borderId="0" xfId="0" applyNumberFormat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4" xfId="0" applyNumberFormat="1" applyFill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2" xfId="0" applyNumberFormat="1" applyFill="1" applyBorder="1"/>
    <xf numFmtId="0" fontId="1" fillId="0" borderId="0" xfId="0" applyNumberFormat="1" applyFont="1" applyBorder="1"/>
    <xf numFmtId="0" fontId="1" fillId="0" borderId="0" xfId="0" applyNumberFormat="1" applyFont="1" applyFill="1" applyBorder="1"/>
    <xf numFmtId="0" fontId="1" fillId="0" borderId="0" xfId="0" applyNumberFormat="1" applyFont="1"/>
    <xf numFmtId="0" fontId="2" fillId="0" borderId="0" xfId="0" applyNumberFormat="1" applyFont="1" applyBorder="1"/>
    <xf numFmtId="0" fontId="1" fillId="0" borderId="2" xfId="0" applyNumberFormat="1" applyFont="1" applyBorder="1"/>
    <xf numFmtId="0" fontId="2" fillId="0" borderId="2" xfId="0" applyNumberFormat="1" applyFont="1" applyBorder="1"/>
    <xf numFmtId="0" fontId="1" fillId="0" borderId="5" xfId="0" applyNumberFormat="1" applyFont="1" applyBorder="1"/>
    <xf numFmtId="0" fontId="2" fillId="0" borderId="3" xfId="0" applyNumberFormat="1" applyFont="1" applyBorder="1"/>
    <xf numFmtId="0" fontId="1" fillId="0" borderId="2" xfId="0" applyNumberFormat="1" applyFont="1" applyFill="1" applyBorder="1"/>
    <xf numFmtId="0" fontId="1" fillId="0" borderId="3" xfId="0" applyNumberFormat="1" applyFont="1" applyFill="1" applyBorder="1"/>
    <xf numFmtId="0" fontId="1" fillId="0" borderId="5" xfId="0" applyNumberFormat="1" applyFont="1" applyFill="1" applyBorder="1"/>
    <xf numFmtId="0" fontId="1" fillId="0" borderId="7" xfId="0" applyNumberFormat="1" applyFont="1" applyBorder="1"/>
    <xf numFmtId="0" fontId="1" fillId="0" borderId="8" xfId="0" applyNumberFormat="1" applyFont="1" applyBorder="1"/>
    <xf numFmtId="0" fontId="0" fillId="0" borderId="0" xfId="0" applyNumberFormat="1" applyProtection="1">
      <protection locked="0"/>
    </xf>
    <xf numFmtId="0" fontId="1" fillId="0" borderId="0" xfId="0" applyNumberFormat="1" applyFont="1" applyProtection="1">
      <protection locked="0"/>
    </xf>
    <xf numFmtId="0" fontId="1" fillId="0" borderId="1" xfId="0" applyNumberFormat="1" applyFont="1" applyBorder="1" applyProtection="1">
      <protection locked="0"/>
    </xf>
    <xf numFmtId="0" fontId="1" fillId="0" borderId="2" xfId="0" applyNumberFormat="1" applyFont="1" applyBorder="1" applyProtection="1">
      <protection locked="0"/>
    </xf>
    <xf numFmtId="0" fontId="0" fillId="0" borderId="2" xfId="0" applyNumberFormat="1" applyBorder="1" applyProtection="1">
      <protection locked="0"/>
    </xf>
    <xf numFmtId="0" fontId="0" fillId="0" borderId="3" xfId="0" applyNumberFormat="1" applyBorder="1" applyProtection="1">
      <protection locked="0"/>
    </xf>
    <xf numFmtId="0" fontId="1" fillId="0" borderId="4" xfId="0" applyNumberFormat="1" applyFont="1" applyBorder="1" applyProtection="1"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Border="1" applyProtection="1">
      <protection locked="0"/>
    </xf>
    <xf numFmtId="0" fontId="0" fillId="0" borderId="5" xfId="0" applyNumberFormat="1" applyBorder="1" applyProtection="1">
      <protection locked="0"/>
    </xf>
    <xf numFmtId="0" fontId="0" fillId="0" borderId="6" xfId="0" applyNumberFormat="1" applyBorder="1" applyProtection="1">
      <protection locked="0"/>
    </xf>
    <xf numFmtId="0" fontId="0" fillId="0" borderId="7" xfId="0" applyNumberFormat="1" applyBorder="1" applyProtection="1">
      <protection locked="0"/>
    </xf>
    <xf numFmtId="0" fontId="0" fillId="0" borderId="8" xfId="0" applyNumberFormat="1" applyBorder="1" applyProtection="1">
      <protection locked="0"/>
    </xf>
    <xf numFmtId="0" fontId="1" fillId="0" borderId="7" xfId="0" applyNumberFormat="1" applyFont="1" applyBorder="1" applyProtection="1">
      <protection locked="0"/>
    </xf>
    <xf numFmtId="0" fontId="0" fillId="0" borderId="0" xfId="0" applyNumberFormat="1" applyFill="1" applyBorder="1" applyProtection="1">
      <protection locked="0"/>
    </xf>
    <xf numFmtId="0" fontId="1" fillId="0" borderId="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"/>
  <sheetViews>
    <sheetView workbookViewId="0">
      <selection activeCell="H10" sqref="H10"/>
    </sheetView>
  </sheetViews>
  <sheetFormatPr defaultRowHeight="15"/>
  <cols>
    <col min="1" max="1" width="18.42578125" style="25" customWidth="1"/>
    <col min="2" max="3" width="18.28515625" style="25" customWidth="1"/>
    <col min="4" max="8" width="9.140625" style="25"/>
    <col min="9" max="9" width="18.28515625" style="25" customWidth="1"/>
    <col min="10" max="10" width="18.140625" style="25" customWidth="1"/>
    <col min="11" max="16384" width="9.140625" style="25"/>
  </cols>
  <sheetData>
    <row r="1" spans="1:12">
      <c r="A1" s="25" t="s">
        <v>0</v>
      </c>
      <c r="I1" s="25" t="s">
        <v>95</v>
      </c>
    </row>
    <row r="3" spans="1:12">
      <c r="A3" s="25" t="s">
        <v>1</v>
      </c>
      <c r="B3" s="26">
        <v>96</v>
      </c>
    </row>
    <row r="4" spans="1:12">
      <c r="A4" s="25" t="s">
        <v>2</v>
      </c>
      <c r="B4" s="26">
        <v>14.6</v>
      </c>
    </row>
    <row r="5" spans="1:12">
      <c r="A5" s="25" t="s">
        <v>3</v>
      </c>
      <c r="B5" s="26">
        <v>6.56</v>
      </c>
    </row>
    <row r="6" spans="1:12">
      <c r="A6" s="25" t="s">
        <v>4</v>
      </c>
      <c r="B6" s="26">
        <v>2.86</v>
      </c>
    </row>
    <row r="7" spans="1:12">
      <c r="A7" s="25" t="s">
        <v>5</v>
      </c>
      <c r="B7" s="26">
        <v>6681</v>
      </c>
    </row>
    <row r="8" spans="1:12">
      <c r="A8" s="25" t="s">
        <v>6</v>
      </c>
      <c r="B8" s="26">
        <v>2531</v>
      </c>
    </row>
    <row r="9" spans="1:12">
      <c r="A9" s="25" t="s">
        <v>7</v>
      </c>
      <c r="B9" s="26">
        <v>4150</v>
      </c>
    </row>
    <row r="10" spans="1:12">
      <c r="A10" s="25" t="s">
        <v>8</v>
      </c>
      <c r="B10" s="26">
        <v>6.66</v>
      </c>
    </row>
    <row r="11" spans="1:12">
      <c r="A11" s="25" t="s">
        <v>9</v>
      </c>
      <c r="B11" s="26">
        <v>42.7</v>
      </c>
    </row>
    <row r="12" spans="1:12">
      <c r="A12" s="25" t="s">
        <v>10</v>
      </c>
      <c r="B12" s="26">
        <v>782.45</v>
      </c>
    </row>
    <row r="13" spans="1:12">
      <c r="A13" s="25" t="s">
        <v>46</v>
      </c>
      <c r="B13" s="26">
        <f>B8*B10</f>
        <v>16856.46</v>
      </c>
    </row>
    <row r="14" spans="1:12">
      <c r="A14" s="25" t="s">
        <v>47</v>
      </c>
      <c r="B14" s="26">
        <f>B8*B11</f>
        <v>108073.70000000001</v>
      </c>
    </row>
    <row r="15" spans="1:12" ht="15.75" thickBot="1"/>
    <row r="16" spans="1:12" ht="15.75" thickTop="1">
      <c r="A16" s="27" t="s">
        <v>11</v>
      </c>
      <c r="B16" s="28" t="s">
        <v>12</v>
      </c>
      <c r="C16" s="28" t="s">
        <v>42</v>
      </c>
      <c r="D16" s="28" t="s">
        <v>13</v>
      </c>
      <c r="E16" s="28" t="s">
        <v>14</v>
      </c>
      <c r="F16" s="28" t="s">
        <v>15</v>
      </c>
      <c r="G16" s="28" t="s">
        <v>2</v>
      </c>
      <c r="H16" s="28" t="s">
        <v>16</v>
      </c>
      <c r="I16" s="28" t="s">
        <v>41</v>
      </c>
      <c r="J16" s="29" t="s">
        <v>65</v>
      </c>
      <c r="K16" s="29" t="s">
        <v>43</v>
      </c>
      <c r="L16" s="30" t="s">
        <v>44</v>
      </c>
    </row>
    <row r="17" spans="1:12">
      <c r="A17" s="31" t="s">
        <v>17</v>
      </c>
      <c r="B17" s="32" t="s">
        <v>18</v>
      </c>
      <c r="C17" s="32">
        <v>200</v>
      </c>
      <c r="D17" s="32">
        <v>6.8</v>
      </c>
      <c r="E17" s="32">
        <v>93</v>
      </c>
      <c r="F17" s="32">
        <v>5</v>
      </c>
      <c r="G17" s="32">
        <f>C17/(F17*H17)</f>
        <v>6.666666666666667</v>
      </c>
      <c r="H17" s="32">
        <f>6</f>
        <v>6</v>
      </c>
      <c r="I17" s="32"/>
      <c r="J17" s="33">
        <f>C17*I17</f>
        <v>0</v>
      </c>
      <c r="K17" s="33">
        <f>D17*J17</f>
        <v>0</v>
      </c>
      <c r="L17" s="34">
        <f>E17*J17</f>
        <v>0</v>
      </c>
    </row>
    <row r="18" spans="1:12">
      <c r="A18" s="31" t="s">
        <v>19</v>
      </c>
      <c r="B18" s="32" t="s">
        <v>18</v>
      </c>
      <c r="C18" s="32">
        <v>69.2</v>
      </c>
      <c r="D18" s="32">
        <v>0.97</v>
      </c>
      <c r="E18" s="32">
        <v>79.2</v>
      </c>
      <c r="F18" s="32">
        <v>16.3</v>
      </c>
      <c r="G18" s="32">
        <f t="shared" ref="G18:G37" si="0">C18/(F18*H18)</f>
        <v>2.1883498829928532</v>
      </c>
      <c r="H18" s="32">
        <f t="shared" ref="H18:H37" si="1">D18*2</f>
        <v>1.94</v>
      </c>
      <c r="I18" s="32"/>
      <c r="J18" s="33">
        <f>C18*I18</f>
        <v>0</v>
      </c>
      <c r="K18" s="33">
        <f t="shared" ref="K18:K37" si="2">D18*J18</f>
        <v>0</v>
      </c>
      <c r="L18" s="34">
        <f t="shared" ref="L18:L37" si="3">E18*J18</f>
        <v>0</v>
      </c>
    </row>
    <row r="19" spans="1:12">
      <c r="A19" s="31" t="s">
        <v>21</v>
      </c>
      <c r="B19" s="32" t="s">
        <v>18</v>
      </c>
      <c r="C19" s="32">
        <v>69.2</v>
      </c>
      <c r="D19" s="32">
        <v>0.97</v>
      </c>
      <c r="E19" s="32">
        <v>79.2</v>
      </c>
      <c r="F19" s="32">
        <v>16.3</v>
      </c>
      <c r="G19" s="32">
        <f t="shared" si="0"/>
        <v>2.1883498829928532</v>
      </c>
      <c r="H19" s="32">
        <f t="shared" si="1"/>
        <v>1.94</v>
      </c>
      <c r="I19" s="32"/>
      <c r="J19" s="33">
        <f t="shared" ref="J19:J37" si="4">C19*I19</f>
        <v>0</v>
      </c>
      <c r="K19" s="33">
        <f t="shared" si="2"/>
        <v>0</v>
      </c>
      <c r="L19" s="34">
        <f t="shared" si="3"/>
        <v>0</v>
      </c>
    </row>
    <row r="20" spans="1:12">
      <c r="A20" s="31" t="s">
        <v>20</v>
      </c>
      <c r="B20" s="32" t="s">
        <v>22</v>
      </c>
      <c r="C20" s="32">
        <v>38.299999999999997</v>
      </c>
      <c r="D20" s="32">
        <v>0.67</v>
      </c>
      <c r="E20" s="32">
        <v>63.3</v>
      </c>
      <c r="F20" s="32">
        <v>15.53</v>
      </c>
      <c r="G20" s="32">
        <f t="shared" si="0"/>
        <v>1.8404436286052028</v>
      </c>
      <c r="H20" s="32">
        <f t="shared" si="1"/>
        <v>1.34</v>
      </c>
      <c r="I20" s="32">
        <v>0.85</v>
      </c>
      <c r="J20" s="33">
        <f t="shared" si="4"/>
        <v>32.555</v>
      </c>
      <c r="K20" s="33">
        <f t="shared" si="2"/>
        <v>21.81185</v>
      </c>
      <c r="L20" s="34">
        <f t="shared" si="3"/>
        <v>2060.7314999999999</v>
      </c>
    </row>
    <row r="21" spans="1:12">
      <c r="A21" s="31" t="s">
        <v>23</v>
      </c>
      <c r="B21" s="32" t="s">
        <v>22</v>
      </c>
      <c r="C21" s="32">
        <v>38.299999999999997</v>
      </c>
      <c r="D21" s="32">
        <v>0.67</v>
      </c>
      <c r="E21" s="32">
        <v>63.3</v>
      </c>
      <c r="F21" s="32">
        <v>15.53</v>
      </c>
      <c r="G21" s="32">
        <f t="shared" si="0"/>
        <v>1.8404436286052028</v>
      </c>
      <c r="H21" s="32">
        <f t="shared" si="1"/>
        <v>1.34</v>
      </c>
      <c r="I21" s="32">
        <v>0.85</v>
      </c>
      <c r="J21" s="33">
        <f t="shared" si="4"/>
        <v>32.555</v>
      </c>
      <c r="K21" s="33">
        <f t="shared" si="2"/>
        <v>21.81185</v>
      </c>
      <c r="L21" s="34">
        <f t="shared" si="3"/>
        <v>2060.7314999999999</v>
      </c>
    </row>
    <row r="22" spans="1:12">
      <c r="A22" s="31" t="s">
        <v>24</v>
      </c>
      <c r="B22" s="32" t="s">
        <v>22</v>
      </c>
      <c r="C22" s="32">
        <v>23.6</v>
      </c>
      <c r="D22" s="32">
        <v>0.67</v>
      </c>
      <c r="E22" s="32">
        <v>51.8</v>
      </c>
      <c r="F22" s="32">
        <v>8.6999999999999993</v>
      </c>
      <c r="G22" s="32">
        <f>3.5</f>
        <v>3.5</v>
      </c>
      <c r="H22" s="32">
        <f t="shared" si="1"/>
        <v>1.34</v>
      </c>
      <c r="I22" s="32">
        <v>0.85</v>
      </c>
      <c r="J22" s="33">
        <f t="shared" si="4"/>
        <v>20.060000000000002</v>
      </c>
      <c r="K22" s="33">
        <f t="shared" si="2"/>
        <v>13.440200000000003</v>
      </c>
      <c r="L22" s="34">
        <f t="shared" si="3"/>
        <v>1039.1079999999999</v>
      </c>
    </row>
    <row r="23" spans="1:12">
      <c r="A23" s="31" t="s">
        <v>25</v>
      </c>
      <c r="B23" s="32" t="s">
        <v>22</v>
      </c>
      <c r="C23" s="32">
        <v>23.6</v>
      </c>
      <c r="D23" s="32">
        <v>0.67</v>
      </c>
      <c r="E23" s="32">
        <v>51.8</v>
      </c>
      <c r="F23" s="32">
        <v>8.6999999999999993</v>
      </c>
      <c r="G23" s="32">
        <f>3.5</f>
        <v>3.5</v>
      </c>
      <c r="H23" s="32">
        <f t="shared" si="1"/>
        <v>1.34</v>
      </c>
      <c r="I23" s="32">
        <v>0.85</v>
      </c>
      <c r="J23" s="33">
        <f t="shared" si="4"/>
        <v>20.060000000000002</v>
      </c>
      <c r="K23" s="33">
        <f t="shared" si="2"/>
        <v>13.440200000000003</v>
      </c>
      <c r="L23" s="34">
        <f t="shared" si="3"/>
        <v>1039.1079999999999</v>
      </c>
    </row>
    <row r="24" spans="1:12">
      <c r="A24" s="31" t="s">
        <v>26</v>
      </c>
      <c r="B24" s="32" t="s">
        <v>18</v>
      </c>
      <c r="C24" s="32">
        <v>18</v>
      </c>
      <c r="D24" s="32">
        <v>0.67</v>
      </c>
      <c r="E24" s="32">
        <v>42.7</v>
      </c>
      <c r="F24" s="32">
        <v>9.4</v>
      </c>
      <c r="G24" s="32">
        <f t="shared" si="0"/>
        <v>1.4290250873293107</v>
      </c>
      <c r="H24" s="32">
        <f t="shared" si="1"/>
        <v>1.34</v>
      </c>
      <c r="I24" s="32">
        <v>1</v>
      </c>
      <c r="J24" s="33">
        <f t="shared" si="4"/>
        <v>18</v>
      </c>
      <c r="K24" s="33">
        <f t="shared" si="2"/>
        <v>12.06</v>
      </c>
      <c r="L24" s="34">
        <f t="shared" si="3"/>
        <v>768.6</v>
      </c>
    </row>
    <row r="25" spans="1:12">
      <c r="A25" s="31" t="s">
        <v>27</v>
      </c>
      <c r="B25" s="32" t="s">
        <v>18</v>
      </c>
      <c r="C25" s="32">
        <v>18</v>
      </c>
      <c r="D25" s="32">
        <v>0.67</v>
      </c>
      <c r="E25" s="32">
        <v>42.7</v>
      </c>
      <c r="F25" s="32">
        <v>9.4</v>
      </c>
      <c r="G25" s="32">
        <f t="shared" si="0"/>
        <v>1.4290250873293107</v>
      </c>
      <c r="H25" s="32">
        <f t="shared" si="1"/>
        <v>1.34</v>
      </c>
      <c r="I25" s="32">
        <v>1</v>
      </c>
      <c r="J25" s="33">
        <f t="shared" si="4"/>
        <v>18</v>
      </c>
      <c r="K25" s="33">
        <f t="shared" si="2"/>
        <v>12.06</v>
      </c>
      <c r="L25" s="34">
        <f t="shared" si="3"/>
        <v>768.6</v>
      </c>
    </row>
    <row r="26" spans="1:12">
      <c r="A26" s="31" t="s">
        <v>28</v>
      </c>
      <c r="B26" s="32" t="s">
        <v>18</v>
      </c>
      <c r="C26" s="32">
        <v>30.1</v>
      </c>
      <c r="D26" s="32">
        <v>0.67</v>
      </c>
      <c r="E26" s="32">
        <v>15.2</v>
      </c>
      <c r="F26" s="32">
        <v>11</v>
      </c>
      <c r="G26" s="32">
        <f t="shared" si="0"/>
        <v>2.0420624151967437</v>
      </c>
      <c r="H26" s="32">
        <f t="shared" si="1"/>
        <v>1.34</v>
      </c>
      <c r="I26" s="32">
        <v>1</v>
      </c>
      <c r="J26" s="33">
        <f t="shared" si="4"/>
        <v>30.1</v>
      </c>
      <c r="K26" s="33">
        <f t="shared" si="2"/>
        <v>20.167000000000002</v>
      </c>
      <c r="L26" s="34">
        <f t="shared" si="3"/>
        <v>457.52</v>
      </c>
    </row>
    <row r="27" spans="1:12">
      <c r="A27" s="31" t="s">
        <v>29</v>
      </c>
      <c r="B27" s="32" t="s">
        <v>18</v>
      </c>
      <c r="C27" s="32">
        <v>30.1</v>
      </c>
      <c r="D27" s="32">
        <v>0.67</v>
      </c>
      <c r="E27" s="32">
        <v>15.2</v>
      </c>
      <c r="F27" s="32">
        <v>11</v>
      </c>
      <c r="G27" s="32">
        <f t="shared" si="0"/>
        <v>2.0420624151967437</v>
      </c>
      <c r="H27" s="32">
        <f t="shared" si="1"/>
        <v>1.34</v>
      </c>
      <c r="I27" s="32">
        <v>1</v>
      </c>
      <c r="J27" s="33">
        <f t="shared" si="4"/>
        <v>30.1</v>
      </c>
      <c r="K27" s="33">
        <f t="shared" si="2"/>
        <v>20.167000000000002</v>
      </c>
      <c r="L27" s="34">
        <f t="shared" si="3"/>
        <v>457.52</v>
      </c>
    </row>
    <row r="28" spans="1:12">
      <c r="A28" s="31" t="s">
        <v>30</v>
      </c>
      <c r="B28" s="32" t="s">
        <v>18</v>
      </c>
      <c r="C28" s="32">
        <v>59.7</v>
      </c>
      <c r="D28" s="32">
        <v>0.67</v>
      </c>
      <c r="E28" s="32">
        <v>15.2</v>
      </c>
      <c r="F28" s="32">
        <v>11</v>
      </c>
      <c r="G28" s="32">
        <f t="shared" si="0"/>
        <v>4.0502035278154684</v>
      </c>
      <c r="H28" s="32">
        <f t="shared" si="1"/>
        <v>1.34</v>
      </c>
      <c r="I28" s="32"/>
      <c r="J28" s="33">
        <f t="shared" si="4"/>
        <v>0</v>
      </c>
      <c r="K28" s="33">
        <f t="shared" si="2"/>
        <v>0</v>
      </c>
      <c r="L28" s="34">
        <f t="shared" si="3"/>
        <v>0</v>
      </c>
    </row>
    <row r="29" spans="1:12">
      <c r="A29" s="31" t="s">
        <v>31</v>
      </c>
      <c r="B29" s="32" t="s">
        <v>18</v>
      </c>
      <c r="C29" s="32">
        <v>59.7</v>
      </c>
      <c r="D29" s="32">
        <v>0.67</v>
      </c>
      <c r="E29" s="32">
        <v>15.2</v>
      </c>
      <c r="F29" s="32">
        <v>11</v>
      </c>
      <c r="G29" s="32">
        <f t="shared" si="0"/>
        <v>4.0502035278154684</v>
      </c>
      <c r="H29" s="32">
        <f t="shared" si="1"/>
        <v>1.34</v>
      </c>
      <c r="I29" s="32"/>
      <c r="J29" s="33">
        <f t="shared" si="4"/>
        <v>0</v>
      </c>
      <c r="K29" s="33">
        <f t="shared" si="2"/>
        <v>0</v>
      </c>
      <c r="L29" s="34">
        <f t="shared" si="3"/>
        <v>0</v>
      </c>
    </row>
    <row r="30" spans="1:12">
      <c r="A30" s="31" t="s">
        <v>33</v>
      </c>
      <c r="B30" s="32" t="s">
        <v>32</v>
      </c>
      <c r="C30" s="32">
        <v>67</v>
      </c>
      <c r="D30" s="32">
        <v>1.84</v>
      </c>
      <c r="E30" s="32">
        <v>6.6</v>
      </c>
      <c r="F30" s="32">
        <v>4</v>
      </c>
      <c r="G30" s="32">
        <f t="shared" si="0"/>
        <v>4.5516304347826084</v>
      </c>
      <c r="H30" s="32">
        <f t="shared" si="1"/>
        <v>3.68</v>
      </c>
      <c r="I30" s="32"/>
      <c r="J30" s="33">
        <f t="shared" si="4"/>
        <v>0</v>
      </c>
      <c r="K30" s="33">
        <f t="shared" si="2"/>
        <v>0</v>
      </c>
      <c r="L30" s="34">
        <f t="shared" si="3"/>
        <v>0</v>
      </c>
    </row>
    <row r="31" spans="1:12">
      <c r="A31" s="31" t="s">
        <v>34</v>
      </c>
      <c r="B31" s="32" t="s">
        <v>32</v>
      </c>
      <c r="C31" s="32">
        <v>44.6</v>
      </c>
      <c r="D31" s="32">
        <v>0.67</v>
      </c>
      <c r="E31" s="32">
        <v>64</v>
      </c>
      <c r="F31" s="32">
        <v>15.53</v>
      </c>
      <c r="G31" s="32">
        <v>3.5</v>
      </c>
      <c r="H31" s="32">
        <f t="shared" si="1"/>
        <v>1.34</v>
      </c>
      <c r="I31" s="32"/>
      <c r="J31" s="33">
        <f t="shared" si="4"/>
        <v>0</v>
      </c>
      <c r="K31" s="33">
        <f t="shared" si="2"/>
        <v>0</v>
      </c>
      <c r="L31" s="34">
        <f t="shared" si="3"/>
        <v>0</v>
      </c>
    </row>
    <row r="32" spans="1:12">
      <c r="A32" s="31" t="s">
        <v>35</v>
      </c>
      <c r="B32" s="32" t="s">
        <v>32</v>
      </c>
      <c r="C32" s="32">
        <v>44.6</v>
      </c>
      <c r="D32" s="32">
        <v>0.67</v>
      </c>
      <c r="E32" s="32">
        <v>64</v>
      </c>
      <c r="F32" s="32">
        <v>15.53</v>
      </c>
      <c r="G32" s="32">
        <f>3.5</f>
        <v>3.5</v>
      </c>
      <c r="H32" s="32">
        <f t="shared" si="1"/>
        <v>1.34</v>
      </c>
      <c r="I32" s="32"/>
      <c r="J32" s="33">
        <f t="shared" si="4"/>
        <v>0</v>
      </c>
      <c r="K32" s="33">
        <f t="shared" si="2"/>
        <v>0</v>
      </c>
      <c r="L32" s="34">
        <f t="shared" si="3"/>
        <v>0</v>
      </c>
    </row>
    <row r="33" spans="1:12">
      <c r="A33" s="31" t="s">
        <v>36</v>
      </c>
      <c r="B33" s="32" t="s">
        <v>32</v>
      </c>
      <c r="C33" s="32">
        <v>53.1</v>
      </c>
      <c r="D33" s="32">
        <v>0.67</v>
      </c>
      <c r="E33" s="32">
        <v>51.8</v>
      </c>
      <c r="F33" s="32">
        <v>8.6999999999999993</v>
      </c>
      <c r="G33" s="32">
        <f t="shared" si="0"/>
        <v>4.5548121461657232</v>
      </c>
      <c r="H33" s="32">
        <f t="shared" si="1"/>
        <v>1.34</v>
      </c>
      <c r="I33" s="32"/>
      <c r="J33" s="33">
        <f t="shared" si="4"/>
        <v>0</v>
      </c>
      <c r="K33" s="33">
        <f t="shared" si="2"/>
        <v>0</v>
      </c>
      <c r="L33" s="34">
        <f t="shared" si="3"/>
        <v>0</v>
      </c>
    </row>
    <row r="34" spans="1:12">
      <c r="A34" s="31" t="s">
        <v>37</v>
      </c>
      <c r="B34" s="32" t="s">
        <v>32</v>
      </c>
      <c r="C34" s="32">
        <v>52.2</v>
      </c>
      <c r="D34" s="32">
        <v>0.67</v>
      </c>
      <c r="E34" s="32">
        <v>51.8</v>
      </c>
      <c r="F34" s="32">
        <v>8.6999999999999993</v>
      </c>
      <c r="G34" s="32">
        <f t="shared" si="0"/>
        <v>4.477611940298508</v>
      </c>
      <c r="H34" s="32">
        <f t="shared" si="1"/>
        <v>1.34</v>
      </c>
      <c r="I34" s="32"/>
      <c r="J34" s="33">
        <f t="shared" si="4"/>
        <v>0</v>
      </c>
      <c r="K34" s="33">
        <f t="shared" si="2"/>
        <v>0</v>
      </c>
      <c r="L34" s="34">
        <f t="shared" si="3"/>
        <v>0</v>
      </c>
    </row>
    <row r="35" spans="1:12">
      <c r="A35" s="31" t="s">
        <v>38</v>
      </c>
      <c r="B35" s="32" t="s">
        <v>32</v>
      </c>
      <c r="C35" s="32">
        <v>52.2</v>
      </c>
      <c r="D35" s="32">
        <v>0.67</v>
      </c>
      <c r="E35" s="32">
        <v>42.7</v>
      </c>
      <c r="F35" s="32">
        <v>9.4</v>
      </c>
      <c r="G35" s="32">
        <f t="shared" si="0"/>
        <v>4.1441727532550008</v>
      </c>
      <c r="H35" s="32">
        <f t="shared" si="1"/>
        <v>1.34</v>
      </c>
      <c r="I35" s="32">
        <v>0.85</v>
      </c>
      <c r="J35" s="33">
        <f t="shared" si="4"/>
        <v>44.370000000000005</v>
      </c>
      <c r="K35" s="33">
        <f t="shared" si="2"/>
        <v>29.727900000000005</v>
      </c>
      <c r="L35" s="34">
        <f t="shared" si="3"/>
        <v>1894.5990000000004</v>
      </c>
    </row>
    <row r="36" spans="1:12">
      <c r="A36" s="31" t="s">
        <v>39</v>
      </c>
      <c r="B36" s="32" t="s">
        <v>32</v>
      </c>
      <c r="C36" s="32">
        <v>52.2</v>
      </c>
      <c r="D36" s="32">
        <v>0.67</v>
      </c>
      <c r="E36" s="32">
        <v>42.7</v>
      </c>
      <c r="F36" s="32">
        <v>9.4</v>
      </c>
      <c r="G36" s="32">
        <f t="shared" si="0"/>
        <v>4.1441727532550008</v>
      </c>
      <c r="H36" s="32">
        <f t="shared" si="1"/>
        <v>1.34</v>
      </c>
      <c r="I36" s="32">
        <v>0.85</v>
      </c>
      <c r="J36" s="33">
        <f t="shared" si="4"/>
        <v>44.370000000000005</v>
      </c>
      <c r="K36" s="33">
        <f t="shared" si="2"/>
        <v>29.727900000000005</v>
      </c>
      <c r="L36" s="34">
        <f t="shared" si="3"/>
        <v>1894.5990000000004</v>
      </c>
    </row>
    <row r="37" spans="1:12">
      <c r="A37" s="31" t="s">
        <v>40</v>
      </c>
      <c r="B37" s="32" t="s">
        <v>32</v>
      </c>
      <c r="C37" s="32">
        <v>58.7</v>
      </c>
      <c r="D37" s="32">
        <v>0.67</v>
      </c>
      <c r="E37" s="32">
        <v>42.7</v>
      </c>
      <c r="F37" s="32">
        <v>9.4</v>
      </c>
      <c r="G37" s="32">
        <f t="shared" si="0"/>
        <v>4.6602095903461409</v>
      </c>
      <c r="H37" s="32">
        <f t="shared" si="1"/>
        <v>1.34</v>
      </c>
      <c r="I37" s="32">
        <v>0.85</v>
      </c>
      <c r="J37" s="33">
        <f t="shared" si="4"/>
        <v>49.895000000000003</v>
      </c>
      <c r="K37" s="33">
        <f t="shared" si="2"/>
        <v>33.429650000000002</v>
      </c>
      <c r="L37" s="34">
        <f t="shared" si="3"/>
        <v>2130.5165000000002</v>
      </c>
    </row>
    <row r="38" spans="1:12" ht="15.75" thickBot="1">
      <c r="A38" s="35" t="s">
        <v>45</v>
      </c>
      <c r="B38" s="36"/>
      <c r="C38" s="36">
        <f>SUM(C17:C37)</f>
        <v>1102.4000000000003</v>
      </c>
      <c r="D38" s="36"/>
      <c r="E38" s="36"/>
      <c r="F38" s="36"/>
      <c r="G38" s="36"/>
      <c r="H38" s="36"/>
      <c r="I38" s="36"/>
      <c r="J38" s="36">
        <f>SUM(J17:J37)</f>
        <v>340.065</v>
      </c>
      <c r="K38" s="36">
        <f>SUM(K17:K37)</f>
        <v>227.84355000000002</v>
      </c>
      <c r="L38" s="37">
        <f>SUM(L17:L37)</f>
        <v>14571.633500000002</v>
      </c>
    </row>
    <row r="39" spans="1:12" ht="15.75" thickTop="1"/>
    <row r="40" spans="1:12" ht="15.75" thickBot="1"/>
    <row r="41" spans="1:12" ht="15.75" thickTop="1">
      <c r="A41" s="27" t="s">
        <v>48</v>
      </c>
      <c r="B41" s="29"/>
      <c r="C41" s="29"/>
      <c r="D41" s="28" t="s">
        <v>13</v>
      </c>
      <c r="E41" s="28" t="s">
        <v>62</v>
      </c>
      <c r="F41" s="29"/>
      <c r="G41" s="29"/>
      <c r="H41" s="29"/>
      <c r="I41" s="29"/>
      <c r="J41" s="28" t="s">
        <v>63</v>
      </c>
      <c r="K41" s="29" t="s">
        <v>43</v>
      </c>
      <c r="L41" s="30" t="s">
        <v>44</v>
      </c>
    </row>
    <row r="42" spans="1:12">
      <c r="A42" s="31"/>
      <c r="B42" s="33"/>
      <c r="C42" s="33"/>
      <c r="D42" s="32"/>
      <c r="E42" s="32"/>
      <c r="F42" s="33"/>
      <c r="G42" s="33"/>
      <c r="H42" s="33"/>
      <c r="I42" s="33"/>
      <c r="J42" s="32">
        <v>0</v>
      </c>
      <c r="K42" s="33">
        <f>D42*J42</f>
        <v>0</v>
      </c>
      <c r="L42" s="34">
        <f>E42*J42</f>
        <v>0</v>
      </c>
    </row>
    <row r="43" spans="1:12">
      <c r="A43" s="31"/>
      <c r="B43" s="33"/>
      <c r="C43" s="33"/>
      <c r="D43" s="32"/>
      <c r="E43" s="32"/>
      <c r="F43" s="33"/>
      <c r="G43" s="33"/>
      <c r="H43" s="33"/>
      <c r="I43" s="33"/>
      <c r="J43" s="32">
        <v>0</v>
      </c>
      <c r="K43" s="33">
        <f>D43*J43</f>
        <v>0</v>
      </c>
      <c r="L43" s="34">
        <f>E43*J43</f>
        <v>0</v>
      </c>
    </row>
    <row r="44" spans="1:12">
      <c r="A44" s="31"/>
      <c r="B44" s="33"/>
      <c r="C44" s="33"/>
      <c r="D44" s="32"/>
      <c r="E44" s="32"/>
      <c r="F44" s="33"/>
      <c r="G44" s="33"/>
      <c r="H44" s="33"/>
      <c r="I44" s="33"/>
      <c r="J44" s="32">
        <v>0</v>
      </c>
      <c r="K44" s="33">
        <f t="shared" ref="K44" si="5">D44*J44</f>
        <v>0</v>
      </c>
      <c r="L44" s="34">
        <f t="shared" ref="L44" si="6">E44*J44</f>
        <v>0</v>
      </c>
    </row>
    <row r="45" spans="1:12" ht="15.75" thickBot="1">
      <c r="A45" s="35" t="s">
        <v>64</v>
      </c>
      <c r="B45" s="36"/>
      <c r="C45" s="36"/>
      <c r="D45" s="38"/>
      <c r="E45" s="38"/>
      <c r="F45" s="36"/>
      <c r="G45" s="36"/>
      <c r="H45" s="36"/>
      <c r="I45" s="36"/>
      <c r="J45" s="38">
        <f>SUM(J42:J44)</f>
        <v>0</v>
      </c>
      <c r="K45" s="36">
        <f>SUM(K42:K44)</f>
        <v>0</v>
      </c>
      <c r="L45" s="37">
        <f>SUM(L42:L44)</f>
        <v>0</v>
      </c>
    </row>
    <row r="46" spans="1:12" ht="15.75" thickTop="1"/>
    <row r="48" spans="1:12">
      <c r="A48" s="33"/>
      <c r="B48" s="33"/>
      <c r="C48" s="33"/>
      <c r="D48" s="33"/>
      <c r="E48" s="33"/>
      <c r="F48" s="33"/>
      <c r="G48" s="33"/>
      <c r="H48" s="33"/>
      <c r="I48" s="33"/>
      <c r="J48" s="39"/>
      <c r="K48" s="33"/>
      <c r="L48" s="33"/>
    </row>
    <row r="49" spans="1:12">
      <c r="A49" s="25" t="s">
        <v>61</v>
      </c>
      <c r="B49" s="33"/>
      <c r="C49" s="32"/>
      <c r="D49" s="32"/>
      <c r="E49" s="32"/>
      <c r="F49" s="33"/>
      <c r="G49" s="33"/>
      <c r="H49" s="33"/>
      <c r="I49" s="33"/>
      <c r="J49" s="33"/>
      <c r="K49" s="33"/>
      <c r="L49" s="33"/>
    </row>
    <row r="50" spans="1:12">
      <c r="A50" s="25" t="s">
        <v>90</v>
      </c>
      <c r="B50" s="33">
        <f>Lastid!K80</f>
        <v>5767</v>
      </c>
      <c r="C50" s="32"/>
      <c r="D50" s="32"/>
      <c r="E50" s="32"/>
      <c r="F50" s="33"/>
      <c r="G50" s="33"/>
      <c r="H50" s="33"/>
      <c r="I50" s="33"/>
      <c r="J50" s="33"/>
      <c r="K50" s="33"/>
      <c r="L50" s="33"/>
    </row>
    <row r="51" spans="1:12">
      <c r="A51" s="25" t="s">
        <v>66</v>
      </c>
      <c r="B51" s="33">
        <f>B7-B53</f>
        <v>543.61399999999958</v>
      </c>
      <c r="C51" s="32"/>
      <c r="D51" s="32"/>
      <c r="E51" s="32"/>
      <c r="F51" s="33"/>
      <c r="G51" s="33"/>
      <c r="H51" s="33"/>
      <c r="I51" s="33"/>
      <c r="J51" s="33"/>
      <c r="K51" s="33"/>
      <c r="L51" s="33"/>
    </row>
    <row r="52" spans="1:12">
      <c r="A52" s="25" t="s">
        <v>67</v>
      </c>
      <c r="B52" s="33">
        <f>Lastid!K83</f>
        <v>1.6259999999874708E-2</v>
      </c>
      <c r="C52" s="32"/>
      <c r="D52" s="32"/>
      <c r="E52" s="32"/>
      <c r="F52" s="33"/>
      <c r="G52" s="33"/>
      <c r="H52" s="33"/>
      <c r="I52" s="33"/>
      <c r="J52" s="33"/>
      <c r="K52" s="33"/>
      <c r="L52" s="33"/>
    </row>
    <row r="53" spans="1:12">
      <c r="A53" s="25" t="s">
        <v>68</v>
      </c>
      <c r="B53" s="33">
        <f>B8+J38+J45+Lastid!C83</f>
        <v>6137.3860000000004</v>
      </c>
      <c r="C53" s="32"/>
      <c r="D53" s="32"/>
      <c r="E53" s="32"/>
      <c r="F53" s="33"/>
      <c r="G53" s="33"/>
      <c r="H53" s="33"/>
      <c r="I53" s="33"/>
      <c r="J53" s="33"/>
      <c r="K53" s="33"/>
      <c r="L53" s="33"/>
    </row>
    <row r="54" spans="1:12">
      <c r="A54" s="25" t="s">
        <v>69</v>
      </c>
      <c r="B54" s="33">
        <f>B53/1.025</f>
        <v>5987.6936585365866</v>
      </c>
      <c r="C54" s="32"/>
      <c r="D54" s="32"/>
      <c r="E54" s="32"/>
      <c r="F54" s="33"/>
      <c r="G54" s="33"/>
      <c r="H54" s="33"/>
      <c r="I54" s="33"/>
      <c r="J54" s="33"/>
      <c r="K54" s="33"/>
      <c r="L54" s="33"/>
    </row>
    <row r="55" spans="1:12">
      <c r="A55" s="25" t="s">
        <v>70</v>
      </c>
      <c r="B55" s="33">
        <f>B57/B53</f>
        <v>5.9954711894396446</v>
      </c>
      <c r="C55" s="32"/>
      <c r="D55" s="32"/>
      <c r="E55" s="32"/>
      <c r="F55" s="33"/>
      <c r="G55" s="33"/>
      <c r="H55" s="33"/>
      <c r="I55" s="33"/>
      <c r="J55" s="33"/>
      <c r="K55" s="33"/>
      <c r="L55" s="33"/>
    </row>
    <row r="56" spans="1:12">
      <c r="A56" s="25" t="s">
        <v>71</v>
      </c>
      <c r="B56" s="33">
        <f>B58/B53</f>
        <v>47.838426978521468</v>
      </c>
      <c r="C56" s="32"/>
      <c r="D56" s="32"/>
      <c r="E56" s="32"/>
      <c r="F56" s="33"/>
      <c r="G56" s="33"/>
      <c r="H56" s="33"/>
      <c r="I56" s="33"/>
      <c r="J56" s="33"/>
      <c r="K56" s="33"/>
      <c r="L56" s="33"/>
    </row>
    <row r="57" spans="1:12">
      <c r="A57" s="25" t="s">
        <v>43</v>
      </c>
      <c r="B57" s="33">
        <f>(B13+K38+K45+Lastid!H83)</f>
        <v>36796.520941470226</v>
      </c>
      <c r="C57" s="33"/>
      <c r="D57" s="33"/>
      <c r="E57" s="32"/>
      <c r="F57" s="33"/>
      <c r="G57" s="33"/>
      <c r="H57" s="33"/>
      <c r="I57" s="32"/>
      <c r="J57" s="33"/>
      <c r="K57" s="33"/>
      <c r="L57" s="33"/>
    </row>
    <row r="58" spans="1:12">
      <c r="A58" s="25" t="s">
        <v>44</v>
      </c>
      <c r="B58" s="33">
        <f>B14+L38+L45+Lastid!I83</f>
        <v>293602.89199999999</v>
      </c>
      <c r="C58" s="33"/>
      <c r="D58" s="33"/>
      <c r="E58" s="32"/>
      <c r="F58" s="33"/>
      <c r="G58" s="33"/>
      <c r="H58" s="33"/>
      <c r="I58" s="32"/>
      <c r="J58" s="33"/>
      <c r="K58" s="33"/>
      <c r="L58" s="33"/>
    </row>
    <row r="59" spans="1:12">
      <c r="A59" s="25" t="s">
        <v>72</v>
      </c>
      <c r="B59" s="33"/>
      <c r="C59" s="33"/>
      <c r="D59" s="33"/>
      <c r="E59" s="32"/>
      <c r="F59" s="33"/>
      <c r="G59" s="33"/>
      <c r="H59" s="33"/>
      <c r="I59" s="32"/>
      <c r="J59" s="33"/>
      <c r="K59" s="33"/>
      <c r="L59" s="33"/>
    </row>
    <row r="60" spans="1:12">
      <c r="A60" s="33"/>
      <c r="B60" s="33"/>
      <c r="C60" s="33"/>
      <c r="D60" s="33"/>
      <c r="E60" s="32"/>
      <c r="F60" s="33"/>
      <c r="G60" s="33"/>
      <c r="H60" s="33"/>
      <c r="I60" s="32"/>
      <c r="J60" s="33"/>
      <c r="K60" s="33"/>
      <c r="L60" s="33"/>
    </row>
    <row r="61" spans="1:12">
      <c r="A61" s="39"/>
      <c r="B61" s="33"/>
      <c r="C61" s="33"/>
      <c r="D61" s="33"/>
      <c r="E61" s="40"/>
      <c r="F61" s="33"/>
      <c r="G61" s="33"/>
      <c r="H61" s="33"/>
      <c r="I61" s="40"/>
      <c r="J61" s="39"/>
      <c r="K61" s="39"/>
      <c r="L61" s="39"/>
    </row>
    <row r="62" spans="1:1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</row>
  </sheetData>
  <sheetProtection selectLockedCells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4"/>
  <sheetViews>
    <sheetView tabSelected="1" topLeftCell="A13" workbookViewId="0">
      <selection activeCell="C53" sqref="A1:XFD1048576"/>
    </sheetView>
  </sheetViews>
  <sheetFormatPr defaultRowHeight="15"/>
  <cols>
    <col min="1" max="1" width="11.7109375" style="3" customWidth="1"/>
    <col min="2" max="2" width="25.7109375" style="3" customWidth="1"/>
    <col min="3" max="3" width="12.7109375" style="3" customWidth="1"/>
    <col min="4" max="4" width="14.28515625" style="3" customWidth="1"/>
    <col min="5" max="5" width="12.5703125" style="3" customWidth="1"/>
    <col min="6" max="6" width="12.85546875" style="3" customWidth="1"/>
    <col min="7" max="7" width="14.28515625" style="3" customWidth="1"/>
    <col min="8" max="8" width="12.7109375" style="3" customWidth="1"/>
    <col min="9" max="9" width="14.42578125" style="3" customWidth="1"/>
    <col min="10" max="10" width="13.7109375" style="3" customWidth="1"/>
    <col min="11" max="11" width="16.7109375" style="3" customWidth="1"/>
    <col min="12" max="16384" width="9.140625" style="3"/>
  </cols>
  <sheetData>
    <row r="1" spans="1:12" ht="15.75" thickTop="1">
      <c r="A1" s="1" t="s">
        <v>50</v>
      </c>
      <c r="B1" s="2"/>
      <c r="C1" s="16" t="s">
        <v>74</v>
      </c>
      <c r="D1" s="2" t="s">
        <v>75</v>
      </c>
      <c r="E1" s="17" t="s">
        <v>76</v>
      </c>
      <c r="F1" s="16" t="s">
        <v>13</v>
      </c>
      <c r="G1" s="16" t="s">
        <v>14</v>
      </c>
      <c r="H1" s="2" t="s">
        <v>43</v>
      </c>
      <c r="I1" s="2" t="s">
        <v>44</v>
      </c>
      <c r="J1" s="16" t="s">
        <v>92</v>
      </c>
      <c r="K1" s="20" t="s">
        <v>15</v>
      </c>
      <c r="L1" s="21" t="s">
        <v>2</v>
      </c>
    </row>
    <row r="2" spans="1:12">
      <c r="A2" s="4" t="s">
        <v>80</v>
      </c>
      <c r="B2" s="5" t="str">
        <f>B80</f>
        <v>Rukis Kottides</v>
      </c>
      <c r="C2" s="12">
        <v>346.75</v>
      </c>
      <c r="D2" s="5">
        <f>D8</f>
        <v>1.54</v>
      </c>
      <c r="E2" s="15">
        <f>C2*D2</f>
        <v>533.995</v>
      </c>
      <c r="F2" s="12">
        <v>3.78</v>
      </c>
      <c r="G2" s="12">
        <v>79.3</v>
      </c>
      <c r="H2" s="5">
        <f>C2*F2</f>
        <v>1310.7149999999999</v>
      </c>
      <c r="I2" s="5">
        <f>C2*G2</f>
        <v>27497.274999999998</v>
      </c>
      <c r="J2" s="12">
        <v>534</v>
      </c>
      <c r="K2" s="12">
        <v>15.7</v>
      </c>
      <c r="L2" s="18"/>
    </row>
    <row r="3" spans="1:12">
      <c r="A3" s="4" t="s">
        <v>81</v>
      </c>
      <c r="B3" s="5" t="str">
        <f>B81</f>
        <v>Paevalilleseemned kottides</v>
      </c>
      <c r="C3" s="12"/>
      <c r="D3" s="5">
        <f>D9</f>
        <v>2.94</v>
      </c>
      <c r="E3" s="15">
        <f t="shared" ref="E3:E4" si="0">C3*D3</f>
        <v>0</v>
      </c>
      <c r="F3" s="12">
        <v>3.78</v>
      </c>
      <c r="G3" s="12">
        <v>79.3</v>
      </c>
      <c r="H3" s="5">
        <f t="shared" ref="H3:H4" si="1">C3*F3</f>
        <v>0</v>
      </c>
      <c r="I3" s="5">
        <f t="shared" ref="I3:I4" si="2">C3*G3</f>
        <v>0</v>
      </c>
      <c r="J3" s="5"/>
      <c r="K3" s="12" t="s">
        <v>91</v>
      </c>
      <c r="L3" s="22" t="s">
        <v>16</v>
      </c>
    </row>
    <row r="4" spans="1:12">
      <c r="A4" s="7" t="s">
        <v>86</v>
      </c>
      <c r="B4" s="5" t="str">
        <f>B82</f>
        <v>Konteinerid</v>
      </c>
      <c r="C4" s="12"/>
      <c r="D4" s="5">
        <f>D10</f>
        <v>0</v>
      </c>
      <c r="E4" s="15">
        <f t="shared" si="0"/>
        <v>0</v>
      </c>
      <c r="F4" s="12">
        <v>3.78</v>
      </c>
      <c r="G4" s="12">
        <v>79.3</v>
      </c>
      <c r="H4" s="5">
        <f t="shared" si="1"/>
        <v>0</v>
      </c>
      <c r="I4" s="5">
        <f t="shared" si="2"/>
        <v>0</v>
      </c>
      <c r="J4" s="5" t="s">
        <v>84</v>
      </c>
      <c r="K4" s="12">
        <f>F5-L4/2</f>
        <v>1.9799999999999998</v>
      </c>
      <c r="L4" s="18">
        <v>3.6</v>
      </c>
    </row>
    <row r="5" spans="1:12" ht="15.75" thickBot="1">
      <c r="A5" s="8" t="s">
        <v>45</v>
      </c>
      <c r="B5" s="9"/>
      <c r="C5" s="9">
        <f>SUM(C2:C4)</f>
        <v>346.75</v>
      </c>
      <c r="D5" s="9"/>
      <c r="E5" s="9">
        <f>SUM(E2:E4)</f>
        <v>533.995</v>
      </c>
      <c r="F5" s="23">
        <v>3.78</v>
      </c>
      <c r="G5" s="23">
        <v>79.3</v>
      </c>
      <c r="H5" s="9"/>
      <c r="I5" s="9"/>
      <c r="J5" s="9">
        <f>J2-E5</f>
        <v>4.9999999999954525E-3</v>
      </c>
      <c r="K5" s="23"/>
      <c r="L5" s="24"/>
    </row>
    <row r="6" spans="1:12" ht="16.5" thickTop="1" thickBot="1">
      <c r="K6" s="14"/>
      <c r="L6" s="14"/>
    </row>
    <row r="7" spans="1:12" ht="15.75" thickTop="1">
      <c r="A7" s="1" t="s">
        <v>49</v>
      </c>
      <c r="B7" s="2"/>
      <c r="C7" s="16" t="s">
        <v>74</v>
      </c>
      <c r="D7" s="2" t="s">
        <v>75</v>
      </c>
      <c r="E7" s="17" t="s">
        <v>76</v>
      </c>
      <c r="F7" s="16" t="s">
        <v>13</v>
      </c>
      <c r="G7" s="16" t="s">
        <v>14</v>
      </c>
      <c r="H7" s="2" t="s">
        <v>43</v>
      </c>
      <c r="I7" s="2" t="s">
        <v>44</v>
      </c>
      <c r="J7" s="16" t="s">
        <v>92</v>
      </c>
      <c r="K7" s="20" t="s">
        <v>15</v>
      </c>
      <c r="L7" s="21" t="s">
        <v>2</v>
      </c>
    </row>
    <row r="8" spans="1:12">
      <c r="A8" s="4" t="s">
        <v>80</v>
      </c>
      <c r="B8" s="5" t="str">
        <f>B80</f>
        <v>Rukis Kottides</v>
      </c>
      <c r="C8" s="12"/>
      <c r="D8" s="5">
        <f>D14</f>
        <v>1.54</v>
      </c>
      <c r="E8" s="15">
        <f>C8*D8</f>
        <v>0</v>
      </c>
      <c r="F8" s="12">
        <v>7.69</v>
      </c>
      <c r="G8" s="12">
        <v>79.599999999999994</v>
      </c>
      <c r="H8" s="5">
        <f t="shared" ref="H8" si="3">C8*F8</f>
        <v>0</v>
      </c>
      <c r="I8" s="5">
        <f t="shared" ref="I8" si="4">C8*G8</f>
        <v>0</v>
      </c>
      <c r="J8" s="12">
        <v>791</v>
      </c>
      <c r="K8" s="12">
        <v>15.7</v>
      </c>
      <c r="L8" s="18"/>
    </row>
    <row r="9" spans="1:12">
      <c r="A9" s="4" t="s">
        <v>81</v>
      </c>
      <c r="B9" s="5" t="str">
        <f>B81</f>
        <v>Paevalilleseemned kottides</v>
      </c>
      <c r="C9" s="12">
        <v>269.04700000000003</v>
      </c>
      <c r="D9" s="5">
        <f>D15</f>
        <v>2.94</v>
      </c>
      <c r="E9" s="15">
        <f t="shared" ref="E9:E10" si="5">C9*D9</f>
        <v>790.99818000000005</v>
      </c>
      <c r="F9" s="12">
        <v>7.69</v>
      </c>
      <c r="G9" s="12">
        <v>79.599999999999994</v>
      </c>
      <c r="H9" s="5">
        <f t="shared" ref="H9:H10" si="6">C9*F9</f>
        <v>2068.9714300000005</v>
      </c>
      <c r="I9" s="5">
        <f t="shared" ref="I9:I10" si="7">C9*G9</f>
        <v>21416.141200000002</v>
      </c>
      <c r="J9" s="5"/>
      <c r="K9" s="12" t="s">
        <v>91</v>
      </c>
      <c r="L9" s="22" t="s">
        <v>16</v>
      </c>
    </row>
    <row r="10" spans="1:12">
      <c r="A10" s="7" t="s">
        <v>86</v>
      </c>
      <c r="B10" s="5" t="str">
        <f>B82</f>
        <v>Konteinerid</v>
      </c>
      <c r="C10" s="12"/>
      <c r="D10" s="5">
        <f>D16</f>
        <v>0</v>
      </c>
      <c r="E10" s="15">
        <f t="shared" si="5"/>
        <v>0</v>
      </c>
      <c r="F10" s="12">
        <v>7.69</v>
      </c>
      <c r="G10" s="12">
        <v>79.599999999999994</v>
      </c>
      <c r="H10" s="5">
        <f t="shared" si="6"/>
        <v>0</v>
      </c>
      <c r="I10" s="5">
        <f t="shared" si="7"/>
        <v>0</v>
      </c>
      <c r="J10" s="5" t="s">
        <v>84</v>
      </c>
      <c r="K10" s="12">
        <f>F11-L10/2</f>
        <v>5.24</v>
      </c>
      <c r="L10" s="18">
        <v>4.9000000000000004</v>
      </c>
    </row>
    <row r="11" spans="1:12" ht="15.75" thickBot="1">
      <c r="A11" s="8" t="s">
        <v>45</v>
      </c>
      <c r="B11" s="9"/>
      <c r="C11" s="9">
        <f>SUM(C8:C10)</f>
        <v>269.04700000000003</v>
      </c>
      <c r="D11" s="9"/>
      <c r="E11" s="9">
        <f>SUM(E8:E10)</f>
        <v>790.99818000000005</v>
      </c>
      <c r="F11" s="23">
        <v>7.69</v>
      </c>
      <c r="G11" s="23">
        <v>79.599999999999994</v>
      </c>
      <c r="H11" s="9"/>
      <c r="I11" s="9"/>
      <c r="J11" s="9">
        <f>J8-E11</f>
        <v>1.8199999999524152E-3</v>
      </c>
      <c r="K11" s="23"/>
      <c r="L11" s="24"/>
    </row>
    <row r="12" spans="1:12" ht="16.5" thickTop="1" thickBot="1">
      <c r="A12" s="5"/>
      <c r="K12" s="14"/>
      <c r="L12" s="14"/>
    </row>
    <row r="13" spans="1:12" ht="15.75" thickTop="1">
      <c r="A13" s="1" t="s">
        <v>51</v>
      </c>
      <c r="B13" s="2"/>
      <c r="C13" s="16" t="s">
        <v>74</v>
      </c>
      <c r="D13" s="2" t="s">
        <v>75</v>
      </c>
      <c r="E13" s="17" t="s">
        <v>76</v>
      </c>
      <c r="F13" s="16" t="s">
        <v>13</v>
      </c>
      <c r="G13" s="16" t="s">
        <v>14</v>
      </c>
      <c r="H13" s="2" t="s">
        <v>43</v>
      </c>
      <c r="I13" s="2" t="s">
        <v>44</v>
      </c>
      <c r="J13" s="16" t="s">
        <v>92</v>
      </c>
      <c r="K13" s="20" t="s">
        <v>15</v>
      </c>
      <c r="L13" s="21" t="s">
        <v>2</v>
      </c>
    </row>
    <row r="14" spans="1:12">
      <c r="A14" s="4" t="s">
        <v>80</v>
      </c>
      <c r="B14" s="5" t="str">
        <f>B80</f>
        <v>Rukis Kottides</v>
      </c>
      <c r="C14" s="12">
        <v>548.04999999999995</v>
      </c>
      <c r="D14" s="5">
        <f>D20</f>
        <v>1.54</v>
      </c>
      <c r="E14" s="15">
        <f>C14*D14</f>
        <v>843.99699999999996</v>
      </c>
      <c r="F14" s="12">
        <v>3.48</v>
      </c>
      <c r="G14" s="12">
        <v>63.4</v>
      </c>
      <c r="H14" s="5">
        <f t="shared" ref="H14:H16" si="8">C14*F14</f>
        <v>1907.2139999999999</v>
      </c>
      <c r="I14" s="5">
        <f t="shared" ref="I14:I16" si="9">C14*G14</f>
        <v>34746.369999999995</v>
      </c>
      <c r="J14" s="12">
        <v>844</v>
      </c>
      <c r="K14" s="12">
        <v>15.3</v>
      </c>
      <c r="L14" s="18"/>
    </row>
    <row r="15" spans="1:12">
      <c r="A15" s="4" t="s">
        <v>81</v>
      </c>
      <c r="B15" s="5" t="str">
        <f>B81</f>
        <v>Paevalilleseemned kottides</v>
      </c>
      <c r="C15" s="12"/>
      <c r="D15" s="5">
        <f>D21</f>
        <v>2.94</v>
      </c>
      <c r="E15" s="15">
        <f t="shared" ref="E15:E16" si="10">C15*D15</f>
        <v>0</v>
      </c>
      <c r="F15" s="12">
        <v>3.48</v>
      </c>
      <c r="G15" s="12">
        <v>63.4</v>
      </c>
      <c r="H15" s="5">
        <f t="shared" si="8"/>
        <v>0</v>
      </c>
      <c r="I15" s="5">
        <f t="shared" si="9"/>
        <v>0</v>
      </c>
      <c r="J15" s="5"/>
      <c r="K15" s="12" t="s">
        <v>91</v>
      </c>
      <c r="L15" s="22" t="s">
        <v>16</v>
      </c>
    </row>
    <row r="16" spans="1:12">
      <c r="A16" s="7" t="s">
        <v>86</v>
      </c>
      <c r="B16" s="5" t="str">
        <f>B82</f>
        <v>Konteinerid</v>
      </c>
      <c r="C16" s="12"/>
      <c r="D16" s="5">
        <f>D22</f>
        <v>0</v>
      </c>
      <c r="E16" s="15">
        <f t="shared" si="10"/>
        <v>0</v>
      </c>
      <c r="F16" s="12">
        <v>3.48</v>
      </c>
      <c r="G16" s="12">
        <v>63.4</v>
      </c>
      <c r="H16" s="5">
        <f t="shared" si="8"/>
        <v>0</v>
      </c>
      <c r="I16" s="5">
        <f t="shared" si="9"/>
        <v>0</v>
      </c>
      <c r="J16" s="5" t="s">
        <v>84</v>
      </c>
      <c r="K16" s="12">
        <f>F17-L16/2</f>
        <v>1.4300000000000002</v>
      </c>
      <c r="L16" s="18">
        <v>4.0999999999999996</v>
      </c>
    </row>
    <row r="17" spans="1:12" ht="15.75" thickBot="1">
      <c r="A17" s="8" t="s">
        <v>45</v>
      </c>
      <c r="B17" s="9"/>
      <c r="C17" s="9">
        <f>SUM(C14:C16)</f>
        <v>548.04999999999995</v>
      </c>
      <c r="D17" s="9"/>
      <c r="E17" s="9">
        <f>SUM(E14:E16)</f>
        <v>843.99699999999996</v>
      </c>
      <c r="F17" s="23">
        <v>3.48</v>
      </c>
      <c r="G17" s="23">
        <v>63.4</v>
      </c>
      <c r="H17" s="9"/>
      <c r="I17" s="9"/>
      <c r="J17" s="9">
        <f>J14-E17</f>
        <v>3.0000000000427463E-3</v>
      </c>
      <c r="K17" s="23"/>
      <c r="L17" s="24"/>
    </row>
    <row r="18" spans="1:12" ht="16.5" thickTop="1" thickBot="1">
      <c r="A18" s="5"/>
      <c r="K18" s="14"/>
      <c r="L18" s="14"/>
    </row>
    <row r="19" spans="1:12" ht="15.75" thickTop="1">
      <c r="A19" s="1" t="s">
        <v>54</v>
      </c>
      <c r="B19" s="2"/>
      <c r="C19" s="16" t="s">
        <v>74</v>
      </c>
      <c r="D19" s="2" t="s">
        <v>75</v>
      </c>
      <c r="E19" s="17" t="s">
        <v>76</v>
      </c>
      <c r="F19" s="16" t="s">
        <v>13</v>
      </c>
      <c r="G19" s="16" t="s">
        <v>14</v>
      </c>
      <c r="H19" s="2" t="s">
        <v>43</v>
      </c>
      <c r="I19" s="2" t="s">
        <v>44</v>
      </c>
      <c r="J19" s="16" t="s">
        <v>92</v>
      </c>
      <c r="K19" s="20" t="s">
        <v>15</v>
      </c>
      <c r="L19" s="21" t="s">
        <v>2</v>
      </c>
    </row>
    <row r="20" spans="1:12">
      <c r="A20" s="4" t="s">
        <v>80</v>
      </c>
      <c r="B20" s="5" t="str">
        <f>B80</f>
        <v>Rukis Kottides</v>
      </c>
      <c r="C20" s="12"/>
      <c r="D20" s="5">
        <f>D26</f>
        <v>1.54</v>
      </c>
      <c r="E20" s="15">
        <f>C20*D20</f>
        <v>0</v>
      </c>
      <c r="F20" s="12">
        <v>7.21</v>
      </c>
      <c r="G20" s="12">
        <v>63.6</v>
      </c>
      <c r="H20" s="5">
        <f t="shared" ref="H20:H22" si="11">C20*F20</f>
        <v>0</v>
      </c>
      <c r="I20" s="5">
        <f t="shared" ref="I20:I22" si="12">C20*G20</f>
        <v>0</v>
      </c>
      <c r="J20" s="12">
        <v>763</v>
      </c>
      <c r="K20" s="12">
        <v>15.3</v>
      </c>
      <c r="L20" s="18"/>
    </row>
    <row r="21" spans="1:12">
      <c r="A21" s="4" t="s">
        <v>81</v>
      </c>
      <c r="B21" s="5" t="str">
        <f>B81</f>
        <v>Paevalilleseemned kottides</v>
      </c>
      <c r="C21" s="12">
        <v>259.52300000000002</v>
      </c>
      <c r="D21" s="5">
        <f>D27</f>
        <v>2.94</v>
      </c>
      <c r="E21" s="15">
        <f t="shared" ref="E21:E22" si="13">C21*D21</f>
        <v>762.9976200000001</v>
      </c>
      <c r="F21" s="12">
        <v>7.21</v>
      </c>
      <c r="G21" s="12">
        <v>63.6</v>
      </c>
      <c r="H21" s="5">
        <f t="shared" si="11"/>
        <v>1871.1608300000003</v>
      </c>
      <c r="I21" s="5">
        <f t="shared" si="12"/>
        <v>16505.662800000002</v>
      </c>
      <c r="J21" s="5"/>
      <c r="K21" s="12" t="s">
        <v>91</v>
      </c>
      <c r="L21" s="22" t="s">
        <v>16</v>
      </c>
    </row>
    <row r="22" spans="1:12">
      <c r="A22" s="7" t="s">
        <v>86</v>
      </c>
      <c r="B22" s="5" t="str">
        <f>B82</f>
        <v>Konteinerid</v>
      </c>
      <c r="C22" s="12"/>
      <c r="D22" s="5">
        <f>D28</f>
        <v>0</v>
      </c>
      <c r="E22" s="15">
        <f t="shared" si="13"/>
        <v>0</v>
      </c>
      <c r="F22" s="12">
        <v>7.21</v>
      </c>
      <c r="G22" s="12">
        <v>63.6</v>
      </c>
      <c r="H22" s="5">
        <f t="shared" si="11"/>
        <v>0</v>
      </c>
      <c r="I22" s="5">
        <f t="shared" si="12"/>
        <v>0</v>
      </c>
      <c r="J22" s="5" t="s">
        <v>84</v>
      </c>
      <c r="K22" s="12">
        <f>F23-L22/2</f>
        <v>5.3100000000000005</v>
      </c>
      <c r="L22" s="18">
        <v>3.8</v>
      </c>
    </row>
    <row r="23" spans="1:12" ht="15.75" thickBot="1">
      <c r="A23" s="8" t="s">
        <v>45</v>
      </c>
      <c r="B23" s="9"/>
      <c r="C23" s="9">
        <f>SUM(C20:C22)</f>
        <v>259.52300000000002</v>
      </c>
      <c r="D23" s="9"/>
      <c r="E23" s="9">
        <f>SUM(E20:E22)</f>
        <v>762.9976200000001</v>
      </c>
      <c r="F23" s="23">
        <v>7.21</v>
      </c>
      <c r="G23" s="23">
        <v>63.6</v>
      </c>
      <c r="H23" s="9"/>
      <c r="I23" s="9"/>
      <c r="J23" s="9">
        <f>J20-E23</f>
        <v>2.3799999999027932E-3</v>
      </c>
      <c r="K23" s="23"/>
      <c r="L23" s="24"/>
    </row>
    <row r="24" spans="1:12" ht="16.5" thickTop="1" thickBot="1">
      <c r="A24" s="5"/>
      <c r="K24" s="14"/>
      <c r="L24" s="14"/>
    </row>
    <row r="25" spans="1:12" ht="15.75" thickTop="1">
      <c r="A25" s="1" t="s">
        <v>52</v>
      </c>
      <c r="B25" s="2"/>
      <c r="C25" s="16" t="s">
        <v>74</v>
      </c>
      <c r="D25" s="2" t="s">
        <v>75</v>
      </c>
      <c r="E25" s="17" t="s">
        <v>76</v>
      </c>
      <c r="F25" s="16" t="s">
        <v>13</v>
      </c>
      <c r="G25" s="16" t="s">
        <v>14</v>
      </c>
      <c r="H25" s="2" t="s">
        <v>43</v>
      </c>
      <c r="I25" s="2" t="s">
        <v>44</v>
      </c>
      <c r="J25" s="16" t="s">
        <v>92</v>
      </c>
      <c r="K25" s="20" t="s">
        <v>15</v>
      </c>
      <c r="L25" s="21" t="s">
        <v>2</v>
      </c>
    </row>
    <row r="26" spans="1:12">
      <c r="A26" s="4" t="s">
        <v>80</v>
      </c>
      <c r="B26" s="5" t="str">
        <f>B80</f>
        <v>Rukis Kottides</v>
      </c>
      <c r="C26" s="12">
        <v>529.87</v>
      </c>
      <c r="D26" s="5">
        <f>D32</f>
        <v>1.54</v>
      </c>
      <c r="E26" s="15">
        <f>C26*D26</f>
        <v>815.99980000000005</v>
      </c>
      <c r="F26" s="12">
        <v>3.46</v>
      </c>
      <c r="G26" s="12">
        <v>46.8</v>
      </c>
      <c r="H26" s="5">
        <f t="shared" ref="H26:H28" si="14">C26*F26</f>
        <v>1833.3502000000001</v>
      </c>
      <c r="I26" s="5">
        <f t="shared" ref="I26:I28" si="15">C26*G26</f>
        <v>24797.915999999997</v>
      </c>
      <c r="J26" s="12">
        <v>816</v>
      </c>
      <c r="K26" s="12">
        <v>14.4</v>
      </c>
      <c r="L26" s="18"/>
    </row>
    <row r="27" spans="1:12">
      <c r="A27" s="4" t="s">
        <v>81</v>
      </c>
      <c r="B27" s="5" t="str">
        <f>B81</f>
        <v>Paevalilleseemned kottides</v>
      </c>
      <c r="C27" s="12"/>
      <c r="D27" s="5">
        <f>D33</f>
        <v>2.94</v>
      </c>
      <c r="E27" s="15">
        <f t="shared" ref="E27:E28" si="16">C27*D27</f>
        <v>0</v>
      </c>
      <c r="F27" s="12">
        <v>3.46</v>
      </c>
      <c r="G27" s="12">
        <v>46.8</v>
      </c>
      <c r="H27" s="5">
        <f t="shared" si="14"/>
        <v>0</v>
      </c>
      <c r="I27" s="5">
        <f t="shared" si="15"/>
        <v>0</v>
      </c>
      <c r="J27" s="5"/>
      <c r="K27" s="12" t="s">
        <v>91</v>
      </c>
      <c r="L27" s="22" t="s">
        <v>16</v>
      </c>
    </row>
    <row r="28" spans="1:12">
      <c r="A28" s="7" t="s">
        <v>87</v>
      </c>
      <c r="B28" s="5" t="str">
        <f>B82</f>
        <v>Konteinerid</v>
      </c>
      <c r="C28" s="12"/>
      <c r="D28" s="5">
        <f>D34</f>
        <v>0</v>
      </c>
      <c r="E28" s="15">
        <f t="shared" si="16"/>
        <v>0</v>
      </c>
      <c r="F28" s="12">
        <v>3.46</v>
      </c>
      <c r="G28" s="12">
        <v>46.8</v>
      </c>
      <c r="H28" s="5">
        <f t="shared" si="14"/>
        <v>0</v>
      </c>
      <c r="I28" s="5">
        <f t="shared" si="15"/>
        <v>0</v>
      </c>
      <c r="J28" s="5" t="s">
        <v>84</v>
      </c>
      <c r="K28" s="12">
        <f>F29-L28/2</f>
        <v>1.46</v>
      </c>
      <c r="L28" s="18">
        <v>4</v>
      </c>
    </row>
    <row r="29" spans="1:12" ht="15.75" thickBot="1">
      <c r="A29" s="8" t="s">
        <v>45</v>
      </c>
      <c r="B29" s="9"/>
      <c r="C29" s="9">
        <f>SUM(C26:C28)</f>
        <v>529.87</v>
      </c>
      <c r="D29" s="9"/>
      <c r="E29" s="9">
        <f>SUM(E26:E28)</f>
        <v>815.99980000000005</v>
      </c>
      <c r="F29" s="23">
        <v>3.46</v>
      </c>
      <c r="G29" s="23">
        <v>46.8</v>
      </c>
      <c r="H29" s="9"/>
      <c r="I29" s="9"/>
      <c r="J29" s="9">
        <f>J26-E29</f>
        <v>1.9999999994979589E-4</v>
      </c>
      <c r="K29" s="23"/>
      <c r="L29" s="24"/>
    </row>
    <row r="30" spans="1:12" ht="16.5" thickTop="1" thickBot="1">
      <c r="A30" s="5"/>
      <c r="K30" s="14"/>
      <c r="L30" s="14"/>
    </row>
    <row r="31" spans="1:12" ht="15.75" thickTop="1">
      <c r="A31" s="1" t="s">
        <v>53</v>
      </c>
      <c r="B31" s="2"/>
      <c r="C31" s="16" t="s">
        <v>74</v>
      </c>
      <c r="D31" s="2" t="s">
        <v>75</v>
      </c>
      <c r="E31" s="17" t="s">
        <v>76</v>
      </c>
      <c r="F31" s="16" t="s">
        <v>13</v>
      </c>
      <c r="G31" s="16" t="s">
        <v>14</v>
      </c>
      <c r="H31" s="2" t="s">
        <v>43</v>
      </c>
      <c r="I31" s="2" t="s">
        <v>44</v>
      </c>
      <c r="J31" s="16" t="s">
        <v>92</v>
      </c>
      <c r="K31" s="20" t="s">
        <v>15</v>
      </c>
      <c r="L31" s="21" t="s">
        <v>2</v>
      </c>
    </row>
    <row r="32" spans="1:12">
      <c r="A32" s="4" t="s">
        <v>80</v>
      </c>
      <c r="B32" s="5" t="str">
        <f>B80</f>
        <v>Rukis Kottides</v>
      </c>
      <c r="C32" s="12">
        <v>54.551000000000002</v>
      </c>
      <c r="D32" s="5">
        <f>D38</f>
        <v>1.54</v>
      </c>
      <c r="E32" s="15">
        <f>C32*D32</f>
        <v>84.008540000000011</v>
      </c>
      <c r="F32" s="12">
        <f>K34+(E32/J32)*L34/2</f>
        <v>5.7298241477707004</v>
      </c>
      <c r="G32" s="12">
        <v>46.7</v>
      </c>
      <c r="H32" s="5">
        <f t="shared" ref="H32:H34" si="17">C32*F32</f>
        <v>312.56763708503951</v>
      </c>
      <c r="I32" s="5">
        <f t="shared" ref="I32:I34" si="18">C32*G32</f>
        <v>2547.5317000000005</v>
      </c>
      <c r="J32" s="12">
        <v>785</v>
      </c>
      <c r="K32" s="12">
        <v>17.7</v>
      </c>
      <c r="L32" s="18"/>
    </row>
    <row r="33" spans="1:12">
      <c r="A33" s="4" t="s">
        <v>81</v>
      </c>
      <c r="B33" s="5" t="str">
        <f>B81</f>
        <v>Paevalilleseemned kottides</v>
      </c>
      <c r="C33" s="12">
        <v>238.43199999999999</v>
      </c>
      <c r="D33" s="5">
        <f>D39</f>
        <v>2.94</v>
      </c>
      <c r="E33" s="15">
        <f t="shared" ref="E33:E34" si="19">C33*D33</f>
        <v>700.99007999999992</v>
      </c>
      <c r="F33" s="12">
        <f>K34+(F32-K34)*2+E33/J32*L34/2</f>
        <v>7.1298216866242026</v>
      </c>
      <c r="G33" s="12">
        <v>46.7</v>
      </c>
      <c r="H33" s="5">
        <f t="shared" si="17"/>
        <v>1699.9776443851817</v>
      </c>
      <c r="I33" s="5">
        <f t="shared" si="18"/>
        <v>11134.7744</v>
      </c>
      <c r="J33" s="5"/>
      <c r="K33" s="12" t="s">
        <v>91</v>
      </c>
      <c r="L33" s="22" t="s">
        <v>16</v>
      </c>
    </row>
    <row r="34" spans="1:12">
      <c r="A34" s="7" t="s">
        <v>86</v>
      </c>
      <c r="B34" s="5" t="str">
        <f>B82</f>
        <v>Konteinerid</v>
      </c>
      <c r="C34" s="12"/>
      <c r="D34" s="5">
        <f>D40</f>
        <v>0</v>
      </c>
      <c r="E34" s="15">
        <f t="shared" si="19"/>
        <v>0</v>
      </c>
      <c r="F34" s="12">
        <v>6.98</v>
      </c>
      <c r="G34" s="12">
        <v>46.7</v>
      </c>
      <c r="H34" s="5">
        <f t="shared" si="17"/>
        <v>0</v>
      </c>
      <c r="I34" s="5">
        <f t="shared" si="18"/>
        <v>0</v>
      </c>
      <c r="J34" s="5" t="s">
        <v>84</v>
      </c>
      <c r="K34" s="12">
        <f>F35-L34/2</f>
        <v>5.58</v>
      </c>
      <c r="L34" s="18">
        <v>2.8</v>
      </c>
    </row>
    <row r="35" spans="1:12" ht="15.75" thickBot="1">
      <c r="A35" s="8" t="s">
        <v>45</v>
      </c>
      <c r="B35" s="9"/>
      <c r="C35" s="9">
        <f>SUM(C32:C34)</f>
        <v>292.983</v>
      </c>
      <c r="D35" s="9"/>
      <c r="E35" s="9">
        <f>SUM(E32:E34)</f>
        <v>784.99861999999996</v>
      </c>
      <c r="F35" s="23">
        <v>6.98</v>
      </c>
      <c r="G35" s="23">
        <v>46.7</v>
      </c>
      <c r="H35" s="9"/>
      <c r="I35" s="9"/>
      <c r="J35" s="9">
        <f>J32-E35</f>
        <v>1.3800000000401269E-3</v>
      </c>
      <c r="K35" s="23"/>
      <c r="L35" s="24"/>
    </row>
    <row r="36" spans="1:12" ht="16.5" thickTop="1" thickBot="1">
      <c r="K36" s="14"/>
      <c r="L36" s="14"/>
    </row>
    <row r="37" spans="1:12" ht="15.75" thickTop="1">
      <c r="A37" s="1" t="s">
        <v>55</v>
      </c>
      <c r="B37" s="2"/>
      <c r="C37" s="16" t="s">
        <v>74</v>
      </c>
      <c r="D37" s="2" t="s">
        <v>75</v>
      </c>
      <c r="E37" s="17" t="s">
        <v>76</v>
      </c>
      <c r="F37" s="16" t="s">
        <v>13</v>
      </c>
      <c r="G37" s="16" t="s">
        <v>14</v>
      </c>
      <c r="H37" s="2" t="s">
        <v>43</v>
      </c>
      <c r="I37" s="2" t="s">
        <v>44</v>
      </c>
      <c r="J37" s="16" t="s">
        <v>92</v>
      </c>
      <c r="K37" s="20" t="s">
        <v>15</v>
      </c>
      <c r="L37" s="21" t="s">
        <v>2</v>
      </c>
    </row>
    <row r="38" spans="1:12">
      <c r="A38" s="4" t="s">
        <v>80</v>
      </c>
      <c r="B38" s="5" t="str">
        <f>B8</f>
        <v>Rukis Kottides</v>
      </c>
      <c r="C38" s="12">
        <v>420.779</v>
      </c>
      <c r="D38" s="5">
        <f>D44</f>
        <v>1.54</v>
      </c>
      <c r="E38" s="15">
        <f>C38*D38</f>
        <v>647.99966000000006</v>
      </c>
      <c r="F38" s="12">
        <v>4.96</v>
      </c>
      <c r="G38" s="12">
        <v>13.7</v>
      </c>
      <c r="H38" s="5">
        <f t="shared" ref="H38:H40" si="20">C38*F38</f>
        <v>2087.0638399999998</v>
      </c>
      <c r="I38" s="5">
        <f t="shared" ref="I38:I40" si="21">C38*G38</f>
        <v>5764.6722999999993</v>
      </c>
      <c r="J38" s="12">
        <v>648</v>
      </c>
      <c r="K38" s="12">
        <v>15.8</v>
      </c>
      <c r="L38" s="18"/>
    </row>
    <row r="39" spans="1:12">
      <c r="A39" s="4" t="s">
        <v>81</v>
      </c>
      <c r="B39" s="5" t="str">
        <f>B81</f>
        <v>Paevalilleseemned kottides</v>
      </c>
      <c r="C39" s="12"/>
      <c r="D39" s="5">
        <f>D45</f>
        <v>2.94</v>
      </c>
      <c r="E39" s="15">
        <f t="shared" ref="E39:E40" si="22">C39*D39</f>
        <v>0</v>
      </c>
      <c r="F39" s="12">
        <v>4.96</v>
      </c>
      <c r="G39" s="12">
        <v>13.7</v>
      </c>
      <c r="H39" s="5">
        <f t="shared" si="20"/>
        <v>0</v>
      </c>
      <c r="I39" s="5">
        <f t="shared" si="21"/>
        <v>0</v>
      </c>
      <c r="J39" s="5"/>
      <c r="K39" s="12" t="s">
        <v>91</v>
      </c>
      <c r="L39" s="22" t="s">
        <v>16</v>
      </c>
    </row>
    <row r="40" spans="1:12">
      <c r="A40" s="7" t="s">
        <v>86</v>
      </c>
      <c r="B40" s="5" t="str">
        <f>B82</f>
        <v>Konteinerid</v>
      </c>
      <c r="C40" s="12"/>
      <c r="D40" s="5">
        <f>D46</f>
        <v>0</v>
      </c>
      <c r="E40" s="15">
        <f t="shared" si="22"/>
        <v>0</v>
      </c>
      <c r="F40" s="12">
        <v>4.96</v>
      </c>
      <c r="G40" s="12">
        <v>13.7</v>
      </c>
      <c r="H40" s="5">
        <f t="shared" si="20"/>
        <v>0</v>
      </c>
      <c r="I40" s="5">
        <f t="shared" si="21"/>
        <v>0</v>
      </c>
      <c r="J40" s="5" t="s">
        <v>84</v>
      </c>
      <c r="K40" s="12">
        <f>F41-L40/2</f>
        <v>2.86</v>
      </c>
      <c r="L40" s="18">
        <v>4.2</v>
      </c>
    </row>
    <row r="41" spans="1:12" ht="15.75" thickBot="1">
      <c r="A41" s="8" t="s">
        <v>45</v>
      </c>
      <c r="B41" s="9"/>
      <c r="C41" s="9">
        <f>SUM(C38:C40)</f>
        <v>420.779</v>
      </c>
      <c r="D41" s="9"/>
      <c r="E41" s="9">
        <f>SUM(E38:E40)</f>
        <v>647.99966000000006</v>
      </c>
      <c r="F41" s="23">
        <v>4.96</v>
      </c>
      <c r="G41" s="23">
        <v>13.7</v>
      </c>
      <c r="H41" s="9"/>
      <c r="I41" s="9"/>
      <c r="J41" s="9">
        <f>J38-E41</f>
        <v>3.3999999993739038E-4</v>
      </c>
      <c r="K41" s="23"/>
      <c r="L41" s="24"/>
    </row>
    <row r="42" spans="1:12" ht="16.5" thickTop="1" thickBot="1">
      <c r="K42" s="14"/>
      <c r="L42" s="14"/>
    </row>
    <row r="43" spans="1:12" ht="15.75" thickTop="1">
      <c r="A43" s="1" t="s">
        <v>56</v>
      </c>
      <c r="B43" s="2"/>
      <c r="C43" s="16" t="s">
        <v>74</v>
      </c>
      <c r="D43" s="2" t="s">
        <v>75</v>
      </c>
      <c r="E43" s="17" t="s">
        <v>76</v>
      </c>
      <c r="F43" s="16" t="s">
        <v>13</v>
      </c>
      <c r="G43" s="16" t="s">
        <v>14</v>
      </c>
      <c r="H43" s="2" t="s">
        <v>43</v>
      </c>
      <c r="I43" s="2" t="s">
        <v>44</v>
      </c>
      <c r="J43" s="16" t="s">
        <v>92</v>
      </c>
      <c r="K43" s="20" t="s">
        <v>15</v>
      </c>
      <c r="L43" s="21" t="s">
        <v>2</v>
      </c>
    </row>
    <row r="44" spans="1:12">
      <c r="A44" s="4" t="s">
        <v>80</v>
      </c>
      <c r="B44" s="5" t="str">
        <f>B80</f>
        <v>Rukis Kottides</v>
      </c>
      <c r="C44" s="12"/>
      <c r="D44" s="5">
        <f>D50</f>
        <v>1.54</v>
      </c>
      <c r="E44" s="15">
        <f>C44*D44</f>
        <v>0</v>
      </c>
      <c r="F44" s="12">
        <v>9.99</v>
      </c>
      <c r="G44" s="12">
        <v>12.9</v>
      </c>
      <c r="H44" s="5">
        <f t="shared" ref="H44:H46" si="23">C44*F44</f>
        <v>0</v>
      </c>
      <c r="I44" s="5">
        <f t="shared" ref="I44:I46" si="24">C44*G44</f>
        <v>0</v>
      </c>
      <c r="J44" s="12">
        <v>586</v>
      </c>
      <c r="K44" s="12">
        <v>15.8</v>
      </c>
      <c r="L44" s="18"/>
    </row>
    <row r="45" spans="1:12">
      <c r="A45" s="4" t="s">
        <v>81</v>
      </c>
      <c r="B45" s="5" t="str">
        <f>B81</f>
        <v>Paevalilleseemned kottides</v>
      </c>
      <c r="C45" s="12">
        <v>199.31899999999999</v>
      </c>
      <c r="D45" s="5">
        <f>D51</f>
        <v>2.94</v>
      </c>
      <c r="E45" s="15">
        <f t="shared" ref="E45:E46" si="25">C45*D45</f>
        <v>585.99785999999995</v>
      </c>
      <c r="F45" s="12">
        <v>9.99</v>
      </c>
      <c r="G45" s="12">
        <v>12.9</v>
      </c>
      <c r="H45" s="5">
        <f t="shared" si="23"/>
        <v>1991.1968099999999</v>
      </c>
      <c r="I45" s="5">
        <f t="shared" si="24"/>
        <v>2571.2150999999999</v>
      </c>
      <c r="J45" s="5"/>
      <c r="K45" s="12" t="s">
        <v>91</v>
      </c>
      <c r="L45" s="22" t="s">
        <v>16</v>
      </c>
    </row>
    <row r="46" spans="1:12">
      <c r="A46" s="7" t="s">
        <v>86</v>
      </c>
      <c r="B46" s="5" t="str">
        <f>B82</f>
        <v>Konteinerid</v>
      </c>
      <c r="C46" s="12"/>
      <c r="D46" s="5">
        <f>D52</f>
        <v>0</v>
      </c>
      <c r="E46" s="15">
        <f t="shared" si="25"/>
        <v>0</v>
      </c>
      <c r="F46" s="12">
        <v>9.99</v>
      </c>
      <c r="G46" s="12">
        <v>12.9</v>
      </c>
      <c r="H46" s="5">
        <f t="shared" si="23"/>
        <v>0</v>
      </c>
      <c r="I46" s="5">
        <f t="shared" si="24"/>
        <v>0</v>
      </c>
      <c r="J46" s="5" t="s">
        <v>84</v>
      </c>
      <c r="K46" s="12">
        <f>F47-L46/2</f>
        <v>8.74</v>
      </c>
      <c r="L46" s="18">
        <v>2.5</v>
      </c>
    </row>
    <row r="47" spans="1:12" ht="15.75" thickBot="1">
      <c r="A47" s="8" t="s">
        <v>45</v>
      </c>
      <c r="B47" s="9"/>
      <c r="C47" s="9">
        <f>SUM(C44:C46)</f>
        <v>199.31899999999999</v>
      </c>
      <c r="D47" s="9"/>
      <c r="E47" s="9">
        <f>SUM(E44:E46)</f>
        <v>585.99785999999995</v>
      </c>
      <c r="F47" s="23">
        <v>9.99</v>
      </c>
      <c r="G47" s="23">
        <v>12.9</v>
      </c>
      <c r="H47" s="9"/>
      <c r="I47" s="9"/>
      <c r="J47" s="9">
        <f>J44-E47</f>
        <v>2.1400000000539876E-3</v>
      </c>
      <c r="K47" s="23"/>
      <c r="L47" s="24"/>
    </row>
    <row r="48" spans="1:12" ht="16.5" thickTop="1" thickBot="1">
      <c r="K48" s="14"/>
      <c r="L48" s="14"/>
    </row>
    <row r="49" spans="1:12" ht="15.75" thickTop="1">
      <c r="A49" s="1" t="s">
        <v>57</v>
      </c>
      <c r="B49" s="2"/>
      <c r="C49" s="16" t="s">
        <v>74</v>
      </c>
      <c r="D49" s="2" t="s">
        <v>75</v>
      </c>
      <c r="E49" s="2" t="s">
        <v>76</v>
      </c>
      <c r="F49" s="16" t="s">
        <v>13</v>
      </c>
      <c r="G49" s="16" t="s">
        <v>14</v>
      </c>
      <c r="H49" s="2" t="s">
        <v>43</v>
      </c>
      <c r="I49" s="2" t="s">
        <v>44</v>
      </c>
      <c r="J49" s="2"/>
      <c r="K49" s="20" t="s">
        <v>15</v>
      </c>
      <c r="L49" s="21" t="s">
        <v>2</v>
      </c>
    </row>
    <row r="50" spans="1:12">
      <c r="A50" s="4" t="s">
        <v>80</v>
      </c>
      <c r="B50" s="5" t="str">
        <f>B80</f>
        <v>Rukis Kottides</v>
      </c>
      <c r="C50" s="12"/>
      <c r="D50" s="5">
        <f>D56</f>
        <v>1.54</v>
      </c>
      <c r="E50" s="15">
        <f>C50*D50</f>
        <v>0</v>
      </c>
      <c r="F50" s="12"/>
      <c r="G50" s="12">
        <v>79.3</v>
      </c>
      <c r="H50" s="5">
        <f t="shared" ref="H50:H52" si="26">C50*F50</f>
        <v>0</v>
      </c>
      <c r="I50" s="5">
        <f t="shared" ref="I50:I52" si="27">C50*G50</f>
        <v>0</v>
      </c>
      <c r="J50" s="5"/>
      <c r="K50" s="12"/>
      <c r="L50" s="18"/>
    </row>
    <row r="51" spans="1:12">
      <c r="A51" s="4" t="s">
        <v>81</v>
      </c>
      <c r="B51" s="5" t="str">
        <f>B81</f>
        <v>Paevalilleseemned kottides</v>
      </c>
      <c r="C51" s="12"/>
      <c r="D51" s="5">
        <f>D57</f>
        <v>2.94</v>
      </c>
      <c r="E51" s="15">
        <f t="shared" ref="E51:E52" si="28">C51*D51</f>
        <v>0</v>
      </c>
      <c r="F51" s="12"/>
      <c r="G51" s="12">
        <v>79.3</v>
      </c>
      <c r="H51" s="5">
        <f t="shared" si="26"/>
        <v>0</v>
      </c>
      <c r="I51" s="5">
        <f t="shared" si="27"/>
        <v>0</v>
      </c>
      <c r="J51" s="5"/>
      <c r="K51" s="12" t="s">
        <v>91</v>
      </c>
      <c r="L51" s="22" t="s">
        <v>16</v>
      </c>
    </row>
    <row r="52" spans="1:12">
      <c r="A52" s="7" t="s">
        <v>86</v>
      </c>
      <c r="B52" s="5" t="str">
        <f>B82</f>
        <v>Konteinerid</v>
      </c>
      <c r="C52" s="12">
        <v>80</v>
      </c>
      <c r="D52" s="5">
        <f>D58</f>
        <v>0</v>
      </c>
      <c r="E52" s="15">
        <f t="shared" si="28"/>
        <v>0</v>
      </c>
      <c r="F52" s="12">
        <f>K52+2.59/2</f>
        <v>12.494999999999999</v>
      </c>
      <c r="G52" s="12">
        <v>79.3</v>
      </c>
      <c r="H52" s="5">
        <f t="shared" si="26"/>
        <v>999.59999999999991</v>
      </c>
      <c r="I52" s="5">
        <f t="shared" si="27"/>
        <v>6344</v>
      </c>
      <c r="J52" s="5"/>
      <c r="K52" s="12">
        <v>11.2</v>
      </c>
      <c r="L52" s="18"/>
    </row>
    <row r="53" spans="1:12" ht="15.75" thickBot="1">
      <c r="A53" s="8" t="s">
        <v>45</v>
      </c>
      <c r="B53" s="9"/>
      <c r="C53" s="9">
        <f>SUM(C50:C52)</f>
        <v>80</v>
      </c>
      <c r="D53" s="9"/>
      <c r="E53" s="9">
        <f>SUM(E50:E52)</f>
        <v>0</v>
      </c>
      <c r="F53" s="9"/>
      <c r="G53" s="9"/>
      <c r="H53" s="9"/>
      <c r="I53" s="9"/>
      <c r="J53" s="9"/>
      <c r="K53" s="23"/>
      <c r="L53" s="24"/>
    </row>
    <row r="54" spans="1:12" ht="16.5" thickTop="1" thickBot="1">
      <c r="K54" s="14"/>
      <c r="L54" s="14"/>
    </row>
    <row r="55" spans="1:12" ht="15.75" thickTop="1">
      <c r="A55" s="1" t="s">
        <v>58</v>
      </c>
      <c r="B55" s="2"/>
      <c r="C55" s="16" t="s">
        <v>74</v>
      </c>
      <c r="D55" s="2" t="s">
        <v>75</v>
      </c>
      <c r="E55" s="2" t="s">
        <v>76</v>
      </c>
      <c r="F55" s="16" t="s">
        <v>13</v>
      </c>
      <c r="G55" s="16" t="s">
        <v>14</v>
      </c>
      <c r="H55" s="2" t="s">
        <v>43</v>
      </c>
      <c r="I55" s="2" t="s">
        <v>44</v>
      </c>
      <c r="J55" s="2"/>
      <c r="K55" s="20" t="s">
        <v>15</v>
      </c>
      <c r="L55" s="21" t="s">
        <v>2</v>
      </c>
    </row>
    <row r="56" spans="1:12">
      <c r="A56" s="4" t="s">
        <v>80</v>
      </c>
      <c r="B56" s="5" t="str">
        <f>B80</f>
        <v>Rukis Kottides</v>
      </c>
      <c r="C56" s="12"/>
      <c r="D56" s="5">
        <f>D62</f>
        <v>1.54</v>
      </c>
      <c r="E56" s="15">
        <f>C56*D56</f>
        <v>0</v>
      </c>
      <c r="F56" s="12"/>
      <c r="G56" s="12">
        <v>63.4</v>
      </c>
      <c r="H56" s="5">
        <f t="shared" ref="H56:H58" si="29">C56*F56</f>
        <v>0</v>
      </c>
      <c r="I56" s="5">
        <f t="shared" ref="I56:I58" si="30">C56*G56</f>
        <v>0</v>
      </c>
      <c r="J56" s="5"/>
      <c r="K56" s="12"/>
      <c r="L56" s="18"/>
    </row>
    <row r="57" spans="1:12">
      <c r="A57" s="4" t="s">
        <v>81</v>
      </c>
      <c r="B57" s="5" t="str">
        <f>B81</f>
        <v>Paevalilleseemned kottides</v>
      </c>
      <c r="C57" s="12"/>
      <c r="D57" s="5">
        <f>D63</f>
        <v>2.94</v>
      </c>
      <c r="E57" s="15">
        <f t="shared" ref="E57:E58" si="31">C57*D57</f>
        <v>0</v>
      </c>
      <c r="F57" s="12"/>
      <c r="G57" s="12">
        <v>63.4</v>
      </c>
      <c r="H57" s="5">
        <f t="shared" si="29"/>
        <v>0</v>
      </c>
      <c r="I57" s="5">
        <f t="shared" si="30"/>
        <v>0</v>
      </c>
      <c r="J57" s="5"/>
      <c r="K57" s="12" t="s">
        <v>91</v>
      </c>
      <c r="L57" s="22" t="s">
        <v>16</v>
      </c>
    </row>
    <row r="58" spans="1:12">
      <c r="A58" s="7" t="s">
        <v>86</v>
      </c>
      <c r="B58" s="5" t="str">
        <f>B82</f>
        <v>Konteinerid</v>
      </c>
      <c r="C58" s="12">
        <v>160</v>
      </c>
      <c r="D58" s="5">
        <f>D64</f>
        <v>0</v>
      </c>
      <c r="E58" s="15">
        <f t="shared" si="31"/>
        <v>0</v>
      </c>
      <c r="F58" s="12">
        <f>K58+2.59/2</f>
        <v>11.395</v>
      </c>
      <c r="G58" s="12">
        <v>63.4</v>
      </c>
      <c r="H58" s="5">
        <f t="shared" si="29"/>
        <v>1823.1999999999998</v>
      </c>
      <c r="I58" s="5">
        <f t="shared" si="30"/>
        <v>10144</v>
      </c>
      <c r="J58" s="5"/>
      <c r="K58" s="12">
        <v>10.1</v>
      </c>
      <c r="L58" s="18"/>
    </row>
    <row r="59" spans="1:12" ht="15.75" thickBot="1">
      <c r="A59" s="8" t="s">
        <v>45</v>
      </c>
      <c r="B59" s="9"/>
      <c r="C59" s="9">
        <f>SUM(C56:C58)</f>
        <v>160</v>
      </c>
      <c r="D59" s="9"/>
      <c r="E59" s="9">
        <f>SUM(E56:E58)</f>
        <v>0</v>
      </c>
      <c r="F59" s="9"/>
      <c r="G59" s="9"/>
      <c r="H59" s="9"/>
      <c r="I59" s="9"/>
      <c r="J59" s="9"/>
      <c r="K59" s="23"/>
      <c r="L59" s="24"/>
    </row>
    <row r="60" spans="1:12" ht="16.5" thickTop="1" thickBot="1">
      <c r="K60" s="14"/>
      <c r="L60" s="14"/>
    </row>
    <row r="61" spans="1:12" ht="15.75" thickTop="1">
      <c r="A61" s="1" t="s">
        <v>59</v>
      </c>
      <c r="B61" s="2"/>
      <c r="C61" s="16" t="s">
        <v>74</v>
      </c>
      <c r="D61" s="2" t="s">
        <v>75</v>
      </c>
      <c r="E61" s="2" t="s">
        <v>76</v>
      </c>
      <c r="F61" s="16" t="s">
        <v>13</v>
      </c>
      <c r="G61" s="16" t="s">
        <v>14</v>
      </c>
      <c r="H61" s="2" t="s">
        <v>43</v>
      </c>
      <c r="I61" s="2" t="s">
        <v>44</v>
      </c>
      <c r="J61" s="2"/>
      <c r="K61" s="20" t="s">
        <v>15</v>
      </c>
      <c r="L61" s="21" t="s">
        <v>2</v>
      </c>
    </row>
    <row r="62" spans="1:12">
      <c r="A62" s="4" t="s">
        <v>80</v>
      </c>
      <c r="B62" s="5" t="str">
        <f>B80</f>
        <v>Rukis Kottides</v>
      </c>
      <c r="C62" s="12"/>
      <c r="D62" s="5">
        <f>D68</f>
        <v>1.54</v>
      </c>
      <c r="E62" s="15">
        <f>C62*D62</f>
        <v>0</v>
      </c>
      <c r="F62" s="12"/>
      <c r="G62" s="12">
        <v>46.8</v>
      </c>
      <c r="H62" s="5">
        <f t="shared" ref="H62:H64" si="32">C62*F62</f>
        <v>0</v>
      </c>
      <c r="I62" s="5">
        <f t="shared" ref="I62:I64" si="33">C62*G62</f>
        <v>0</v>
      </c>
      <c r="J62" s="5"/>
      <c r="K62" s="12"/>
      <c r="L62" s="18"/>
    </row>
    <row r="63" spans="1:12">
      <c r="A63" s="4" t="s">
        <v>81</v>
      </c>
      <c r="B63" s="5" t="str">
        <f>B81</f>
        <v>Paevalilleseemned kottides</v>
      </c>
      <c r="C63" s="12"/>
      <c r="D63" s="5">
        <f>D69</f>
        <v>2.94</v>
      </c>
      <c r="E63" s="15">
        <f t="shared" ref="E63:E64" si="34">C63*D63</f>
        <v>0</v>
      </c>
      <c r="F63" s="12"/>
      <c r="G63" s="12">
        <v>46.8</v>
      </c>
      <c r="H63" s="5">
        <f t="shared" si="32"/>
        <v>0</v>
      </c>
      <c r="I63" s="5">
        <f t="shared" si="33"/>
        <v>0</v>
      </c>
      <c r="J63" s="5"/>
      <c r="K63" s="12" t="s">
        <v>91</v>
      </c>
      <c r="L63" s="22" t="s">
        <v>16</v>
      </c>
    </row>
    <row r="64" spans="1:12">
      <c r="A64" s="7" t="s">
        <v>86</v>
      </c>
      <c r="B64" s="5" t="str">
        <f>B82</f>
        <v>Konteinerid</v>
      </c>
      <c r="C64" s="12">
        <v>160</v>
      </c>
      <c r="D64" s="5">
        <f>D70</f>
        <v>0</v>
      </c>
      <c r="E64" s="15">
        <f t="shared" si="34"/>
        <v>0</v>
      </c>
      <c r="F64" s="12">
        <f>K64+2.59/2</f>
        <v>11.295</v>
      </c>
      <c r="G64" s="12">
        <v>46.8</v>
      </c>
      <c r="H64" s="5">
        <f t="shared" si="32"/>
        <v>1807.2</v>
      </c>
      <c r="I64" s="5">
        <f t="shared" si="33"/>
        <v>7488</v>
      </c>
      <c r="J64" s="5"/>
      <c r="K64" s="12">
        <v>10</v>
      </c>
      <c r="L64" s="18"/>
    </row>
    <row r="65" spans="1:12" ht="15.75" thickBot="1">
      <c r="A65" s="8" t="s">
        <v>45</v>
      </c>
      <c r="B65" s="9"/>
      <c r="C65" s="9">
        <f>SUM(C62:C64)</f>
        <v>160</v>
      </c>
      <c r="D65" s="9"/>
      <c r="E65" s="9">
        <f>SUM(E62:E64)</f>
        <v>0</v>
      </c>
      <c r="F65" s="9"/>
      <c r="G65" s="9"/>
      <c r="H65" s="9"/>
      <c r="I65" s="9"/>
      <c r="J65" s="9"/>
      <c r="K65" s="23"/>
      <c r="L65" s="24"/>
    </row>
    <row r="66" spans="1:12" ht="16.5" thickTop="1" thickBot="1">
      <c r="K66" s="14"/>
      <c r="L66" s="14"/>
    </row>
    <row r="67" spans="1:12" ht="15.75" thickTop="1">
      <c r="A67" s="1" t="s">
        <v>60</v>
      </c>
      <c r="B67" s="2"/>
      <c r="C67" s="16" t="s">
        <v>74</v>
      </c>
      <c r="D67" s="2" t="s">
        <v>75</v>
      </c>
      <c r="E67" s="2" t="s">
        <v>76</v>
      </c>
      <c r="F67" s="16" t="s">
        <v>13</v>
      </c>
      <c r="G67" s="16" t="s">
        <v>14</v>
      </c>
      <c r="H67" s="2" t="s">
        <v>43</v>
      </c>
      <c r="I67" s="2" t="s">
        <v>44</v>
      </c>
      <c r="J67" s="2"/>
      <c r="K67" s="20" t="s">
        <v>15</v>
      </c>
      <c r="L67" s="21" t="s">
        <v>2</v>
      </c>
    </row>
    <row r="68" spans="1:12">
      <c r="A68" s="4" t="s">
        <v>80</v>
      </c>
      <c r="B68" s="5" t="str">
        <f>B80</f>
        <v>Rukis Kottides</v>
      </c>
      <c r="C68" s="12"/>
      <c r="D68" s="5">
        <f>D74</f>
        <v>1.54</v>
      </c>
      <c r="E68" s="15">
        <f>C68*D68</f>
        <v>0</v>
      </c>
      <c r="F68" s="12"/>
      <c r="G68" s="12">
        <v>12.9</v>
      </c>
      <c r="H68" s="5">
        <f t="shared" ref="H68:H70" si="35">C68*F68</f>
        <v>0</v>
      </c>
      <c r="I68" s="5">
        <f t="shared" ref="I68:I70" si="36">C68*G68</f>
        <v>0</v>
      </c>
      <c r="J68" s="5"/>
      <c r="K68" s="12"/>
      <c r="L68" s="18"/>
    </row>
    <row r="69" spans="1:12">
      <c r="A69" s="4" t="s">
        <v>81</v>
      </c>
      <c r="B69" s="5" t="str">
        <f>B81</f>
        <v>Paevalilleseemned kottides</v>
      </c>
      <c r="C69" s="12"/>
      <c r="D69" s="5">
        <f>D75</f>
        <v>2.94</v>
      </c>
      <c r="E69" s="15">
        <f t="shared" ref="E69:E70" si="37">C69*D69</f>
        <v>0</v>
      </c>
      <c r="F69" s="12"/>
      <c r="G69" s="12">
        <v>12.9</v>
      </c>
      <c r="H69" s="5">
        <f t="shared" si="35"/>
        <v>0</v>
      </c>
      <c r="I69" s="5">
        <f t="shared" si="36"/>
        <v>0</v>
      </c>
      <c r="J69" s="5"/>
      <c r="K69" s="12" t="s">
        <v>91</v>
      </c>
      <c r="L69" s="22" t="s">
        <v>16</v>
      </c>
    </row>
    <row r="70" spans="1:12">
      <c r="A70" s="7" t="s">
        <v>86</v>
      </c>
      <c r="B70" s="5" t="str">
        <f>B82</f>
        <v>Konteinerid</v>
      </c>
      <c r="C70" s="12"/>
      <c r="D70" s="5">
        <f>D76</f>
        <v>0</v>
      </c>
      <c r="E70" s="15">
        <f t="shared" si="37"/>
        <v>0</v>
      </c>
      <c r="F70" s="12"/>
      <c r="G70" s="12">
        <v>12.9</v>
      </c>
      <c r="H70" s="5">
        <f t="shared" si="35"/>
        <v>0</v>
      </c>
      <c r="I70" s="5">
        <f t="shared" si="36"/>
        <v>0</v>
      </c>
      <c r="J70" s="5"/>
      <c r="K70" s="12">
        <v>12.3</v>
      </c>
      <c r="L70" s="18"/>
    </row>
    <row r="71" spans="1:12" ht="15.75" thickBot="1">
      <c r="A71" s="8" t="s">
        <v>45</v>
      </c>
      <c r="B71" s="9"/>
      <c r="C71" s="9">
        <f>SUM(C68:C70)</f>
        <v>0</v>
      </c>
      <c r="D71" s="9"/>
      <c r="E71" s="9">
        <f>SUM(E68:E70)</f>
        <v>0</v>
      </c>
      <c r="F71" s="9"/>
      <c r="G71" s="9"/>
      <c r="H71" s="9"/>
      <c r="I71" s="9"/>
      <c r="J71" s="9"/>
      <c r="K71" s="23"/>
      <c r="L71" s="24"/>
    </row>
    <row r="72" spans="1:12" ht="16.5" thickTop="1" thickBot="1">
      <c r="K72" s="14"/>
      <c r="L72" s="14"/>
    </row>
    <row r="73" spans="1:12" ht="15.75" thickTop="1">
      <c r="A73" s="1" t="s">
        <v>73</v>
      </c>
      <c r="B73" s="2"/>
      <c r="C73" s="16" t="s">
        <v>74</v>
      </c>
      <c r="D73" s="2" t="s">
        <v>75</v>
      </c>
      <c r="E73" s="2" t="s">
        <v>76</v>
      </c>
      <c r="F73" s="16" t="s">
        <v>13</v>
      </c>
      <c r="G73" s="16" t="s">
        <v>14</v>
      </c>
      <c r="H73" s="2" t="s">
        <v>43</v>
      </c>
      <c r="I73" s="2" t="s">
        <v>44</v>
      </c>
      <c r="J73" s="2"/>
      <c r="K73" s="20" t="s">
        <v>15</v>
      </c>
      <c r="L73" s="21" t="s">
        <v>2</v>
      </c>
    </row>
    <row r="74" spans="1:12">
      <c r="A74" s="4" t="s">
        <v>80</v>
      </c>
      <c r="B74" s="5" t="str">
        <f>B80</f>
        <v>Rukis Kottides</v>
      </c>
      <c r="C74" s="12"/>
      <c r="D74" s="5">
        <f>D80</f>
        <v>1.54</v>
      </c>
      <c r="E74" s="15">
        <f>C74*D74</f>
        <v>0</v>
      </c>
      <c r="F74" s="12"/>
      <c r="G74" s="13">
        <v>50</v>
      </c>
      <c r="H74" s="5">
        <f t="shared" ref="H74:H76" si="38">C74*F74</f>
        <v>0</v>
      </c>
      <c r="I74" s="5">
        <f t="shared" ref="I74:I76" si="39">C74*G74</f>
        <v>0</v>
      </c>
      <c r="J74" s="5"/>
      <c r="K74" s="12"/>
      <c r="L74" s="18"/>
    </row>
    <row r="75" spans="1:12">
      <c r="A75" s="4" t="s">
        <v>81</v>
      </c>
      <c r="B75" s="5" t="str">
        <f>B81</f>
        <v>Paevalilleseemned kottides</v>
      </c>
      <c r="C75" s="12"/>
      <c r="D75" s="5">
        <f>D81</f>
        <v>2.94</v>
      </c>
      <c r="E75" s="15">
        <f t="shared" ref="E75:E76" si="40">C75*D75</f>
        <v>0</v>
      </c>
      <c r="F75" s="12"/>
      <c r="G75" s="13">
        <v>50</v>
      </c>
      <c r="H75" s="5">
        <f t="shared" si="38"/>
        <v>0</v>
      </c>
      <c r="I75" s="5">
        <f t="shared" si="39"/>
        <v>0</v>
      </c>
      <c r="J75" s="5"/>
      <c r="K75" s="12" t="s">
        <v>91</v>
      </c>
      <c r="L75" s="22" t="s">
        <v>16</v>
      </c>
    </row>
    <row r="76" spans="1:12">
      <c r="A76" s="7" t="s">
        <v>86</v>
      </c>
      <c r="B76" s="5" t="str">
        <f>B82</f>
        <v>Konteinerid</v>
      </c>
      <c r="C76" s="12"/>
      <c r="D76" s="5">
        <f>D82</f>
        <v>0</v>
      </c>
      <c r="E76" s="15">
        <f t="shared" si="40"/>
        <v>0</v>
      </c>
      <c r="F76" s="12"/>
      <c r="G76" s="13">
        <v>50</v>
      </c>
      <c r="H76" s="5">
        <f t="shared" si="38"/>
        <v>0</v>
      </c>
      <c r="I76" s="5">
        <f t="shared" si="39"/>
        <v>0</v>
      </c>
      <c r="J76" s="5"/>
      <c r="K76" s="13">
        <v>9.5</v>
      </c>
      <c r="L76" s="18"/>
    </row>
    <row r="77" spans="1:12" ht="15.75" thickBot="1">
      <c r="A77" s="8" t="s">
        <v>45</v>
      </c>
      <c r="B77" s="9"/>
      <c r="C77" s="9">
        <f>SUM(C74:C76)</f>
        <v>0</v>
      </c>
      <c r="D77" s="9"/>
      <c r="E77" s="9">
        <f>SUM(E74:E76)</f>
        <v>0</v>
      </c>
      <c r="F77" s="9"/>
      <c r="G77" s="9"/>
      <c r="H77" s="9"/>
      <c r="I77" s="9"/>
      <c r="J77" s="9"/>
      <c r="K77" s="23"/>
      <c r="L77" s="24"/>
    </row>
    <row r="78" spans="1:12" ht="16.5" thickTop="1" thickBot="1"/>
    <row r="79" spans="1:12" ht="15.75" thickTop="1">
      <c r="A79" s="1"/>
      <c r="B79" s="2"/>
      <c r="C79" s="2" t="s">
        <v>78</v>
      </c>
      <c r="D79" s="16" t="s">
        <v>75</v>
      </c>
      <c r="E79" s="2" t="s">
        <v>85</v>
      </c>
      <c r="F79" s="16" t="s">
        <v>77</v>
      </c>
      <c r="G79" s="2" t="s">
        <v>79</v>
      </c>
      <c r="H79" s="2"/>
      <c r="I79" s="2"/>
      <c r="J79" s="11" t="s">
        <v>89</v>
      </c>
      <c r="K79" s="19" t="s">
        <v>93</v>
      </c>
    </row>
    <row r="80" spans="1:12">
      <c r="A80" s="4" t="s">
        <v>80</v>
      </c>
      <c r="B80" s="12" t="s">
        <v>82</v>
      </c>
      <c r="C80" s="15">
        <f>C2+C8+C14+C20+C26+C32+C38+C44+C50+C56+C62+C68+C74</f>
        <v>1900</v>
      </c>
      <c r="D80" s="12">
        <v>1.54</v>
      </c>
      <c r="E80" s="5">
        <f>F80*D80</f>
        <v>2926</v>
      </c>
      <c r="F80" s="12">
        <v>1900</v>
      </c>
      <c r="G80" s="5">
        <f>F80-C80</f>
        <v>0</v>
      </c>
      <c r="H80" s="5"/>
      <c r="I80" s="5"/>
      <c r="J80" s="5">
        <f>E2+E8+E14+E20+E26+E32+E38+E44+E50+E56+E62+E68+E74</f>
        <v>2925.9999999999995</v>
      </c>
      <c r="K80" s="6">
        <f>J2+J8+J14+J20+J26+J32+J38+J44</f>
        <v>5767</v>
      </c>
    </row>
    <row r="81" spans="1:11">
      <c r="A81" s="4" t="s">
        <v>81</v>
      </c>
      <c r="B81" s="12" t="s">
        <v>83</v>
      </c>
      <c r="C81" s="15">
        <f>C3+C9+C15+C21+C27+C33+C39+C45+C51+C57+C63+C69+C75</f>
        <v>966.32100000000003</v>
      </c>
      <c r="D81" s="12">
        <v>2.94</v>
      </c>
      <c r="E81" s="5">
        <f t="shared" ref="E81:E82" si="41">F81*D81</f>
        <v>2940</v>
      </c>
      <c r="F81" s="12">
        <v>1000</v>
      </c>
      <c r="G81" s="5">
        <f t="shared" ref="G81:G82" si="42">F81-C81</f>
        <v>33.678999999999974</v>
      </c>
      <c r="H81" s="5"/>
      <c r="I81" s="5"/>
      <c r="J81" s="5">
        <f>E3+E9+E15+E21+E27+E39+E45+E51+E57+E63+E69+E75+E33</f>
        <v>2840.9837400000001</v>
      </c>
      <c r="K81" s="6"/>
    </row>
    <row r="82" spans="1:11">
      <c r="A82" s="7" t="s">
        <v>86</v>
      </c>
      <c r="B82" s="12" t="s">
        <v>88</v>
      </c>
      <c r="C82" s="15">
        <f>C4+C10+C16+C22+C28+C34+C40+C46+C52+C58+C64+C70+C76</f>
        <v>400</v>
      </c>
      <c r="D82" s="12">
        <v>0</v>
      </c>
      <c r="E82" s="5">
        <f t="shared" si="41"/>
        <v>0</v>
      </c>
      <c r="F82" s="12">
        <v>400</v>
      </c>
      <c r="G82" s="5">
        <f t="shared" si="42"/>
        <v>0</v>
      </c>
      <c r="H82" s="5" t="s">
        <v>43</v>
      </c>
      <c r="I82" s="5" t="s">
        <v>44</v>
      </c>
      <c r="J82" s="3">
        <f>E4+E10+E16+E22+E28+E34+E40+E46+E52+E58+E64+E70+E76</f>
        <v>0</v>
      </c>
      <c r="K82" s="6" t="s">
        <v>94</v>
      </c>
    </row>
    <row r="83" spans="1:11" ht="15.75" thickBot="1">
      <c r="A83" s="8" t="s">
        <v>64</v>
      </c>
      <c r="B83" s="9"/>
      <c r="C83" s="9">
        <f>SUM(C80:C82)</f>
        <v>3266.3209999999999</v>
      </c>
      <c r="D83" s="9"/>
      <c r="E83" s="9">
        <f>SUM(E80:E82)</f>
        <v>5866</v>
      </c>
      <c r="F83" s="9">
        <f>F80+F81+F82</f>
        <v>3300</v>
      </c>
      <c r="G83" s="9">
        <f>SUM(G80:G82)</f>
        <v>33.678999999999974</v>
      </c>
      <c r="H83" s="9">
        <f>H2+H3+H4+H8+H9+H10+H14+H15+H16+H20+H21+H22+H26+H27+H28+H32+H33+H34+H38+H39+H40++H44+H45+H46+H50+H51+H52+H56+H57+H58+H62+H63+H64+H68+H69+H70+H74+H75+H76</f>
        <v>19712.217391470225</v>
      </c>
      <c r="I83" s="9">
        <f>I2+I3+I4+I8+I9+I10+I14+I15+I16+I20+I21+I22+I26+I27+I28+I32+I33+I34+I38+I39+I40+I44+I45+I46+I50+I51+I52+I56+I57+I58+I62+I63+I64+I68+I69+I70+I74+I75+I76</f>
        <v>170957.55850000001</v>
      </c>
      <c r="J83" s="9">
        <f>SUM(J80:J82)</f>
        <v>5766.9837399999997</v>
      </c>
      <c r="K83" s="10">
        <f>J5+J11+J17+J23+J29+J35+J41+J47</f>
        <v>1.6259999999874708E-2</v>
      </c>
    </row>
    <row r="84" spans="1:11" ht="15.75" thickTop="1"/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Andmed</vt:lpstr>
      <vt:lpstr>Lastid</vt:lpstr>
      <vt:lpstr>Laeva kokkuvote</vt:lpstr>
    </vt:vector>
  </TitlesOfParts>
  <Company>Microsoft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</dc:creator>
  <cp:lastModifiedBy>Jet</cp:lastModifiedBy>
  <dcterms:created xsi:type="dcterms:W3CDTF">2007-02-22T17:17:43Z</dcterms:created>
  <dcterms:modified xsi:type="dcterms:W3CDTF">2007-02-23T21:28:14Z</dcterms:modified>
</cp:coreProperties>
</file>